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1"/>
  <workbookPr codeName="ThisWorkbook" hidePivotFieldList="1" defaultThemeVersion="124226"/>
  <mc:AlternateContent xmlns:mc="http://schemas.openxmlformats.org/markup-compatibility/2006">
    <mc:Choice Requires="x15">
      <x15ac:absPath xmlns:x15ac="http://schemas.microsoft.com/office/spreadsheetml/2010/11/ac" url="https://powergrid1989.sharepoint.com/sites/CNNM/Shared Documents/CnM/WORKS/2025-26/Manogna/WC-4356-NSagar, Nellore Extns/Bid Docs-4356/"/>
    </mc:Choice>
  </mc:AlternateContent>
  <xr:revisionPtr revIDLastSave="822" documentId="13_ncr:1_{66EBB9C6-4C15-4141-A7D5-53E561445155}" xr6:coauthVersionLast="47" xr6:coauthVersionMax="47" xr10:uidLastSave="{E1481502-28B6-48C4-A8F6-9388468B1560}"/>
  <bookViews>
    <workbookView xWindow="-120" yWindow="-120" windowWidth="29040" windowHeight="15720" tabRatio="699" firstSheet="4" activeTab="4"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'Sch-2'!$G$18:$J$99</definedName>
    <definedName name="_xlnm._FilterDatabase" localSheetId="7" hidden="1">'Sch-2 Dis'!$A$15:$F$56</definedName>
    <definedName name="_xlnm._FilterDatabase" localSheetId="8" hidden="1">'Sch-3 '!$A$19:$BB$134</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'Sch-1'!$A$1:$O$109</definedName>
    <definedName name="_xlnm.Print_Area" localSheetId="5">'Sch-1 dis'!$A$1:$G$84</definedName>
    <definedName name="_xlnm.Print_Area" localSheetId="6">'Sch-2'!$A$1:$J$108</definedName>
    <definedName name="_xlnm.Print_Area" localSheetId="7">'Sch-2 Dis'!$A$1:$F$62</definedName>
    <definedName name="_xlnm.Print_Area" localSheetId="8">'Sch-3 '!$A$1:$Q$142</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'Sch-1'!$A$1:$O$110</definedName>
    <definedName name="Z_01ACF2E1_8E61_4459_ABC1_B6C183DEED61_.wvu.PrintArea" localSheetId="5" hidden="1">'Sch-1 dis'!$A$1:$G$84</definedName>
    <definedName name="Z_01ACF2E1_8E61_4459_ABC1_B6C183DEED61_.wvu.PrintArea" localSheetId="6" hidden="1">'Sch-2'!$A$1:$J$98</definedName>
    <definedName name="Z_01ACF2E1_8E61_4459_ABC1_B6C183DEED61_.wvu.PrintArea" localSheetId="7" hidden="1">'Sch-2 Dis'!$A$1:$F$55</definedName>
    <definedName name="Z_01ACF2E1_8E61_4459_ABC1_B6C183DEED61_.wvu.PrintArea" localSheetId="8" hidden="1">'Sch-3 '!$A$1:$P$135</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'Sch-1'!$A$19:$AZ$19</definedName>
    <definedName name="Z_023E95C7_CD0A_46A1_945E_64751E02EBFE_.wvu.FilterData" localSheetId="5" hidden="1">'Sch-1 dis'!$A$16:$B$21</definedName>
    <definedName name="Z_023E95C7_CD0A_46A1_945E_64751E02EBFE_.wvu.FilterData" localSheetId="6" hidden="1">'Sch-2'!$G$18:$J$99</definedName>
    <definedName name="Z_023E95C7_CD0A_46A1_945E_64751E02EBFE_.wvu.FilterData" localSheetId="7" hidden="1">'Sch-2 Dis'!$A$15:$F$56</definedName>
    <definedName name="Z_023E95C7_CD0A_46A1_945E_64751E02EBFE_.wvu.FilterData" localSheetId="8" hidden="1">'Sch-3 '!$A$19:$BB$134</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'Sch-1'!$A$1:$O$109</definedName>
    <definedName name="Z_023E95C7_CD0A_46A1_945E_64751E02EBFE_.wvu.PrintArea" localSheetId="5" hidden="1">'Sch-1 dis'!$A$1:$G$84</definedName>
    <definedName name="Z_023E95C7_CD0A_46A1_945E_64751E02EBFE_.wvu.PrintArea" localSheetId="6" hidden="1">'Sch-2'!$A$1:$J$108</definedName>
    <definedName name="Z_023E95C7_CD0A_46A1_945E_64751E02EBFE_.wvu.PrintArea" localSheetId="7" hidden="1">'Sch-2 Dis'!$A$1:$F$62</definedName>
    <definedName name="Z_023E95C7_CD0A_46A1_945E_64751E02EBFE_.wvu.PrintArea" localSheetId="8" hidden="1">'Sch-3 '!$A$1:$Q$142</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'Sch-1'!#REF!,'Sch-1'!$102:$102</definedName>
    <definedName name="Z_023E95C7_CD0A_46A1_945E_64751E02EBFE_.wvu.Rows" localSheetId="6" hidden="1">'Sch-2'!#REF!</definedName>
    <definedName name="Z_023E95C7_CD0A_46A1_945E_64751E02EBFE_.wvu.Rows" localSheetId="8" hidden="1">'Sch-3 '!#REF!,'Sch-3 '!$137:$137</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'Sch-1'!$A$19:$O$104</definedName>
    <definedName name="Z_14D7F02E_BCCA_4517_ABC7_537FF4AEB67A_.wvu.FilterData" localSheetId="5" hidden="1">'Sch-1 dis'!$A$17:$G$79</definedName>
    <definedName name="Z_14D7F02E_BCCA_4517_ABC7_537FF4AEB67A_.wvu.FilterData" localSheetId="8" hidden="1">'Sch-3 '!$A$16:$P$136</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'Sch-1'!$A$1:$O$110</definedName>
    <definedName name="Z_14D7F02E_BCCA_4517_ABC7_537FF4AEB67A_.wvu.PrintArea" localSheetId="5" hidden="1">'Sch-1 dis'!$A$1:$G$84</definedName>
    <definedName name="Z_14D7F02E_BCCA_4517_ABC7_537FF4AEB67A_.wvu.PrintArea" localSheetId="6" hidden="1">'Sch-2'!$A$1:$J$107</definedName>
    <definedName name="Z_14D7F02E_BCCA_4517_ABC7_537FF4AEB67A_.wvu.PrintArea" localSheetId="7" hidden="1">'Sch-2 Dis'!$A$1:$F$62</definedName>
    <definedName name="Z_14D7F02E_BCCA_4517_ABC7_537FF4AEB67A_.wvu.PrintArea" localSheetId="8" hidden="1">'Sch-3 '!$A$1:$P$143</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'Sch-1'!$A$19:$AY$82</definedName>
    <definedName name="Z_1E0C44A1_9358_4FBD_8C2C_4DB661DA1476_.wvu.FilterData" localSheetId="5" hidden="1">'Sch-1 dis'!$A$16:$B$21</definedName>
    <definedName name="Z_1E0C44A1_9358_4FBD_8C2C_4DB661DA1476_.wvu.FilterData" localSheetId="6" hidden="1">'Sch-2'!$G$18:$J$99</definedName>
    <definedName name="Z_1E0C44A1_9358_4FBD_8C2C_4DB661DA1476_.wvu.FilterData" localSheetId="7" hidden="1">'Sch-2 Dis'!$A$15:$F$56</definedName>
    <definedName name="Z_1E0C44A1_9358_4FBD_8C2C_4DB661DA1476_.wvu.FilterData" localSheetId="8" hidden="1">'Sch-3 '!$A$19:$BB$134</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'Sch-1'!$A$1:$O$109</definedName>
    <definedName name="Z_1E0C44A1_9358_4FBD_8C2C_4DB661DA1476_.wvu.PrintArea" localSheetId="5" hidden="1">'Sch-1 dis'!$A$1:$G$84</definedName>
    <definedName name="Z_1E0C44A1_9358_4FBD_8C2C_4DB661DA1476_.wvu.PrintArea" localSheetId="6" hidden="1">'Sch-2'!$A$1:$J$108</definedName>
    <definedName name="Z_1E0C44A1_9358_4FBD_8C2C_4DB661DA1476_.wvu.PrintArea" localSheetId="7" hidden="1">'Sch-2 Dis'!$A$1:$F$62</definedName>
    <definedName name="Z_1E0C44A1_9358_4FBD_8C2C_4DB661DA1476_.wvu.PrintArea" localSheetId="8" hidden="1">'Sch-3 '!$A$1:$Q$142</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'Sch-1'!#REF!</definedName>
    <definedName name="Z_1E0C44A1_9358_4FBD_8C2C_4DB661DA1476_.wvu.Rows" localSheetId="6" hidden="1">'Sch-2'!#REF!</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'Sch-1'!$A$19:$O$82</definedName>
    <definedName name="Z_223BC0FC_814D_40F0_9795_CE82A16FF3A5_.wvu.FilterData" localSheetId="5" hidden="1">'Sch-1 dis'!$A$16:$B$21</definedName>
    <definedName name="Z_223BC0FC_814D_40F0_9795_CE82A16FF3A5_.wvu.FilterData" localSheetId="6" hidden="1">'Sch-2'!$G$18:$J$99</definedName>
    <definedName name="Z_223BC0FC_814D_40F0_9795_CE82A16FF3A5_.wvu.FilterData" localSheetId="7" hidden="1">'Sch-2 Dis'!$A$15:$F$56</definedName>
    <definedName name="Z_223BC0FC_814D_40F0_9795_CE82A16FF3A5_.wvu.FilterData" localSheetId="8" hidden="1">'Sch-3 '!$A$19:$P$136</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'Sch-1'!$A$1:$O$109</definedName>
    <definedName name="Z_223BC0FC_814D_40F0_9795_CE82A16FF3A5_.wvu.PrintArea" localSheetId="5" hidden="1">'Sch-1 dis'!$A$1:$G$84</definedName>
    <definedName name="Z_223BC0FC_814D_40F0_9795_CE82A16FF3A5_.wvu.PrintArea" localSheetId="6" hidden="1">'Sch-2'!$A$1:$J$106</definedName>
    <definedName name="Z_223BC0FC_814D_40F0_9795_CE82A16FF3A5_.wvu.PrintArea" localSheetId="7" hidden="1">'Sch-2 Dis'!$A$1:$F$62</definedName>
    <definedName name="Z_223BC0FC_814D_40F0_9795_CE82A16FF3A5_.wvu.PrintArea" localSheetId="8" hidden="1">'Sch-3 '!$A$1:$P$142</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'Sch-1'!#REF!</definedName>
    <definedName name="Z_223BC0FC_814D_40F0_9795_CE82A16FF3A5_.wvu.Rows" localSheetId="6" hidden="1">'Sch-2'!#REF!</definedName>
    <definedName name="Z_223BC0FC_814D_40F0_9795_CE82A16FF3A5_.wvu.Rows" localSheetId="16" hidden="1">'Sch-7'!#REF!,'Sch-7'!$98:$216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'Sch-1'!$A$19:$O$82</definedName>
    <definedName name="Z_27A45B7A_04F2_4516_B80B_5ED0825D4ED3_.wvu.FilterData" localSheetId="5" hidden="1">'Sch-1 dis'!$A$16:$B$21</definedName>
    <definedName name="Z_27A45B7A_04F2_4516_B80B_5ED0825D4ED3_.wvu.FilterData" localSheetId="6" hidden="1">'Sch-2'!$G$18:$J$99</definedName>
    <definedName name="Z_27A45B7A_04F2_4516_B80B_5ED0825D4ED3_.wvu.FilterData" localSheetId="7" hidden="1">'Sch-2 Dis'!$A$15:$F$56</definedName>
    <definedName name="Z_27A45B7A_04F2_4516_B80B_5ED0825D4ED3_.wvu.FilterData" localSheetId="8" hidden="1">'Sch-3 '!$A$19:$P$136</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'Sch-1'!$A$1:$O$110</definedName>
    <definedName name="Z_27A45B7A_04F2_4516_B80B_5ED0825D4ED3_.wvu.PrintArea" localSheetId="5" hidden="1">'Sch-1 dis'!$A$1:$G$84</definedName>
    <definedName name="Z_27A45B7A_04F2_4516_B80B_5ED0825D4ED3_.wvu.PrintArea" localSheetId="6" hidden="1">'Sch-2'!$A$1:$J$107</definedName>
    <definedName name="Z_27A45B7A_04F2_4516_B80B_5ED0825D4ED3_.wvu.PrintArea" localSheetId="7" hidden="1">'Sch-2 Dis'!$A$1:$F$62</definedName>
    <definedName name="Z_27A45B7A_04F2_4516_B80B_5ED0825D4ED3_.wvu.PrintArea" localSheetId="8" hidden="1">'Sch-3 '!$A$1:$P$143</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'Sch-1'!$A$19:$AY$82</definedName>
    <definedName name="Z_498493C3_769C_4143_9114_C68CD1D40B11_.wvu.FilterData" localSheetId="5" hidden="1">'Sch-1 dis'!$A$16:$B$21</definedName>
    <definedName name="Z_498493C3_769C_4143_9114_C68CD1D40B11_.wvu.FilterData" localSheetId="6" hidden="1">'Sch-2'!$G$18:$J$99</definedName>
    <definedName name="Z_498493C3_769C_4143_9114_C68CD1D40B11_.wvu.FilterData" localSheetId="7" hidden="1">'Sch-2 Dis'!$A$15:$F$56</definedName>
    <definedName name="Z_498493C3_769C_4143_9114_C68CD1D40B11_.wvu.FilterData" localSheetId="8" hidden="1">'Sch-3 '!$A$19:$BB$134</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'Sch-1'!$A$1:$O$109</definedName>
    <definedName name="Z_498493C3_769C_4143_9114_C68CD1D40B11_.wvu.PrintArea" localSheetId="5" hidden="1">'Sch-1 dis'!$A$1:$G$84</definedName>
    <definedName name="Z_498493C3_769C_4143_9114_C68CD1D40B11_.wvu.PrintArea" localSheetId="6" hidden="1">'Sch-2'!$A$1:$J$108</definedName>
    <definedName name="Z_498493C3_769C_4143_9114_C68CD1D40B11_.wvu.PrintArea" localSheetId="7" hidden="1">'Sch-2 Dis'!$A$1:$F$62</definedName>
    <definedName name="Z_498493C3_769C_4143_9114_C68CD1D40B11_.wvu.PrintArea" localSheetId="8" hidden="1">'Sch-3 '!$A$1:$Q$142</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'Sch-2'!#REF!</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'Sch-1'!$A$19:$O$82</definedName>
    <definedName name="Z_4AA1107B_A795_4744_B566_827168772C7A_.wvu.FilterData" localSheetId="5" hidden="1">'Sch-1 dis'!$A$16:$B$21</definedName>
    <definedName name="Z_4AA1107B_A795_4744_B566_827168772C7A_.wvu.FilterData" localSheetId="6" hidden="1">'Sch-2'!$G$18:$J$99</definedName>
    <definedName name="Z_4AA1107B_A795_4744_B566_827168772C7A_.wvu.FilterData" localSheetId="7" hidden="1">'Sch-2 Dis'!$A$15:$F$56</definedName>
    <definedName name="Z_4AA1107B_A795_4744_B566_827168772C7A_.wvu.FilterData" localSheetId="8" hidden="1">'Sch-3 '!$A$19:$P$136</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'Sch-1'!$A$1:$O$109</definedName>
    <definedName name="Z_4AA1107B_A795_4744_B566_827168772C7A_.wvu.PrintArea" localSheetId="5" hidden="1">'Sch-1 dis'!$A$1:$G$84</definedName>
    <definedName name="Z_4AA1107B_A795_4744_B566_827168772C7A_.wvu.PrintArea" localSheetId="6" hidden="1">'Sch-2'!$A$1:$J$106</definedName>
    <definedName name="Z_4AA1107B_A795_4744_B566_827168772C7A_.wvu.PrintArea" localSheetId="7" hidden="1">'Sch-2 Dis'!$A$1:$F$62</definedName>
    <definedName name="Z_4AA1107B_A795_4744_B566_827168772C7A_.wvu.PrintArea" localSheetId="8" hidden="1">'Sch-3 '!$A$1:$P$142</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'Sch-7'!#REF!,'Sch-7'!$98:$216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'Sch-1'!$A$1:$O$110</definedName>
    <definedName name="Z_4F65FF32_EC61_4022_A399_2986D7B6B8B3_.wvu.PrintArea" localSheetId="5" hidden="1">'Sch-1 dis'!$A$1:$G$84</definedName>
    <definedName name="Z_4F65FF32_EC61_4022_A399_2986D7B6B8B3_.wvu.PrintArea" localSheetId="6" hidden="1">'Sch-2'!$A$1:$J$98</definedName>
    <definedName name="Z_4F65FF32_EC61_4022_A399_2986D7B6B8B3_.wvu.PrintArea" localSheetId="7" hidden="1">'Sch-2 Dis'!$A$1:$F$55</definedName>
    <definedName name="Z_4F65FF32_EC61_4022_A399_2986D7B6B8B3_.wvu.PrintArea" localSheetId="8" hidden="1">'Sch-3 '!$A$1:$P$135</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'Sch-1'!$135:$201</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'Sch-1'!$A$19:$O$82</definedName>
    <definedName name="Z_7487ED9F_BBED_4B2A_9631_22F1A430946B_.wvu.FilterData" localSheetId="5" hidden="1">'Sch-1 dis'!$A$16:$B$21</definedName>
    <definedName name="Z_7487ED9F_BBED_4B2A_9631_22F1A430946B_.wvu.FilterData" localSheetId="6" hidden="1">'Sch-2'!$G$18:$J$99</definedName>
    <definedName name="Z_7487ED9F_BBED_4B2A_9631_22F1A430946B_.wvu.FilterData" localSheetId="7" hidden="1">'Sch-2 Dis'!$A$15:$F$56</definedName>
    <definedName name="Z_7487ED9F_BBED_4B2A_9631_22F1A430946B_.wvu.FilterData" localSheetId="8" hidden="1">'Sch-3 '!$A$19:$P$136</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'Sch-1'!$A$1:$O$109</definedName>
    <definedName name="Z_7487ED9F_BBED_4B2A_9631_22F1A430946B_.wvu.PrintArea" localSheetId="5" hidden="1">'Sch-1 dis'!$A$1:$G$84</definedName>
    <definedName name="Z_7487ED9F_BBED_4B2A_9631_22F1A430946B_.wvu.PrintArea" localSheetId="6" hidden="1">'Sch-2'!$A$1:$J$106</definedName>
    <definedName name="Z_7487ED9F_BBED_4B2A_9631_22F1A430946B_.wvu.PrintArea" localSheetId="7" hidden="1">'Sch-2 Dis'!$A$1:$F$62</definedName>
    <definedName name="Z_7487ED9F_BBED_4B2A_9631_22F1A430946B_.wvu.PrintArea" localSheetId="8" hidden="1">'Sch-3 '!$A$1:$P$142</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'Sch-7'!#REF!,'Sch-7'!$98:$216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'Sch-1'!$A$19:$AZ$19</definedName>
    <definedName name="Z_8909CFDD_4F29_4C72_886E_908773EE94A2_.wvu.FilterData" localSheetId="5" hidden="1">'Sch-1 dis'!$A$16:$B$21</definedName>
    <definedName name="Z_8909CFDD_4F29_4C72_886E_908773EE94A2_.wvu.FilterData" localSheetId="6" hidden="1">'Sch-2'!$G$18:$J$99</definedName>
    <definedName name="Z_8909CFDD_4F29_4C72_886E_908773EE94A2_.wvu.FilterData" localSheetId="7" hidden="1">'Sch-2 Dis'!$A$15:$F$56</definedName>
    <definedName name="Z_8909CFDD_4F29_4C72_886E_908773EE94A2_.wvu.FilterData" localSheetId="8" hidden="1">'Sch-3 '!$A$19:$BB$134</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'Sch-1'!$A$1:$O$109</definedName>
    <definedName name="Z_8909CFDD_4F29_4C72_886E_908773EE94A2_.wvu.PrintArea" localSheetId="5" hidden="1">'Sch-1 dis'!$A$1:$G$84</definedName>
    <definedName name="Z_8909CFDD_4F29_4C72_886E_908773EE94A2_.wvu.PrintArea" localSheetId="6" hidden="1">'Sch-2'!$A$1:$J$108</definedName>
    <definedName name="Z_8909CFDD_4F29_4C72_886E_908773EE94A2_.wvu.PrintArea" localSheetId="7" hidden="1">'Sch-2 Dis'!$A$1:$F$62</definedName>
    <definedName name="Z_8909CFDD_4F29_4C72_886E_908773EE94A2_.wvu.PrintArea" localSheetId="8" hidden="1">'Sch-3 '!$A$1:$Q$142</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'Sch-1'!#REF!</definedName>
    <definedName name="Z_8909CFDD_4F29_4C72_886E_908773EE94A2_.wvu.Rows" localSheetId="6" hidden="1">'Sch-2'!#REF!</definedName>
    <definedName name="Z_8909CFDD_4F29_4C72_886E_908773EE94A2_.wvu.Rows" localSheetId="8" hidden="1">'Sch-3 '!#REF!</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'Sch-2'!$G$18:$J$99</definedName>
    <definedName name="Z_987A3FAC_920D_4C0C_8129_D8F4AFD7E477_.wvu.FilterData" localSheetId="7" hidden="1">'Sch-2 Dis'!$A$15:$F$56</definedName>
    <definedName name="Z_987A3FAC_920D_4C0C_8129_D8F4AFD7E477_.wvu.FilterData" localSheetId="8" hidden="1">'Sch-3 '!$A$19:$BB$134</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'Sch-1'!$A$1:$N$109</definedName>
    <definedName name="Z_987A3FAC_920D_4C0C_8129_D8F4AFD7E477_.wvu.PrintArea" localSheetId="5" hidden="1">'Sch-1 dis'!$A$1:$G$84</definedName>
    <definedName name="Z_987A3FAC_920D_4C0C_8129_D8F4AFD7E477_.wvu.PrintArea" localSheetId="6" hidden="1">'Sch-2'!$A$1:$J$108</definedName>
    <definedName name="Z_987A3FAC_920D_4C0C_8129_D8F4AFD7E477_.wvu.PrintArea" localSheetId="7" hidden="1">'Sch-2 Dis'!$A$1:$F$62</definedName>
    <definedName name="Z_987A3FAC_920D_4C0C_8129_D8F4AFD7E477_.wvu.PrintArea" localSheetId="8" hidden="1">'Sch-3 '!$A$1:$Q$142</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'Sch-1'!#REF!</definedName>
    <definedName name="Z_987A3FAC_920D_4C0C_8129_D8F4AFD7E477_.wvu.Rows" localSheetId="6" hidden="1">'Sch-2'!#REF!</definedName>
    <definedName name="Z_987A3FAC_920D_4C0C_8129_D8F4AFD7E477_.wvu.Rows" localSheetId="8" hidden="1">'Sch-3 '!#REF!,'Sch-3 '!$137:$137</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'Sch-1'!$A$19:$AY$82</definedName>
    <definedName name="Z_A34CC49F_E309_4C23_B4F6_1E3B307C10D1_.wvu.FilterData" localSheetId="5" hidden="1">'Sch-1 dis'!$A$16:$B$21</definedName>
    <definedName name="Z_A34CC49F_E309_4C23_B4F6_1E3B307C10D1_.wvu.FilterData" localSheetId="6" hidden="1">'Sch-2'!$G$18:$J$99</definedName>
    <definedName name="Z_A34CC49F_E309_4C23_B4F6_1E3B307C10D1_.wvu.FilterData" localSheetId="7" hidden="1">'Sch-2 Dis'!$A$15:$F$56</definedName>
    <definedName name="Z_A34CC49F_E309_4C23_B4F6_1E3B307C10D1_.wvu.FilterData" localSheetId="8" hidden="1">'Sch-3 '!$A$19:$BB$134</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'Sch-1'!$A$1:$O$109</definedName>
    <definedName name="Z_A34CC49F_E309_4C23_B4F6_1E3B307C10D1_.wvu.PrintArea" localSheetId="5" hidden="1">'Sch-1 dis'!$A$1:$G$84</definedName>
    <definedName name="Z_A34CC49F_E309_4C23_B4F6_1E3B307C10D1_.wvu.PrintArea" localSheetId="6" hidden="1">'Sch-2'!$A$1:$J$108</definedName>
    <definedName name="Z_A34CC49F_E309_4C23_B4F6_1E3B307C10D1_.wvu.PrintArea" localSheetId="7" hidden="1">'Sch-2 Dis'!$A$1:$F$62</definedName>
    <definedName name="Z_A34CC49F_E309_4C23_B4F6_1E3B307C10D1_.wvu.PrintArea" localSheetId="8" hidden="1">'Sch-3 '!$A$1:$Q$142</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'Sch-2'!#REF!</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'Sch-1'!$A$19:$AY$82</definedName>
    <definedName name="Z_A41EE4DE_0D82_4A56_8210_F78316511D11_.wvu.FilterData" localSheetId="5" hidden="1">'Sch-1 dis'!$A$16:$B$21</definedName>
    <definedName name="Z_A41EE4DE_0D82_4A56_8210_F78316511D11_.wvu.FilterData" localSheetId="6" hidden="1">'Sch-2'!$G$18:$J$99</definedName>
    <definedName name="Z_A41EE4DE_0D82_4A56_8210_F78316511D11_.wvu.FilterData" localSheetId="7" hidden="1">'Sch-2 Dis'!$A$15:$F$56</definedName>
    <definedName name="Z_A41EE4DE_0D82_4A56_8210_F78316511D11_.wvu.FilterData" localSheetId="8" hidden="1">'Sch-3 '!$A$19:$BB$134</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'Sch-1'!$A$1:$O$109</definedName>
    <definedName name="Z_A41EE4DE_0D82_4A56_8210_F78316511D11_.wvu.PrintArea" localSheetId="5" hidden="1">'Sch-1 dis'!$A$1:$G$84</definedName>
    <definedName name="Z_A41EE4DE_0D82_4A56_8210_F78316511D11_.wvu.PrintArea" localSheetId="6" hidden="1">'Sch-2'!$A$1:$J$108</definedName>
    <definedName name="Z_A41EE4DE_0D82_4A56_8210_F78316511D11_.wvu.PrintArea" localSheetId="7" hidden="1">'Sch-2 Dis'!$A$1:$F$62</definedName>
    <definedName name="Z_A41EE4DE_0D82_4A56_8210_F78316511D11_.wvu.PrintArea" localSheetId="8" hidden="1">'Sch-3 '!$A$1:$Q$142</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'Sch-1'!#REF!</definedName>
    <definedName name="Z_A41EE4DE_0D82_4A56_8210_F78316511D11_.wvu.Rows" localSheetId="6" hidden="1">'Sch-2'!#REF!</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'Sch-1'!$A$19:$O$82</definedName>
    <definedName name="Z_A7DBDDEF_9245_44C6_9EBF_032DB6E1C0A2_.wvu.FilterData" localSheetId="5" hidden="1">'Sch-1 dis'!$A$16:$B$21</definedName>
    <definedName name="Z_A7DBDDEF_9245_44C6_9EBF_032DB6E1C0A2_.wvu.FilterData" localSheetId="6" hidden="1">'Sch-2'!$G$18:$J$99</definedName>
    <definedName name="Z_A7DBDDEF_9245_44C6_9EBF_032DB6E1C0A2_.wvu.FilterData" localSheetId="7" hidden="1">'Sch-2 Dis'!$A$15:$F$56</definedName>
    <definedName name="Z_A7DBDDEF_9245_44C6_9EBF_032DB6E1C0A2_.wvu.FilterData" localSheetId="8" hidden="1">'Sch-3 '!$A$19:$P$136</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'Sch-1'!$A$1:$O$109</definedName>
    <definedName name="Z_A7DBDDEF_9245_44C6_9EBF_032DB6E1C0A2_.wvu.PrintArea" localSheetId="5" hidden="1">'Sch-1 dis'!$A$1:$G$84</definedName>
    <definedName name="Z_A7DBDDEF_9245_44C6_9EBF_032DB6E1C0A2_.wvu.PrintArea" localSheetId="6" hidden="1">'Sch-2'!$A$1:$J$106</definedName>
    <definedName name="Z_A7DBDDEF_9245_44C6_9EBF_032DB6E1C0A2_.wvu.PrintArea" localSheetId="7" hidden="1">'Sch-2 Dis'!$A$1:$F$62</definedName>
    <definedName name="Z_A7DBDDEF_9245_44C6_9EBF_032DB6E1C0A2_.wvu.PrintArea" localSheetId="8" hidden="1">'Sch-3 '!$A$1:$P$142</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'Sch-7'!#REF!,'Sch-7'!$98:$216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'Sch-1'!$A$19:$O$82</definedName>
    <definedName name="Z_B23AD343_29DA_4CE0_BD10_47BF44F3782F_.wvu.FilterData" localSheetId="5" hidden="1">'Sch-1 dis'!$A$16:$B$21</definedName>
    <definedName name="Z_B23AD343_29DA_4CE0_BD10_47BF44F3782F_.wvu.FilterData" localSheetId="6" hidden="1">'Sch-2'!$G$18:$J$99</definedName>
    <definedName name="Z_B23AD343_29DA_4CE0_BD10_47BF44F3782F_.wvu.FilterData" localSheetId="7" hidden="1">'Sch-2 Dis'!$A$15:$F$56</definedName>
    <definedName name="Z_B23AD343_29DA_4CE0_BD10_47BF44F3782F_.wvu.FilterData" localSheetId="8" hidden="1">'Sch-3 '!$A$19:$P$136</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'Sch-1'!$A$1:$O$109</definedName>
    <definedName name="Z_B23AD343_29DA_4CE0_BD10_47BF44F3782F_.wvu.PrintArea" localSheetId="5" hidden="1">'Sch-1 dis'!$A$1:$G$84</definedName>
    <definedName name="Z_B23AD343_29DA_4CE0_BD10_47BF44F3782F_.wvu.PrintArea" localSheetId="6" hidden="1">'Sch-2'!$A$1:$J$106</definedName>
    <definedName name="Z_B23AD343_29DA_4CE0_BD10_47BF44F3782F_.wvu.PrintArea" localSheetId="7" hidden="1">'Sch-2 Dis'!$A$1:$F$62</definedName>
    <definedName name="Z_B23AD343_29DA_4CE0_BD10_47BF44F3782F_.wvu.PrintArea" localSheetId="8" hidden="1">'Sch-3 '!$A$1:$P$142</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'Sch-7'!#REF!,'Sch-7'!$98:$216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'Sch-1'!$A$19:$O$82</definedName>
    <definedName name="Z_B3CE7B10_A914_4559_A6DA_AED8C22AFD6D_.wvu.FilterData" localSheetId="5" hidden="1">'Sch-1 dis'!$A$16:$B$21</definedName>
    <definedName name="Z_B3CE7B10_A914_4559_A6DA_AED8C22AFD6D_.wvu.FilterData" localSheetId="6" hidden="1">'Sch-2'!$G$18:$J$99</definedName>
    <definedName name="Z_B3CE7B10_A914_4559_A6DA_AED8C22AFD6D_.wvu.FilterData" localSheetId="7" hidden="1">'Sch-2 Dis'!$A$15:$F$56</definedName>
    <definedName name="Z_B3CE7B10_A914_4559_A6DA_AED8C22AFD6D_.wvu.FilterData" localSheetId="8" hidden="1">'Sch-3 '!$A$19:$P$136</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'Sch-1'!$A$1:$O$109</definedName>
    <definedName name="Z_B3CE7B10_A914_4559_A6DA_AED8C22AFD6D_.wvu.PrintArea" localSheetId="5" hidden="1">'Sch-1 dis'!$A$1:$G$84</definedName>
    <definedName name="Z_B3CE7B10_A914_4559_A6DA_AED8C22AFD6D_.wvu.PrintArea" localSheetId="6" hidden="1">'Sch-2'!$A$1:$J$106</definedName>
    <definedName name="Z_B3CE7B10_A914_4559_A6DA_AED8C22AFD6D_.wvu.PrintArea" localSheetId="7" hidden="1">'Sch-2 Dis'!$A$1:$F$62</definedName>
    <definedName name="Z_B3CE7B10_A914_4559_A6DA_AED8C22AFD6D_.wvu.PrintArea" localSheetId="8" hidden="1">'Sch-3 '!$A$1:$P$142</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'Sch-7'!#REF!,'Sch-7'!$98:$216</definedName>
    <definedName name="Z_B3CE7B10_A914_4559_A6DA_AED8C22AFD6D_.wvu.Rows" localSheetId="17" hidden="1">'Sch-7 Dis'!$104:$222</definedName>
    <definedName name="Z_B79CB868_E256_4BC8_93B8_32C16DA3E61B_.wvu.Cols" localSheetId="22" hidden="1">'Bid Form 2nd Envelope'!$G:$K,'Bid Form 2nd Envelope'!$Y:$AN</definedName>
    <definedName name="Z_B79CB868_E256_4BC8_93B8_32C16DA3E61B_.wvu.Cols" localSheetId="18" hidden="1">Discount!$H:$K</definedName>
    <definedName name="Z_B79CB868_E256_4BC8_93B8_32C16DA3E61B_.wvu.Cols" localSheetId="3" hidden="1">'Names of Bidder'!$H:$R,'Names of Bidder'!$Z:$AC</definedName>
    <definedName name="Z_B79CB868_E256_4BC8_93B8_32C16DA3E61B_.wvu.Cols" localSheetId="4" hidden="1">'Sch-1'!$O:$R,'Sch-1'!$AD:$AM</definedName>
    <definedName name="Z_B79CB868_E256_4BC8_93B8_32C16DA3E61B_.wvu.Cols" localSheetId="7" hidden="1">'Sch-2 Dis'!$K:$Q</definedName>
    <definedName name="Z_B79CB868_E256_4BC8_93B8_32C16DA3E61B_.wvu.Cols" localSheetId="8" hidden="1">'Sch-3 '!$R:$S,'Sch-3 '!$AK:$AP</definedName>
    <definedName name="Z_B79CB868_E256_4BC8_93B8_32C16DA3E61B_.wvu.Cols" localSheetId="9" hidden="1">'Sch-3 Dis'!$AA:$AF</definedName>
    <definedName name="Z_B79CB868_E256_4BC8_93B8_32C16DA3E61B_.wvu.Cols" localSheetId="10" hidden="1">'Sch-4'!$R:$S</definedName>
    <definedName name="Z_B79CB868_E256_4BC8_93B8_32C16DA3E61B_.wvu.Cols" localSheetId="11" hidden="1">'Sch-4b'!$R:$S</definedName>
    <definedName name="Z_B79CB868_E256_4BC8_93B8_32C16DA3E61B_.wvu.Cols" localSheetId="12" hidden="1">'Sch-5'!$I:$P</definedName>
    <definedName name="Z_B79CB868_E256_4BC8_93B8_32C16DA3E61B_.wvu.Cols" localSheetId="16" hidden="1">'Sch-7'!$P:$R,'Sch-7'!$AG:$AM</definedName>
    <definedName name="Z_B79CB868_E256_4BC8_93B8_32C16DA3E61B_.wvu.Cols" localSheetId="17" hidden="1">'Sch-7 Dis'!$AD:$AJ</definedName>
    <definedName name="Z_B79CB868_E256_4BC8_93B8_32C16DA3E61B_.wvu.FilterData" localSheetId="4" hidden="1">'Sch-1'!$A$17:$AZ$17</definedName>
    <definedName name="Z_B79CB868_E256_4BC8_93B8_32C16DA3E61B_.wvu.FilterData" localSheetId="5" hidden="1">'Sch-1 dis'!$A$16:$B$21</definedName>
    <definedName name="Z_B79CB868_E256_4BC8_93B8_32C16DA3E61B_.wvu.FilterData" localSheetId="6" hidden="1">'Sch-2'!$G$18:$J$99</definedName>
    <definedName name="Z_B79CB868_E256_4BC8_93B8_32C16DA3E61B_.wvu.FilterData" localSheetId="7" hidden="1">'Sch-2 Dis'!$A$15:$F$56</definedName>
    <definedName name="Z_B79CB868_E256_4BC8_93B8_32C16DA3E61B_.wvu.FilterData" localSheetId="8" hidden="1">'Sch-3 '!$A$19:$BB$134</definedName>
    <definedName name="Z_B79CB868_E256_4BC8_93B8_32C16DA3E61B_.wvu.FilterData" localSheetId="9" hidden="1">'Sch-3 Dis'!$A$15:$F$81</definedName>
    <definedName name="Z_B79CB868_E256_4BC8_93B8_32C16DA3E61B_.wvu.PrintArea" localSheetId="22" hidden="1">'Bid Form 2nd Envelope'!$A$1:$F$68</definedName>
    <definedName name="Z_B79CB868_E256_4BC8_93B8_32C16DA3E61B_.wvu.PrintArea" localSheetId="1" hidden="1">Cover!$A$1:$F$15</definedName>
    <definedName name="Z_B79CB868_E256_4BC8_93B8_32C16DA3E61B_.wvu.PrintArea" localSheetId="18" hidden="1">Discount!$A$2:$G$43</definedName>
    <definedName name="Z_B79CB868_E256_4BC8_93B8_32C16DA3E61B_.wvu.PrintArea" localSheetId="20" hidden="1">'Entry Tax'!$A$1:$E$16</definedName>
    <definedName name="Z_B79CB868_E256_4BC8_93B8_32C16DA3E61B_.wvu.PrintArea" localSheetId="2" hidden="1">Instructions!$A$1:$C$54</definedName>
    <definedName name="Z_B79CB868_E256_4BC8_93B8_32C16DA3E61B_.wvu.PrintArea" localSheetId="3" hidden="1">'Names of Bidder'!$B$1:$G$32</definedName>
    <definedName name="Z_B79CB868_E256_4BC8_93B8_32C16DA3E61B_.wvu.PrintArea" localSheetId="19" hidden="1">Octroi!$A$1:$E$16</definedName>
    <definedName name="Z_B79CB868_E256_4BC8_93B8_32C16DA3E61B_.wvu.PrintArea" localSheetId="21" hidden="1">'Other Taxes &amp; Duties'!$A$1:$F$16</definedName>
    <definedName name="Z_B79CB868_E256_4BC8_93B8_32C16DA3E61B_.wvu.PrintArea" localSheetId="24" hidden="1">'Q &amp; C'!$A$1:$F$38</definedName>
    <definedName name="Z_B79CB868_E256_4BC8_93B8_32C16DA3E61B_.wvu.PrintArea" localSheetId="23" hidden="1">'Q &amp; C (2)'!$A$1:$F$44</definedName>
    <definedName name="Z_B79CB868_E256_4BC8_93B8_32C16DA3E61B_.wvu.PrintArea" localSheetId="4" hidden="1">'Sch-1'!$A$1:$N$109</definedName>
    <definedName name="Z_B79CB868_E256_4BC8_93B8_32C16DA3E61B_.wvu.PrintArea" localSheetId="5" hidden="1">'Sch-1 dis'!$A$1:$G$84</definedName>
    <definedName name="Z_B79CB868_E256_4BC8_93B8_32C16DA3E61B_.wvu.PrintArea" localSheetId="6" hidden="1">'Sch-2'!$A$1:$J$108</definedName>
    <definedName name="Z_B79CB868_E256_4BC8_93B8_32C16DA3E61B_.wvu.PrintArea" localSheetId="7" hidden="1">'Sch-2 Dis'!$A$1:$F$62</definedName>
    <definedName name="Z_B79CB868_E256_4BC8_93B8_32C16DA3E61B_.wvu.PrintArea" localSheetId="8" hidden="1">'Sch-3 '!$A$1:$Q$142</definedName>
    <definedName name="Z_B79CB868_E256_4BC8_93B8_32C16DA3E61B_.wvu.PrintArea" localSheetId="9" hidden="1">'Sch-3 Dis'!$A$1:$F$87</definedName>
    <definedName name="Z_B79CB868_E256_4BC8_93B8_32C16DA3E61B_.wvu.PrintArea" localSheetId="10" hidden="1">'Sch-4'!$A$1:$Q$29</definedName>
    <definedName name="Z_B79CB868_E256_4BC8_93B8_32C16DA3E61B_.wvu.PrintArea" localSheetId="11" hidden="1">'Sch-4b'!$A$1:$Q$37</definedName>
    <definedName name="Z_B79CB868_E256_4BC8_93B8_32C16DA3E61B_.wvu.PrintArea" localSheetId="12" hidden="1">'Sch-5'!$A$1:$E$26</definedName>
    <definedName name="Z_B79CB868_E256_4BC8_93B8_32C16DA3E61B_.wvu.PrintArea" localSheetId="13" hidden="1">'Sch-5 Dis'!$A$1:$E$26</definedName>
    <definedName name="Z_B79CB868_E256_4BC8_93B8_32C16DA3E61B_.wvu.PrintArea" localSheetId="14" hidden="1">'Sch-6'!$A$1:$D$33</definedName>
    <definedName name="Z_B79CB868_E256_4BC8_93B8_32C16DA3E61B_.wvu.PrintArea" localSheetId="15" hidden="1">'Sch-6 After Discount'!$A$1:$D$33</definedName>
    <definedName name="Z_B79CB868_E256_4BC8_93B8_32C16DA3E61B_.wvu.PrintArea" localSheetId="16" hidden="1">'Sch-7'!$A$1:$N$25</definedName>
    <definedName name="Z_B79CB868_E256_4BC8_93B8_32C16DA3E61B_.wvu.PrintArea" localSheetId="17" hidden="1">'Sch-7 Dis'!$A$1:$G$28</definedName>
    <definedName name="Z_B79CB868_E256_4BC8_93B8_32C16DA3E61B_.wvu.PrintTitles" localSheetId="4" hidden="1">'Sch-1'!$15:$17</definedName>
    <definedName name="Z_B79CB868_E256_4BC8_93B8_32C16DA3E61B_.wvu.PrintTitles" localSheetId="5" hidden="1">'Sch-1 dis'!$14:$16</definedName>
    <definedName name="Z_B79CB868_E256_4BC8_93B8_32C16DA3E61B_.wvu.PrintTitles" localSheetId="6" hidden="1">'Sch-2'!$15:$17</definedName>
    <definedName name="Z_B79CB868_E256_4BC8_93B8_32C16DA3E61B_.wvu.PrintTitles" localSheetId="7" hidden="1">'Sch-2 Dis'!$13:$15</definedName>
    <definedName name="Z_B79CB868_E256_4BC8_93B8_32C16DA3E61B_.wvu.PrintTitles" localSheetId="8" hidden="1">'Sch-3 '!$13:$17</definedName>
    <definedName name="Z_B79CB868_E256_4BC8_93B8_32C16DA3E61B_.wvu.PrintTitles" localSheetId="9" hidden="1">'Sch-3 Dis'!$13:$15</definedName>
    <definedName name="Z_B79CB868_E256_4BC8_93B8_32C16DA3E61B_.wvu.PrintTitles" localSheetId="12" hidden="1">'Sch-5'!$3:$13</definedName>
    <definedName name="Z_B79CB868_E256_4BC8_93B8_32C16DA3E61B_.wvu.PrintTitles" localSheetId="13" hidden="1">'Sch-5 Dis'!$3:$13</definedName>
    <definedName name="Z_B79CB868_E256_4BC8_93B8_32C16DA3E61B_.wvu.PrintTitles" localSheetId="14" hidden="1">'Sch-6'!$3:$13</definedName>
    <definedName name="Z_B79CB868_E256_4BC8_93B8_32C16DA3E61B_.wvu.PrintTitles" localSheetId="15" hidden="1">'Sch-6 After Discount'!$3:$13</definedName>
    <definedName name="Z_B79CB868_E256_4BC8_93B8_32C16DA3E61B_.wvu.PrintTitles" localSheetId="16" hidden="1">'Sch-7'!$14:$14</definedName>
    <definedName name="Z_B79CB868_E256_4BC8_93B8_32C16DA3E61B_.wvu.PrintTitles" localSheetId="17" hidden="1">'Sch-7 Dis'!$14:$14</definedName>
    <definedName name="Z_B79CB868_E256_4BC8_93B8_32C16DA3E61B_.wvu.Rows" localSheetId="22" hidden="1">'Bid Form 2nd Envelope'!$25:$25</definedName>
    <definedName name="Z_B79CB868_E256_4BC8_93B8_32C16DA3E61B_.wvu.Rows" localSheetId="18" hidden="1">Discount!$1:$1,Discount!$22:$22,Discount!$25:$25,Discount!$29:$29,Discount!$32:$34</definedName>
    <definedName name="Z_B79CB868_E256_4BC8_93B8_32C16DA3E61B_.wvu.Rows" localSheetId="2" hidden="1">Instructions!$35:$36</definedName>
    <definedName name="Z_B79CB868_E256_4BC8_93B8_32C16DA3E61B_.wvu.Rows" localSheetId="4" hidden="1">'Sch-1'!#REF!</definedName>
    <definedName name="Z_B79CB868_E256_4BC8_93B8_32C16DA3E61B_.wvu.Rows" localSheetId="6" hidden="1">'Sch-2'!#REF!</definedName>
    <definedName name="Z_B79CB868_E256_4BC8_93B8_32C16DA3E61B_.wvu.Rows" localSheetId="8" hidden="1">'Sch-3 '!#REF!,'Sch-3 '!$137:$137</definedName>
    <definedName name="Z_B79CB868_E256_4BC8_93B8_32C16DA3E61B_.wvu.Rows" localSheetId="14" hidden="1">'Sch-6'!$22:$23</definedName>
    <definedName name="Z_B79CB868_E256_4BC8_93B8_32C16DA3E61B_.wvu.Rows" localSheetId="15" hidden="1">'Sch-6 After Discount'!$22:$23</definedName>
    <definedName name="Z_B79CB868_E256_4BC8_93B8_32C16DA3E61B_.wvu.Rows" localSheetId="16" hidden="1">'Sch-7'!$17:$18,'Sch-7'!$98:$216</definedName>
    <definedName name="Z_B79CB868_E256_4BC8_93B8_32C16DA3E61B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'Sch-1'!$A$19:$AZ$101</definedName>
    <definedName name="Z_B835C05C_B615_4DCB_982D_4519616B3CD8_.wvu.FilterData" localSheetId="5" hidden="1">'Sch-1 dis'!$A$16:$B$21</definedName>
    <definedName name="Z_B835C05C_B615_4DCB_982D_4519616B3CD8_.wvu.FilterData" localSheetId="6" hidden="1">'Sch-2'!$G$18:$J$99</definedName>
    <definedName name="Z_B835C05C_B615_4DCB_982D_4519616B3CD8_.wvu.FilterData" localSheetId="7" hidden="1">'Sch-2 Dis'!$A$15:$F$56</definedName>
    <definedName name="Z_B835C05C_B615_4DCB_982D_4519616B3CD8_.wvu.FilterData" localSheetId="8" hidden="1">'Sch-3 '!$A$19:$BB$136</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'Sch-1'!$A$1:$O$109</definedName>
    <definedName name="Z_B835C05C_B615_4DCB_982D_4519616B3CD8_.wvu.PrintArea" localSheetId="5" hidden="1">'Sch-1 dis'!$A$1:$G$84</definedName>
    <definedName name="Z_B835C05C_B615_4DCB_982D_4519616B3CD8_.wvu.PrintArea" localSheetId="6" hidden="1">'Sch-2'!$A$1:$J$106</definedName>
    <definedName name="Z_B835C05C_B615_4DCB_982D_4519616B3CD8_.wvu.PrintArea" localSheetId="7" hidden="1">'Sch-2 Dis'!$A$1:$F$62</definedName>
    <definedName name="Z_B835C05C_B615_4DCB_982D_4519616B3CD8_.wvu.PrintArea" localSheetId="8" hidden="1">'Sch-3 '!$A$1:$P$142</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'Sch-1'!#REF!</definedName>
    <definedName name="Z_B835C05C_B615_4DCB_982D_4519616B3CD8_.wvu.Rows" localSheetId="8" hidden="1">'Sch-3 '!#REF!</definedName>
    <definedName name="Z_B835C05C_B615_4DCB_982D_4519616B3CD8_.wvu.Rows" localSheetId="16" hidden="1">'Sch-7'!#REF!,'Sch-7'!#REF!,'Sch-7'!$98:$216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'Sch-1'!$A$19:$AZ$19</definedName>
    <definedName name="Z_BB6473B7_092C_417E_97E7_ED0705AE17A0_.wvu.FilterData" localSheetId="5" hidden="1">'Sch-1 dis'!$A$16:$B$21</definedName>
    <definedName name="Z_BB6473B7_092C_417E_97E7_ED0705AE17A0_.wvu.FilterData" localSheetId="6" hidden="1">'Sch-2'!$G$18:$J$99</definedName>
    <definedName name="Z_BB6473B7_092C_417E_97E7_ED0705AE17A0_.wvu.FilterData" localSheetId="7" hidden="1">'Sch-2 Dis'!$A$15:$F$56</definedName>
    <definedName name="Z_BB6473B7_092C_417E_97E7_ED0705AE17A0_.wvu.FilterData" localSheetId="8" hidden="1">'Sch-3 '!$A$19:$BB$134</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'Sch-1'!$A$1:$O$109</definedName>
    <definedName name="Z_BB6473B7_092C_417E_97E7_ED0705AE17A0_.wvu.PrintArea" localSheetId="5" hidden="1">'Sch-1 dis'!$A$1:$G$84</definedName>
    <definedName name="Z_BB6473B7_092C_417E_97E7_ED0705AE17A0_.wvu.PrintArea" localSheetId="6" hidden="1">'Sch-2'!$A$1:$J$108</definedName>
    <definedName name="Z_BB6473B7_092C_417E_97E7_ED0705AE17A0_.wvu.PrintArea" localSheetId="7" hidden="1">'Sch-2 Dis'!$A$1:$F$62</definedName>
    <definedName name="Z_BB6473B7_092C_417E_97E7_ED0705AE17A0_.wvu.PrintArea" localSheetId="8" hidden="1">'Sch-3 '!$A$1:$Q$142</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'Sch-1'!#REF!,'Sch-1'!$102:$102</definedName>
    <definedName name="Z_BB6473B7_092C_417E_97E7_ED0705AE17A0_.wvu.Rows" localSheetId="6" hidden="1">'Sch-2'!#REF!</definedName>
    <definedName name="Z_BB6473B7_092C_417E_97E7_ED0705AE17A0_.wvu.Rows" localSheetId="8" hidden="1">'Sch-3 '!#REF!,'Sch-3 '!$137:$137</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'Sch-1'!$A$19:$AZ$101</definedName>
    <definedName name="Z_C431BC99_7569_44AB_83F6_AB73BDED3783_.wvu.FilterData" localSheetId="5" hidden="1">'Sch-1 dis'!$A$16:$B$21</definedName>
    <definedName name="Z_C431BC99_7569_44AB_83F6_AB73BDED3783_.wvu.FilterData" localSheetId="6" hidden="1">'Sch-2'!$G$18:$J$99</definedName>
    <definedName name="Z_C431BC99_7569_44AB_83F6_AB73BDED3783_.wvu.FilterData" localSheetId="7" hidden="1">'Sch-2 Dis'!$A$15:$F$56</definedName>
    <definedName name="Z_C431BC99_7569_44AB_83F6_AB73BDED3783_.wvu.FilterData" localSheetId="8" hidden="1">'Sch-3 '!$A$19:$BB$136</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'Sch-1'!$A$1:$O$109</definedName>
    <definedName name="Z_C431BC99_7569_44AB_83F6_AB73BDED3783_.wvu.PrintArea" localSheetId="5" hidden="1">'Sch-1 dis'!$A$1:$G$84</definedName>
    <definedName name="Z_C431BC99_7569_44AB_83F6_AB73BDED3783_.wvu.PrintArea" localSheetId="6" hidden="1">'Sch-2'!$A$1:$J$106</definedName>
    <definedName name="Z_C431BC99_7569_44AB_83F6_AB73BDED3783_.wvu.PrintArea" localSheetId="7" hidden="1">'Sch-2 Dis'!$A$1:$F$62</definedName>
    <definedName name="Z_C431BC99_7569_44AB_83F6_AB73BDED3783_.wvu.PrintArea" localSheetId="8" hidden="1">'Sch-3 '!$A$1:$P$142</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'Sch-1'!#REF!</definedName>
    <definedName name="Z_C431BC99_7569_44AB_83F6_AB73BDED3783_.wvu.Rows" localSheetId="8" hidden="1">'Sch-3 '!#REF!</definedName>
    <definedName name="Z_C431BC99_7569_44AB_83F6_AB73BDED3783_.wvu.Rows" localSheetId="16" hidden="1">'Sch-7'!#REF!,'Sch-7'!#REF!,'Sch-7'!$98:$216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'Sch-1'!$A$19:$AY$102</definedName>
    <definedName name="Z_CB55CDDD_15EC_4265_9148_3411BBB26D54_.wvu.FilterData" localSheetId="5" hidden="1">'Sch-1 dis'!$A$16:$B$21</definedName>
    <definedName name="Z_CB55CDDD_15EC_4265_9148_3411BBB26D54_.wvu.FilterData" localSheetId="6" hidden="1">'Sch-2'!$G$18:$J$99</definedName>
    <definedName name="Z_CB55CDDD_15EC_4265_9148_3411BBB26D54_.wvu.FilterData" localSheetId="7" hidden="1">'Sch-2 Dis'!$A$15:$F$56</definedName>
    <definedName name="Z_CB55CDDD_15EC_4265_9148_3411BBB26D54_.wvu.FilterData" localSheetId="8" hidden="1">'Sch-3 '!$A$19:$BB$134</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'Sch-1'!$A$1:$N$109</definedName>
    <definedName name="Z_CB55CDDD_15EC_4265_9148_3411BBB26D54_.wvu.PrintArea" localSheetId="5" hidden="1">'Sch-1 dis'!$A$1:$G$84</definedName>
    <definedName name="Z_CB55CDDD_15EC_4265_9148_3411BBB26D54_.wvu.PrintArea" localSheetId="6" hidden="1">'Sch-2'!$A$1:$J$108</definedName>
    <definedName name="Z_CB55CDDD_15EC_4265_9148_3411BBB26D54_.wvu.PrintArea" localSheetId="7" hidden="1">'Sch-2 Dis'!$A$1:$F$62</definedName>
    <definedName name="Z_CB55CDDD_15EC_4265_9148_3411BBB26D54_.wvu.PrintArea" localSheetId="8" hidden="1">'Sch-3 '!$A$1:$Q$142</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'Sch-1'!#REF!</definedName>
    <definedName name="Z_CB55CDDD_15EC_4265_9148_3411BBB26D54_.wvu.Rows" localSheetId="6" hidden="1">'Sch-2'!#REF!</definedName>
    <definedName name="Z_CB55CDDD_15EC_4265_9148_3411BBB26D54_.wvu.Rows" localSheetId="8" hidden="1">'Sch-3 '!#REF!,'Sch-3 '!$137:$137</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'Sch-1'!$A$19:$O$82</definedName>
    <definedName name="Z_D0757F9E_DF41_4B40_A5E5_F4F8FDD8D61D_.wvu.FilterData" localSheetId="5" hidden="1">'Sch-1 dis'!$A$16:$B$21</definedName>
    <definedName name="Z_D0757F9E_DF41_4B40_A5E5_F4F8FDD8D61D_.wvu.FilterData" localSheetId="6" hidden="1">'Sch-2'!$G$18:$J$99</definedName>
    <definedName name="Z_D0757F9E_DF41_4B40_A5E5_F4F8FDD8D61D_.wvu.FilterData" localSheetId="7" hidden="1">'Sch-2 Dis'!$A$15:$F$56</definedName>
    <definedName name="Z_D0757F9E_DF41_4B40_A5E5_F4F8FDD8D61D_.wvu.FilterData" localSheetId="8" hidden="1">'Sch-3 '!$A$19:$P$136</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'Sch-1'!$A$1:$O$109</definedName>
    <definedName name="Z_D0757F9E_DF41_4B40_A5E5_F4F8FDD8D61D_.wvu.PrintArea" localSheetId="5" hidden="1">'Sch-1 dis'!$A$1:$G$84</definedName>
    <definedName name="Z_D0757F9E_DF41_4B40_A5E5_F4F8FDD8D61D_.wvu.PrintArea" localSheetId="6" hidden="1">'Sch-2'!$A$1:$J$106</definedName>
    <definedName name="Z_D0757F9E_DF41_4B40_A5E5_F4F8FDD8D61D_.wvu.PrintArea" localSheetId="7" hidden="1">'Sch-2 Dis'!$A$1:$F$62</definedName>
    <definedName name="Z_D0757F9E_DF41_4B40_A5E5_F4F8FDD8D61D_.wvu.PrintArea" localSheetId="8" hidden="1">'Sch-3 '!$A$1:$P$142</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'Sch-7'!#REF!,'Sch-7'!$98:$216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'Sch-1'!$A$19:$O$82</definedName>
    <definedName name="Z_D53177B2_31EC_4222_B97A_A37DCFD9E45B_.wvu.FilterData" localSheetId="5" hidden="1">'Sch-1 dis'!$A$16:$B$21</definedName>
    <definedName name="Z_D53177B2_31EC_4222_B97A_A37DCFD9E45B_.wvu.FilterData" localSheetId="6" hidden="1">'Sch-2'!$G$18:$J$99</definedName>
    <definedName name="Z_D53177B2_31EC_4222_B97A_A37DCFD9E45B_.wvu.FilterData" localSheetId="7" hidden="1">'Sch-2 Dis'!$A$15:$F$56</definedName>
    <definedName name="Z_D53177B2_31EC_4222_B97A_A37DCFD9E45B_.wvu.FilterData" localSheetId="8" hidden="1">'Sch-3 '!$A$19:$P$136</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'Sch-1'!$A$1:$O$109</definedName>
    <definedName name="Z_D53177B2_31EC_4222_B97A_A37DCFD9E45B_.wvu.PrintArea" localSheetId="5" hidden="1">'Sch-1 dis'!$A$1:$G$84</definedName>
    <definedName name="Z_D53177B2_31EC_4222_B97A_A37DCFD9E45B_.wvu.PrintArea" localSheetId="6" hidden="1">'Sch-2'!$A$1:$J$106</definedName>
    <definedName name="Z_D53177B2_31EC_4222_B97A_A37DCFD9E45B_.wvu.PrintArea" localSheetId="7" hidden="1">'Sch-2 Dis'!$A$1:$F$62</definedName>
    <definedName name="Z_D53177B2_31EC_4222_B97A_A37DCFD9E45B_.wvu.PrintArea" localSheetId="8" hidden="1">'Sch-3 '!$A$1:$P$142</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'Sch-1'!#REF!</definedName>
    <definedName name="Z_D53177B2_31EC_4222_B97A_A37DCFD9E45B_.wvu.Rows" localSheetId="6" hidden="1">'Sch-2'!#REF!</definedName>
    <definedName name="Z_D53177B2_31EC_4222_B97A_A37DCFD9E45B_.wvu.Rows" localSheetId="16" hidden="1">'Sch-7'!#REF!,'Sch-7'!$98:$216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'Sch-2'!$G$18:$J$99</definedName>
    <definedName name="Z_D5F8AD2D_F014_4A7B_9CE7_589273BD9F11_.wvu.FilterData" localSheetId="7" hidden="1">'Sch-2 Dis'!$A$15:$F$56</definedName>
    <definedName name="Z_D5F8AD2D_F014_4A7B_9CE7_589273BD9F11_.wvu.FilterData" localSheetId="8" hidden="1">'Sch-3 '!$A$19:$BB$134</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'Sch-1'!$A$1:$N$109</definedName>
    <definedName name="Z_D5F8AD2D_F014_4A7B_9CE7_589273BD9F11_.wvu.PrintArea" localSheetId="5" hidden="1">'Sch-1 dis'!$A$1:$G$84</definedName>
    <definedName name="Z_D5F8AD2D_F014_4A7B_9CE7_589273BD9F11_.wvu.PrintArea" localSheetId="6" hidden="1">'Sch-2'!$A$1:$J$108</definedName>
    <definedName name="Z_D5F8AD2D_F014_4A7B_9CE7_589273BD9F11_.wvu.PrintArea" localSheetId="7" hidden="1">'Sch-2 Dis'!$A$1:$F$62</definedName>
    <definedName name="Z_D5F8AD2D_F014_4A7B_9CE7_589273BD9F11_.wvu.PrintArea" localSheetId="8" hidden="1">'Sch-3 '!$A$1:$Q$142</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'Sch-1'!#REF!</definedName>
    <definedName name="Z_D5F8AD2D_F014_4A7B_9CE7_589273BD9F11_.wvu.Rows" localSheetId="6" hidden="1">'Sch-2'!#REF!</definedName>
    <definedName name="Z_D5F8AD2D_F014_4A7B_9CE7_589273BD9F11_.wvu.Rows" localSheetId="8" hidden="1">'Sch-3 '!#REF!,'Sch-3 '!$137:$137</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'Sch-1'!$A$19:$O$82</definedName>
    <definedName name="Z_E97134B6_5E8D_4951_8DA0_73D065532361_.wvu.FilterData" localSheetId="5" hidden="1">'Sch-1 dis'!$A$16:$B$21</definedName>
    <definedName name="Z_E97134B6_5E8D_4951_8DA0_73D065532361_.wvu.FilterData" localSheetId="6" hidden="1">'Sch-2'!$G$18:$J$99</definedName>
    <definedName name="Z_E97134B6_5E8D_4951_8DA0_73D065532361_.wvu.FilterData" localSheetId="7" hidden="1">'Sch-2 Dis'!$A$15:$F$56</definedName>
    <definedName name="Z_E97134B6_5E8D_4951_8DA0_73D065532361_.wvu.FilterData" localSheetId="8" hidden="1">'Sch-3 '!$A$19:$P$136</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'Sch-1'!$A$1:$O$109</definedName>
    <definedName name="Z_E97134B6_5E8D_4951_8DA0_73D065532361_.wvu.PrintArea" localSheetId="5" hidden="1">'Sch-1 dis'!$A$1:$G$84</definedName>
    <definedName name="Z_E97134B6_5E8D_4951_8DA0_73D065532361_.wvu.PrintArea" localSheetId="6" hidden="1">'Sch-2'!$A$1:$J$106</definedName>
    <definedName name="Z_E97134B6_5E8D_4951_8DA0_73D065532361_.wvu.PrintArea" localSheetId="7" hidden="1">'Sch-2 Dis'!$A$1:$F$62</definedName>
    <definedName name="Z_E97134B6_5E8D_4951_8DA0_73D065532361_.wvu.PrintArea" localSheetId="8" hidden="1">'Sch-3 '!$A$1:$P$142</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'Sch-1'!#REF!</definedName>
    <definedName name="Z_E97134B6_5E8D_4951_8DA0_73D065532361_.wvu.Rows" localSheetId="6" hidden="1">'Sch-2'!#REF!</definedName>
    <definedName name="Z_E97134B6_5E8D_4951_8DA0_73D065532361_.wvu.Rows" localSheetId="16" hidden="1">'Sch-7'!#REF!,'Sch-7'!$98:$216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'Sch-1'!$A$19:$O$82</definedName>
    <definedName name="Z_E9F4E142_7D26_464D_BECA_4F3806DB1FE1_.wvu.FilterData" localSheetId="5" hidden="1">'Sch-1 dis'!$A$16:$B$21</definedName>
    <definedName name="Z_E9F4E142_7D26_464D_BECA_4F3806DB1FE1_.wvu.FilterData" localSheetId="6" hidden="1">'Sch-2'!$G$18:$J$99</definedName>
    <definedName name="Z_E9F4E142_7D26_464D_BECA_4F3806DB1FE1_.wvu.FilterData" localSheetId="7" hidden="1">'Sch-2 Dis'!$A$15:$F$56</definedName>
    <definedName name="Z_E9F4E142_7D26_464D_BECA_4F3806DB1FE1_.wvu.FilterData" localSheetId="8" hidden="1">'Sch-3 '!$A$19:$P$136</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'Sch-1'!$A$1:$O$109</definedName>
    <definedName name="Z_E9F4E142_7D26_464D_BECA_4F3806DB1FE1_.wvu.PrintArea" localSheetId="5" hidden="1">'Sch-1 dis'!$A$1:$G$84</definedName>
    <definedName name="Z_E9F4E142_7D26_464D_BECA_4F3806DB1FE1_.wvu.PrintArea" localSheetId="6" hidden="1">'Sch-2'!$A$1:$J$106</definedName>
    <definedName name="Z_E9F4E142_7D26_464D_BECA_4F3806DB1FE1_.wvu.PrintArea" localSheetId="7" hidden="1">'Sch-2 Dis'!$A$1:$F$62</definedName>
    <definedName name="Z_E9F4E142_7D26_464D_BECA_4F3806DB1FE1_.wvu.PrintArea" localSheetId="8" hidden="1">'Sch-3 '!$A$1:$P$142</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'Sch-7'!#REF!,'Sch-7'!$98:$216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'Sch-1'!$A$19:$O$82</definedName>
    <definedName name="Z_ECE9294F_C910_4036_88BC_B1F2176FB06B_.wvu.FilterData" localSheetId="5" hidden="1">'Sch-1 dis'!$A$16:$B$21</definedName>
    <definedName name="Z_ECE9294F_C910_4036_88BC_B1F2176FB06B_.wvu.FilterData" localSheetId="6" hidden="1">'Sch-2'!$G$18:$J$99</definedName>
    <definedName name="Z_ECE9294F_C910_4036_88BC_B1F2176FB06B_.wvu.FilterData" localSheetId="7" hidden="1">'Sch-2 Dis'!$A$15:$F$56</definedName>
    <definedName name="Z_ECE9294F_C910_4036_88BC_B1F2176FB06B_.wvu.FilterData" localSheetId="8" hidden="1">'Sch-3 '!$A$19:$P$136</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'Sch-1'!$A$1:$O$109</definedName>
    <definedName name="Z_ECE9294F_C910_4036_88BC_B1F2176FB06B_.wvu.PrintArea" localSheetId="5" hidden="1">'Sch-1 dis'!$A$1:$G$84</definedName>
    <definedName name="Z_ECE9294F_C910_4036_88BC_B1F2176FB06B_.wvu.PrintArea" localSheetId="6" hidden="1">'Sch-2'!$A$1:$J$106</definedName>
    <definedName name="Z_ECE9294F_C910_4036_88BC_B1F2176FB06B_.wvu.PrintArea" localSheetId="7" hidden="1">'Sch-2 Dis'!$A$1:$F$62</definedName>
    <definedName name="Z_ECE9294F_C910_4036_88BC_B1F2176FB06B_.wvu.PrintArea" localSheetId="8" hidden="1">'Sch-3 '!$A$1:$P$142</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'Sch-7'!#REF!,'Sch-7'!$98:$216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'Sch-1'!$A$19:$O$82</definedName>
    <definedName name="Z_EE46BCD1_F715_4FA9_A5FC_1B125AD601E0_.wvu.FilterData" localSheetId="5" hidden="1">'Sch-1 dis'!$A$16:$B$21</definedName>
    <definedName name="Z_EE46BCD1_F715_4FA9_A5FC_1B125AD601E0_.wvu.FilterData" localSheetId="6" hidden="1">'Sch-2'!$G$18:$J$99</definedName>
    <definedName name="Z_EE46BCD1_F715_4FA9_A5FC_1B125AD601E0_.wvu.FilterData" localSheetId="7" hidden="1">'Sch-2 Dis'!$A$15:$F$56</definedName>
    <definedName name="Z_EE46BCD1_F715_4FA9_A5FC_1B125AD601E0_.wvu.FilterData" localSheetId="8" hidden="1">'Sch-3 '!$A$19:$P$136</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'Sch-1'!$A$1:$O$109</definedName>
    <definedName name="Z_EE46BCD1_F715_4FA9_A5FC_1B125AD601E0_.wvu.PrintArea" localSheetId="5" hidden="1">'Sch-1 dis'!$A$1:$G$84</definedName>
    <definedName name="Z_EE46BCD1_F715_4FA9_A5FC_1B125AD601E0_.wvu.PrintArea" localSheetId="6" hidden="1">'Sch-2'!$A$1:$J$106</definedName>
    <definedName name="Z_EE46BCD1_F715_4FA9_A5FC_1B125AD601E0_.wvu.PrintArea" localSheetId="7" hidden="1">'Sch-2 Dis'!$A$1:$F$62</definedName>
    <definedName name="Z_EE46BCD1_F715_4FA9_A5FC_1B125AD601E0_.wvu.PrintArea" localSheetId="8" hidden="1">'Sch-3 '!$A$1:$P$142</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'Sch-7'!#REF!,'Sch-7'!$98:$216</definedName>
    <definedName name="Z_EE46BCD1_F715_4FA9_A5FC_1B125AD601E0_.wvu.Rows" localSheetId="17" hidden="1">'Sch-7 Dis'!$104:$222</definedName>
  </definedNames>
  <calcPr calcId="191028"/>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 name="Rohit Dalakoti {रोहित डालाकोटी} - Personal View" guid="{B79CB868-E256-4BC8-93B8-32C16DA3E61B}" mergeInterval="0" personalView="1" maximized="1" xWindow="-8" yWindow="-8" windowWidth="1936" windowHeight="1056" tabRatio="699" activeSheetId="2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34" i="9" l="1"/>
  <c r="R134" i="9" s="1"/>
  <c r="S134" i="9" s="1"/>
  <c r="Q134" i="9" s="1"/>
  <c r="P133" i="9"/>
  <c r="R133" i="9" s="1"/>
  <c r="S133" i="9" s="1"/>
  <c r="Q13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P111" i="9"/>
  <c r="R111" i="9" s="1"/>
  <c r="S111" i="9" s="1"/>
  <c r="Q111" i="9" s="1"/>
  <c r="P110" i="9"/>
  <c r="R110" i="9" s="1"/>
  <c r="S110" i="9" s="1"/>
  <c r="Q110" i="9" s="1"/>
  <c r="P109" i="9"/>
  <c r="R109" i="9" s="1"/>
  <c r="S109" i="9" s="1"/>
  <c r="Q109" i="9" s="1"/>
  <c r="P108" i="9"/>
  <c r="R108" i="9" s="1"/>
  <c r="S108" i="9" s="1"/>
  <c r="Q108" i="9" s="1"/>
  <c r="P107" i="9"/>
  <c r="R107" i="9" s="1"/>
  <c r="S107" i="9" s="1"/>
  <c r="Q107" i="9" s="1"/>
  <c r="P96" i="9"/>
  <c r="R96" i="9" s="1"/>
  <c r="S96" i="9" s="1"/>
  <c r="Q96" i="9" s="1"/>
  <c r="P97" i="9"/>
  <c r="R97" i="9" s="1"/>
  <c r="S97" i="9" s="1"/>
  <c r="Q97" i="9" s="1"/>
  <c r="P98" i="9"/>
  <c r="R98" i="9" s="1"/>
  <c r="S98" i="9" s="1"/>
  <c r="Q98" i="9" s="1"/>
  <c r="P99" i="9"/>
  <c r="R99" i="9" s="1"/>
  <c r="S99" i="9" s="1"/>
  <c r="Q99" i="9" s="1"/>
  <c r="P100" i="9"/>
  <c r="R100" i="9" s="1"/>
  <c r="S100" i="9" s="1"/>
  <c r="Q100" i="9" s="1"/>
  <c r="P101" i="9"/>
  <c r="R101" i="9" s="1"/>
  <c r="S101" i="9" s="1"/>
  <c r="Q101" i="9" s="1"/>
  <c r="P102" i="9"/>
  <c r="R102" i="9" s="1"/>
  <c r="S102" i="9" s="1"/>
  <c r="Q102" i="9" s="1"/>
  <c r="P103" i="9"/>
  <c r="R103" i="9" s="1"/>
  <c r="S103" i="9" s="1"/>
  <c r="Q103" i="9" s="1"/>
  <c r="P104" i="9"/>
  <c r="R104" i="9" s="1"/>
  <c r="S104" i="9" s="1"/>
  <c r="Q104" i="9" s="1"/>
  <c r="P105" i="9"/>
  <c r="R105" i="9" s="1"/>
  <c r="S105" i="9" s="1"/>
  <c r="Q105" i="9" s="1"/>
  <c r="J98" i="7"/>
  <c r="J97" i="7"/>
  <c r="J96" i="7"/>
  <c r="J95" i="7"/>
  <c r="J94" i="7"/>
  <c r="J93" i="7"/>
  <c r="J92" i="7"/>
  <c r="J91" i="7"/>
  <c r="J90" i="7"/>
  <c r="J89" i="7"/>
  <c r="J88" i="7"/>
  <c r="J87" i="7"/>
  <c r="J86" i="7"/>
  <c r="J85" i="7"/>
  <c r="J84" i="7"/>
  <c r="N98" i="5"/>
  <c r="Q98" i="5" s="1"/>
  <c r="R98" i="5" s="1"/>
  <c r="O98" i="5" s="1"/>
  <c r="N97" i="5"/>
  <c r="Q97" i="5" s="1"/>
  <c r="R97" i="5" s="1"/>
  <c r="O97" i="5" s="1"/>
  <c r="N96" i="5"/>
  <c r="Q96" i="5" s="1"/>
  <c r="R96" i="5" s="1"/>
  <c r="O96" i="5" s="1"/>
  <c r="N95" i="5"/>
  <c r="Q95" i="5" s="1"/>
  <c r="R95" i="5" s="1"/>
  <c r="O95" i="5" s="1"/>
  <c r="N94" i="5"/>
  <c r="Q94" i="5" s="1"/>
  <c r="R94" i="5" s="1"/>
  <c r="O94" i="5" s="1"/>
  <c r="N93" i="5"/>
  <c r="Q93" i="5" s="1"/>
  <c r="R93" i="5" s="1"/>
  <c r="O93" i="5" s="1"/>
  <c r="N92" i="5"/>
  <c r="Q92" i="5" s="1"/>
  <c r="R92" i="5" s="1"/>
  <c r="O92" i="5" s="1"/>
  <c r="N91" i="5"/>
  <c r="Q91" i="5" s="1"/>
  <c r="R91" i="5" s="1"/>
  <c r="O91" i="5" s="1"/>
  <c r="N90" i="5"/>
  <c r="Q90" i="5" s="1"/>
  <c r="R90" i="5" s="1"/>
  <c r="O90" i="5" s="1"/>
  <c r="N89" i="5"/>
  <c r="Q89" i="5" s="1"/>
  <c r="R89" i="5" s="1"/>
  <c r="O89" i="5" s="1"/>
  <c r="N88" i="5"/>
  <c r="Q88" i="5" s="1"/>
  <c r="R88" i="5" s="1"/>
  <c r="O88" i="5" s="1"/>
  <c r="N87" i="5"/>
  <c r="Q87" i="5" s="1"/>
  <c r="R87" i="5" s="1"/>
  <c r="O87" i="5" s="1"/>
  <c r="N86" i="5"/>
  <c r="Q86" i="5" s="1"/>
  <c r="R86" i="5" s="1"/>
  <c r="O86" i="5" s="1"/>
  <c r="N85" i="5"/>
  <c r="Q85" i="5" s="1"/>
  <c r="R85" i="5" s="1"/>
  <c r="O85" i="5" s="1"/>
  <c r="N84" i="5"/>
  <c r="Q84" i="5" s="1"/>
  <c r="R84" i="5" s="1"/>
  <c r="O84" i="5" s="1"/>
  <c r="A9" i="19"/>
  <c r="A8" i="19"/>
  <c r="A6" i="19"/>
  <c r="I10" i="7"/>
  <c r="I9" i="7"/>
  <c r="I7" i="7"/>
  <c r="M10" i="5"/>
  <c r="M9" i="5"/>
  <c r="M7" i="5"/>
  <c r="M108" i="5" l="1"/>
  <c r="D33" i="16" s="1"/>
  <c r="M107" i="5"/>
  <c r="F41" i="19" s="1"/>
  <c r="F27" i="11"/>
  <c r="F26" i="11"/>
  <c r="D24" i="13" l="1"/>
  <c r="D32" i="16"/>
  <c r="F42" i="19"/>
  <c r="J104" i="7"/>
  <c r="D33" i="15"/>
  <c r="J22" i="17"/>
  <c r="F46" i="23"/>
  <c r="O140" i="9"/>
  <c r="D32" i="15"/>
  <c r="J23" i="17"/>
  <c r="F47" i="23"/>
  <c r="D25" i="13"/>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J82" i="7"/>
  <c r="J81" i="7"/>
  <c r="J80" i="7"/>
  <c r="J79" i="7"/>
  <c r="J78" i="7"/>
  <c r="J77" i="7"/>
  <c r="J76" i="7"/>
  <c r="J75" i="7"/>
  <c r="J49" i="7" l="1"/>
  <c r="J48" i="7"/>
  <c r="J47" i="7"/>
  <c r="J46" i="7"/>
  <c r="J45" i="7"/>
  <c r="J44" i="7"/>
  <c r="J43" i="7"/>
  <c r="J42" i="7"/>
  <c r="J41" i="7"/>
  <c r="J40" i="7"/>
  <c r="J39" i="7"/>
  <c r="J70" i="7" l="1"/>
  <c r="N60" i="5" l="1"/>
  <c r="Q60" i="5" s="1"/>
  <c r="R60" i="5" l="1"/>
  <c r="O60" i="5" s="1"/>
  <c r="P68" i="9"/>
  <c r="R68" i="9" s="1"/>
  <c r="P67" i="9"/>
  <c r="R67" i="9" s="1"/>
  <c r="P66" i="9"/>
  <c r="R66" i="9" s="1"/>
  <c r="J74" i="7"/>
  <c r="J73" i="7"/>
  <c r="J72" i="7"/>
  <c r="J71" i="7"/>
  <c r="J69" i="7"/>
  <c r="J68" i="7"/>
  <c r="J67" i="7"/>
  <c r="J66" i="7"/>
  <c r="J65" i="7"/>
  <c r="J64" i="7"/>
  <c r="J63" i="7"/>
  <c r="J62" i="7"/>
  <c r="J61" i="7"/>
  <c r="J60" i="7"/>
  <c r="J59" i="7"/>
  <c r="J58" i="7"/>
  <c r="J57" i="7"/>
  <c r="J56" i="7"/>
  <c r="J55" i="7"/>
  <c r="J54" i="7"/>
  <c r="J53" i="7"/>
  <c r="J52" i="7"/>
  <c r="J51" i="7"/>
  <c r="J50" i="7"/>
  <c r="J38" i="7"/>
  <c r="J36" i="7"/>
  <c r="J35" i="7"/>
  <c r="J26" i="7"/>
  <c r="J25" i="7"/>
  <c r="S68" i="9" l="1"/>
  <c r="Q68" i="9" s="1"/>
  <c r="S66" i="9"/>
  <c r="Q66" i="9" s="1"/>
  <c r="S67" i="9"/>
  <c r="Q67" i="9" s="1"/>
  <c r="N78" i="5"/>
  <c r="Q78" i="5" s="1"/>
  <c r="N77" i="5"/>
  <c r="Q77" i="5" s="1"/>
  <c r="N76" i="5"/>
  <c r="Q76" i="5" s="1"/>
  <c r="N75" i="5"/>
  <c r="Q75" i="5" s="1"/>
  <c r="N74" i="5"/>
  <c r="Q74" i="5" s="1"/>
  <c r="N73" i="5"/>
  <c r="Q73" i="5" s="1"/>
  <c r="N72" i="5"/>
  <c r="Q72" i="5" s="1"/>
  <c r="N71" i="5"/>
  <c r="Q71" i="5" s="1"/>
  <c r="N70" i="5"/>
  <c r="Q70" i="5" s="1"/>
  <c r="N69" i="5"/>
  <c r="Q69" i="5" s="1"/>
  <c r="N68" i="5"/>
  <c r="Q68" i="5" s="1"/>
  <c r="N67" i="5"/>
  <c r="Q67" i="5" s="1"/>
  <c r="N66" i="5"/>
  <c r="Q66" i="5" s="1"/>
  <c r="N65" i="5"/>
  <c r="Q65" i="5" s="1"/>
  <c r="N64" i="5"/>
  <c r="Q64" i="5" s="1"/>
  <c r="N63" i="5"/>
  <c r="Q63" i="5" s="1"/>
  <c r="N62" i="5"/>
  <c r="Q62" i="5" s="1"/>
  <c r="N61" i="5"/>
  <c r="Q61" i="5" s="1"/>
  <c r="N82" i="5"/>
  <c r="Q82" i="5" s="1"/>
  <c r="N81" i="5"/>
  <c r="Q81" i="5" s="1"/>
  <c r="N80" i="5"/>
  <c r="Q80" i="5" s="1"/>
  <c r="N79" i="5"/>
  <c r="Q79" i="5" s="1"/>
  <c r="N59" i="5"/>
  <c r="Q59" i="5" s="1"/>
  <c r="N58" i="5"/>
  <c r="Q58" i="5" s="1"/>
  <c r="N57" i="5"/>
  <c r="Q57" i="5" s="1"/>
  <c r="N56" i="5"/>
  <c r="Q56" i="5" s="1"/>
  <c r="N55" i="5"/>
  <c r="Q55" i="5" s="1"/>
  <c r="N54" i="5"/>
  <c r="Q54" i="5" s="1"/>
  <c r="N53" i="5"/>
  <c r="Q53" i="5" s="1"/>
  <c r="N52" i="5"/>
  <c r="Q52" i="5" s="1"/>
  <c r="N51" i="5"/>
  <c r="Q51" i="5" s="1"/>
  <c r="N49" i="5"/>
  <c r="Q49" i="5" s="1"/>
  <c r="N48" i="5"/>
  <c r="Q48" i="5" s="1"/>
  <c r="N47" i="5"/>
  <c r="Q47" i="5" s="1"/>
  <c r="N46" i="5"/>
  <c r="Q46" i="5" s="1"/>
  <c r="N45" i="5"/>
  <c r="Q45" i="5" s="1"/>
  <c r="N44" i="5"/>
  <c r="Q44" i="5" s="1"/>
  <c r="N43" i="5"/>
  <c r="Q43" i="5" s="1"/>
  <c r="N42" i="5"/>
  <c r="Q42" i="5" s="1"/>
  <c r="N50" i="5"/>
  <c r="Q50" i="5" s="1"/>
  <c r="N41" i="5"/>
  <c r="Q41" i="5" s="1"/>
  <c r="N40" i="5"/>
  <c r="Q40" i="5" s="1"/>
  <c r="R62" i="5" l="1"/>
  <c r="O62" i="5" s="1"/>
  <c r="R66" i="5"/>
  <c r="O66" i="5" s="1"/>
  <c r="R70" i="5"/>
  <c r="O70" i="5" s="1"/>
  <c r="R74" i="5"/>
  <c r="O74" i="5" s="1"/>
  <c r="R78" i="5"/>
  <c r="O78" i="5" s="1"/>
  <c r="R47" i="5"/>
  <c r="O47" i="5" s="1"/>
  <c r="R58" i="5"/>
  <c r="O58" i="5" s="1"/>
  <c r="R59" i="5"/>
  <c r="O59" i="5" s="1"/>
  <c r="R63" i="5"/>
  <c r="O63" i="5" s="1"/>
  <c r="R67" i="5"/>
  <c r="O67" i="5" s="1"/>
  <c r="R71" i="5"/>
  <c r="O71" i="5" s="1"/>
  <c r="R75" i="5"/>
  <c r="O75" i="5" s="1"/>
  <c r="R50" i="5"/>
  <c r="O50" i="5" s="1"/>
  <c r="R81" i="5"/>
  <c r="O81" i="5" s="1"/>
  <c r="R44" i="5"/>
  <c r="O44" i="5" s="1"/>
  <c r="R82" i="5"/>
  <c r="O82" i="5" s="1"/>
  <c r="R49" i="5"/>
  <c r="O49" i="5" s="1"/>
  <c r="R52" i="5"/>
  <c r="O52" i="5" s="1"/>
  <c r="R56" i="5"/>
  <c r="O56" i="5" s="1"/>
  <c r="R79" i="5"/>
  <c r="O79" i="5" s="1"/>
  <c r="R64" i="5"/>
  <c r="O64" i="5" s="1"/>
  <c r="R68" i="5"/>
  <c r="O68" i="5" s="1"/>
  <c r="R72" i="5"/>
  <c r="O72" i="5" s="1"/>
  <c r="R76" i="5"/>
  <c r="O76" i="5" s="1"/>
  <c r="R43" i="5"/>
  <c r="O43" i="5" s="1"/>
  <c r="R54" i="5"/>
  <c r="O54" i="5" s="1"/>
  <c r="R48" i="5"/>
  <c r="O48" i="5" s="1"/>
  <c r="R55" i="5"/>
  <c r="O55" i="5" s="1"/>
  <c r="R40" i="5"/>
  <c r="O40" i="5" s="1"/>
  <c r="R45" i="5"/>
  <c r="O45" i="5" s="1"/>
  <c r="R41" i="5"/>
  <c r="O41" i="5" s="1"/>
  <c r="R42" i="5"/>
  <c r="O42" i="5" s="1"/>
  <c r="R46" i="5"/>
  <c r="O46" i="5" s="1"/>
  <c r="R51" i="5"/>
  <c r="O51" i="5" s="1"/>
  <c r="R53" i="5"/>
  <c r="O53" i="5" s="1"/>
  <c r="R57" i="5"/>
  <c r="O57" i="5" s="1"/>
  <c r="R80" i="5"/>
  <c r="O80" i="5" s="1"/>
  <c r="R61" i="5"/>
  <c r="O61" i="5" s="1"/>
  <c r="R65" i="5"/>
  <c r="O65" i="5" s="1"/>
  <c r="R69" i="5"/>
  <c r="O69" i="5" s="1"/>
  <c r="R73" i="5"/>
  <c r="O73" i="5" s="1"/>
  <c r="R77" i="5"/>
  <c r="O77" i="5" s="1"/>
  <c r="B10" i="4"/>
  <c r="P65" i="9" l="1"/>
  <c r="R65" i="9" s="1"/>
  <c r="P64" i="9"/>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P45" i="9"/>
  <c r="R45" i="9"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19" i="9"/>
  <c r="R19" i="9" s="1"/>
  <c r="S19" i="9" s="1"/>
  <c r="P20" i="9"/>
  <c r="R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J19" i="7"/>
  <c r="J20" i="7"/>
  <c r="J21" i="7"/>
  <c r="J22" i="7"/>
  <c r="J23" i="7"/>
  <c r="J24" i="7"/>
  <c r="J27" i="7"/>
  <c r="J28" i="7"/>
  <c r="J29" i="7"/>
  <c r="J30" i="7"/>
  <c r="J31" i="7"/>
  <c r="J32" i="7"/>
  <c r="J33" i="7"/>
  <c r="J34" i="7"/>
  <c r="J37"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19" i="5"/>
  <c r="N99" i="5" s="1"/>
  <c r="N20" i="5"/>
  <c r="Q20" i="5" s="1"/>
  <c r="N21" i="5"/>
  <c r="Q21" i="5" s="1"/>
  <c r="N22" i="5"/>
  <c r="Q22" i="5" s="1"/>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B107" i="5"/>
  <c r="G26" i="11" s="1"/>
  <c r="B108" i="5"/>
  <c r="G27" i="11" s="1"/>
  <c r="I6" i="4"/>
  <c r="K6" i="4" s="1"/>
  <c r="H39" i="23" s="1"/>
  <c r="L6" i="4"/>
  <c r="AJ2" i="5" s="1"/>
  <c r="M6" i="4"/>
  <c r="N6" i="4" s="1"/>
  <c r="AA6" i="4"/>
  <c r="B7" i="4"/>
  <c r="L8" i="4"/>
  <c r="B9" i="4"/>
  <c r="A6" i="6" s="1"/>
  <c r="B14" i="4"/>
  <c r="B15" i="4"/>
  <c r="H31" i="4"/>
  <c r="G31" i="4" s="1"/>
  <c r="B2" i="2"/>
  <c r="F2" i="2"/>
  <c r="B3" i="2"/>
  <c r="R39" i="5" l="1"/>
  <c r="O39" i="5" s="1"/>
  <c r="R23" i="5"/>
  <c r="O23" i="5" s="1"/>
  <c r="R36" i="5"/>
  <c r="O36" i="5" s="1"/>
  <c r="R32" i="5"/>
  <c r="O32" i="5" s="1"/>
  <c r="R28" i="5"/>
  <c r="O28" i="5" s="1"/>
  <c r="R24" i="5"/>
  <c r="O24" i="5" s="1"/>
  <c r="R20" i="5"/>
  <c r="O20" i="5" s="1"/>
  <c r="R31" i="5"/>
  <c r="O31" i="5" s="1"/>
  <c r="R35" i="5"/>
  <c r="O35" i="5" s="1"/>
  <c r="R38" i="5"/>
  <c r="O38" i="5" s="1"/>
  <c r="R34" i="5"/>
  <c r="O34" i="5" s="1"/>
  <c r="R30" i="5"/>
  <c r="O30" i="5" s="1"/>
  <c r="R26" i="5"/>
  <c r="O26" i="5" s="1"/>
  <c r="R22" i="5"/>
  <c r="O22" i="5" s="1"/>
  <c r="R27" i="5"/>
  <c r="O27" i="5" s="1"/>
  <c r="R37" i="5"/>
  <c r="O37" i="5" s="1"/>
  <c r="R33" i="5"/>
  <c r="O33" i="5" s="1"/>
  <c r="R29" i="5"/>
  <c r="O29" i="5" s="1"/>
  <c r="R25" i="5"/>
  <c r="O25" i="5" s="1"/>
  <c r="R21" i="5"/>
  <c r="O21" i="5" s="1"/>
  <c r="S37" i="9"/>
  <c r="Q37" i="9" s="1"/>
  <c r="S29" i="9"/>
  <c r="Q29" i="9" s="1"/>
  <c r="S25" i="9"/>
  <c r="Q25" i="9" s="1"/>
  <c r="S49" i="9"/>
  <c r="Q49" i="9" s="1"/>
  <c r="S57" i="9"/>
  <c r="Q57" i="9" s="1"/>
  <c r="S61" i="9"/>
  <c r="Q61" i="9" s="1"/>
  <c r="S44" i="9"/>
  <c r="Q44" i="9" s="1"/>
  <c r="S40" i="9"/>
  <c r="Q40" i="9" s="1"/>
  <c r="S36" i="9"/>
  <c r="Q36" i="9" s="1"/>
  <c r="S32" i="9"/>
  <c r="Q32" i="9" s="1"/>
  <c r="S28" i="9"/>
  <c r="Q28" i="9" s="1"/>
  <c r="S24" i="9"/>
  <c r="Q24" i="9" s="1"/>
  <c r="S20" i="9"/>
  <c r="Q20" i="9" s="1"/>
  <c r="S46" i="9"/>
  <c r="Q46" i="9" s="1"/>
  <c r="S50" i="9"/>
  <c r="Q50" i="9" s="1"/>
  <c r="S54" i="9"/>
  <c r="Q54" i="9" s="1"/>
  <c r="S58" i="9"/>
  <c r="Q58" i="9" s="1"/>
  <c r="S62" i="9"/>
  <c r="Q62" i="9" s="1"/>
  <c r="S42" i="9"/>
  <c r="Q42" i="9" s="1"/>
  <c r="S38" i="9"/>
  <c r="Q38" i="9" s="1"/>
  <c r="S34" i="9"/>
  <c r="Q34" i="9" s="1"/>
  <c r="S30" i="9"/>
  <c r="Q30" i="9" s="1"/>
  <c r="S26" i="9"/>
  <c r="Q26" i="9" s="1"/>
  <c r="S22" i="9"/>
  <c r="Q22" i="9" s="1"/>
  <c r="S48" i="9"/>
  <c r="Q48" i="9" s="1"/>
  <c r="S52" i="9"/>
  <c r="Q52" i="9" s="1"/>
  <c r="S56" i="9"/>
  <c r="Q56" i="9" s="1"/>
  <c r="S60" i="9"/>
  <c r="Q60" i="9" s="1"/>
  <c r="S64" i="9"/>
  <c r="Q64" i="9" s="1"/>
  <c r="S41" i="9"/>
  <c r="Q41" i="9" s="1"/>
  <c r="S33" i="9"/>
  <c r="Q33" i="9" s="1"/>
  <c r="S21" i="9"/>
  <c r="Q21" i="9" s="1"/>
  <c r="S45" i="9"/>
  <c r="Q45" i="9" s="1"/>
  <c r="S53" i="9"/>
  <c r="Q53" i="9" s="1"/>
  <c r="S65" i="9"/>
  <c r="Q65" i="9" s="1"/>
  <c r="S43" i="9"/>
  <c r="Q43" i="9" s="1"/>
  <c r="S39" i="9"/>
  <c r="Q39" i="9" s="1"/>
  <c r="S35" i="9"/>
  <c r="Q35" i="9" s="1"/>
  <c r="S31" i="9"/>
  <c r="Q31" i="9" s="1"/>
  <c r="S27" i="9"/>
  <c r="Q27" i="9" s="1"/>
  <c r="S23" i="9"/>
  <c r="Q23" i="9" s="1"/>
  <c r="S47" i="9"/>
  <c r="Q47" i="9" s="1"/>
  <c r="S51" i="9"/>
  <c r="Q51" i="9" s="1"/>
  <c r="S55" i="9"/>
  <c r="Q55" i="9" s="1"/>
  <c r="S59" i="9"/>
  <c r="Q59" i="9" s="1"/>
  <c r="S63" i="9"/>
  <c r="Q63" i="9" s="1"/>
  <c r="A1" i="12"/>
  <c r="A1" i="17"/>
  <c r="A98" i="17" s="1"/>
  <c r="A1" i="11"/>
  <c r="K31" i="25"/>
  <c r="Q19"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J99" i="7"/>
  <c r="H19" i="19" s="1"/>
  <c r="I19" i="19" s="1"/>
  <c r="K36" i="25"/>
  <c r="K34" i="25"/>
  <c r="K32" i="25"/>
  <c r="B15" i="23"/>
  <c r="A3" i="15"/>
  <c r="A3" i="7"/>
  <c r="A3" i="9"/>
  <c r="Z2" i="6"/>
  <c r="Z2" i="23"/>
  <c r="Q19" i="9"/>
  <c r="P136" i="9"/>
  <c r="Q20" i="12"/>
  <c r="Q31" i="12" s="1"/>
  <c r="S30" i="12"/>
  <c r="A6" i="5"/>
  <c r="A6" i="17" s="1"/>
  <c r="A103" i="17" s="1"/>
  <c r="H22" i="19"/>
  <c r="I22" i="19" s="1"/>
  <c r="D22" i="15"/>
  <c r="Q20" i="11"/>
  <c r="Q23" i="11" s="1"/>
  <c r="S22" i="11"/>
  <c r="N21" i="17"/>
  <c r="O36" i="25"/>
  <c r="O34" i="25"/>
  <c r="F33" i="25"/>
  <c r="F15" i="25" s="1"/>
  <c r="F18" i="25" s="1"/>
  <c r="H21" i="19"/>
  <c r="I21" i="19" s="1"/>
  <c r="O18" i="13"/>
  <c r="F71" i="6"/>
  <c r="B77" i="6"/>
  <c r="U1" i="6"/>
  <c r="U2" i="6" s="1"/>
  <c r="K18" i="13"/>
  <c r="C42" i="19"/>
  <c r="B27" i="11"/>
  <c r="B60" i="8"/>
  <c r="B25" i="18"/>
  <c r="B25" i="14"/>
  <c r="B25" i="13"/>
  <c r="D141" i="9"/>
  <c r="B105" i="7"/>
  <c r="B47" i="23"/>
  <c r="E23" i="17"/>
  <c r="B23" i="17" s="1"/>
  <c r="B35" i="12"/>
  <c r="B33" i="16"/>
  <c r="B33" i="15"/>
  <c r="B85" i="10"/>
  <c r="O27" i="11"/>
  <c r="E86" i="10"/>
  <c r="C25" i="18"/>
  <c r="D25" i="14"/>
  <c r="E61" i="8"/>
  <c r="O35" i="12"/>
  <c r="D18" i="25"/>
  <c r="F22" i="25"/>
  <c r="B6" i="23"/>
  <c r="B46" i="23"/>
  <c r="E22" i="17"/>
  <c r="B22" i="17" s="1"/>
  <c r="B34" i="12"/>
  <c r="D140" i="9"/>
  <c r="B104" i="7"/>
  <c r="B32" i="16"/>
  <c r="B32" i="15"/>
  <c r="C41" i="19"/>
  <c r="B26" i="11"/>
  <c r="B84" i="10"/>
  <c r="B24" i="18"/>
  <c r="B24" i="14"/>
  <c r="B24" i="13"/>
  <c r="B59" i="8"/>
  <c r="B9" i="18"/>
  <c r="B112" i="18" s="1"/>
  <c r="B9" i="13"/>
  <c r="B9" i="12"/>
  <c r="B9" i="10"/>
  <c r="B9" i="11"/>
  <c r="C9" i="9"/>
  <c r="C9" i="7"/>
  <c r="B9" i="14"/>
  <c r="B9" i="8"/>
  <c r="I9" i="17"/>
  <c r="B9" i="16"/>
  <c r="B9" i="15"/>
  <c r="C24" i="18"/>
  <c r="D24" i="14"/>
  <c r="E85" i="10"/>
  <c r="O34" i="12"/>
  <c r="E60" i="8"/>
  <c r="O141" i="9"/>
  <c r="J105" i="7"/>
  <c r="O26" i="11"/>
  <c r="I11" i="17"/>
  <c r="B11" i="13"/>
  <c r="B11" i="12"/>
  <c r="B11" i="18"/>
  <c r="B114" i="18" s="1"/>
  <c r="B11" i="11"/>
  <c r="B11" i="10"/>
  <c r="C11" i="7"/>
  <c r="B11" i="14"/>
  <c r="C11" i="9"/>
  <c r="B11" i="16"/>
  <c r="B11" i="15"/>
  <c r="B11" i="8"/>
  <c r="B8" i="14"/>
  <c r="B8" i="8"/>
  <c r="G39" i="19"/>
  <c r="I8" i="17"/>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B10" i="8"/>
  <c r="A7" i="9"/>
  <c r="A7" i="12"/>
  <c r="B2" i="4"/>
  <c r="A1" i="6"/>
  <c r="A1" i="13"/>
  <c r="A1" i="15"/>
  <c r="A1" i="16"/>
  <c r="A1" i="18"/>
  <c r="A104" i="18" s="1"/>
  <c r="A2" i="19"/>
  <c r="A1" i="5"/>
  <c r="A1" i="9"/>
  <c r="A1" i="7"/>
  <c r="A1" i="8"/>
  <c r="A1" i="10"/>
  <c r="A1" i="23"/>
  <c r="A1" i="14"/>
  <c r="B1" i="4"/>
  <c r="A3" i="8"/>
  <c r="A3" i="12"/>
  <c r="A3" i="5"/>
  <c r="A3" i="6"/>
  <c r="A3" i="10"/>
  <c r="A3" i="11"/>
  <c r="A3" i="17"/>
  <c r="A100" i="17" s="1"/>
  <c r="C12" i="19"/>
  <c r="A3" i="13"/>
  <c r="A3" i="14"/>
  <c r="A38" i="25"/>
  <c r="A3" i="16"/>
  <c r="A3" i="18"/>
  <c r="A106" i="18" s="1"/>
  <c r="I107" i="17" l="1"/>
  <c r="B10" i="17"/>
  <c r="I108" i="17"/>
  <c r="B11" i="17"/>
  <c r="I105" i="17"/>
  <c r="B8" i="17"/>
  <c r="I106" i="17"/>
  <c r="B9" i="17"/>
  <c r="F37" i="24"/>
  <c r="F38" i="24" s="1"/>
  <c r="F17" i="24" s="1"/>
  <c r="F19" i="24" s="1"/>
  <c r="S136" i="9"/>
  <c r="D17" i="13" s="1"/>
  <c r="R19" i="5"/>
  <c r="O19" i="5" s="1"/>
  <c r="O99" i="5" s="1"/>
  <c r="Q137" i="9"/>
  <c r="H28" i="19"/>
  <c r="I41" i="25"/>
  <c r="F73" i="6"/>
  <c r="F75" i="6" s="1"/>
  <c r="Q76" i="6" s="1"/>
  <c r="A6" i="12"/>
  <c r="A6" i="10"/>
  <c r="A6" i="7"/>
  <c r="A6" i="13"/>
  <c r="A6" i="11"/>
  <c r="A6" i="16"/>
  <c r="A6" i="8"/>
  <c r="A6" i="15"/>
  <c r="A6" i="18"/>
  <c r="A109" i="18" s="1"/>
  <c r="A6" i="9"/>
  <c r="A6" i="14"/>
  <c r="I40" i="25"/>
  <c r="H26" i="19"/>
  <c r="H30" i="19"/>
  <c r="N100" i="5"/>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N102" i="5"/>
  <c r="D15" i="13" s="1"/>
  <c r="D18" i="13" s="1"/>
  <c r="D24" i="15" s="1"/>
  <c r="D7" i="24"/>
  <c r="F7" i="24" s="1"/>
  <c r="D20" i="25"/>
  <c r="F20" i="25" s="1"/>
  <c r="N101" i="5"/>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<sst xmlns="http://schemas.openxmlformats.org/spreadsheetml/2006/main" count="1881" uniqueCount="781">
  <si>
    <t>Package Name</t>
  </si>
  <si>
    <t>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t>
  </si>
  <si>
    <t>Package Code</t>
  </si>
  <si>
    <t>SR-I/C&amp;M/WC-4356</t>
  </si>
  <si>
    <t>Specification No.</t>
  </si>
  <si>
    <t>SR-I/C&amp;M/WC-4356(SR1/NT/W-AIS/DOM/B00/25/11800) (RFx: 5002004743)</t>
  </si>
  <si>
    <t>ORIGINAL</t>
  </si>
  <si>
    <t>Contract &amp; Materials Dept.,</t>
  </si>
  <si>
    <t>Power Grid Corporation of India Ltd.,</t>
  </si>
  <si>
    <t>SRTS-I, Kavadiguda Main Road,</t>
  </si>
  <si>
    <t>Secunderabad -500080.</t>
  </si>
  <si>
    <t>Price Schedules</t>
  </si>
  <si>
    <t>Fill up only green shaded cells in Sch-1, Sch-2, Sch-3, Sch-4, Sch-7 and Bid Form 2nd Envelope.</t>
  </si>
  <si>
    <t>All the cells in Sch-5 &amp; Sch-6 are auto filled, therefore no cell is required to be filled up there.</t>
  </si>
  <si>
    <t>Instructions / error messages, if any, will be displayed automatically  after selecting the cell.</t>
  </si>
  <si>
    <t>After filling up all the schedues, save the file, take print out of all the schedules and Bid form and sign &amp; stamp and submit them as hard copy of the 2nd envelope (Price part) of the bid. Also ensure to submit the soft copy of the the same file on CD/ DVD.</t>
  </si>
  <si>
    <t xml:space="preserve">General Instruction to the Bidders for filling up this workbook of Price Schedules </t>
  </si>
  <si>
    <t>I</t>
  </si>
  <si>
    <t>While filling up the worksheets following may please be observed :</t>
  </si>
  <si>
    <t>(i)</t>
  </si>
  <si>
    <t>Fill up only green shaded cells.</t>
  </si>
  <si>
    <t>(ii)</t>
  </si>
  <si>
    <t>Certain data type entries have been restricted, such as Numeric values or limits of numeric values.</t>
  </si>
  <si>
    <t>(iii)</t>
  </si>
  <si>
    <t>Select only the options provided in pull down menus.</t>
  </si>
  <si>
    <t>(iv)</t>
  </si>
  <si>
    <t>Do not link any cell of this work book with any other work book.</t>
  </si>
  <si>
    <t>(v)</t>
  </si>
  <si>
    <t>Do not use copy &amp; paste or cut &amp; paste options for filling up the data.</t>
  </si>
  <si>
    <t>(vi)</t>
  </si>
  <si>
    <t>Do not reformat any of the cell of the work book.</t>
  </si>
  <si>
    <t>II</t>
  </si>
  <si>
    <t>This Workbook consists of following worksheets :</t>
  </si>
  <si>
    <t xml:space="preserve">Cover : </t>
  </si>
  <si>
    <t>Opening page of the workbook.</t>
  </si>
  <si>
    <t>Names of Bidder :</t>
  </si>
  <si>
    <t>●</t>
  </si>
  <si>
    <t>Select Sole Bidder or JV (Joint Venture) from the pull down menu. Do not leave this cell blank.</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</si>
  <si>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</si>
  <si>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</si>
  <si>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Fill up names and address of the Sole Bidder and /or Joint Venture.</t>
  </si>
  <si>
    <t>Fill up date in dd-mmm-yyyy format from drop down menu.</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</si>
  <si>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</si>
  <si>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</si>
  <si>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</si>
  <si>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</si>
  <si>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</si>
  <si>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</si>
  <si>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</si>
  <si>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</si>
  <si>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</si>
  <si>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Sch-4 (Training  Charges) :</t>
  </si>
  <si>
    <t>Not applicable, hence no cell is required to be filled up.</t>
  </si>
  <si>
    <t>Sch-4b (Maintenance Charges during and after Defect Liability Period) :</t>
  </si>
  <si>
    <t>Sch-5 (Summary of Taxes and Duties applicable on the Goods) :</t>
  </si>
  <si>
    <t>No cell is required to be filled in by the bidder in this worksheet.</t>
  </si>
  <si>
    <t>Sch -6 :</t>
  </si>
  <si>
    <t xml:space="preserve">Summary of all the Schedules without considering discount (mentioned in the work sheet discount) shall be displayed automatically. </t>
  </si>
  <si>
    <t>Sch-7 (Type Test Charges) :</t>
  </si>
  <si>
    <t>Fill up the rates &amp; location where type tests are proposed.</t>
  </si>
  <si>
    <t>Total of this Sch-7 shall automatically appear in Sch-1.</t>
  </si>
  <si>
    <r>
      <t>Bid from 2</t>
    </r>
    <r>
      <rPr>
        <b/>
        <vertAlign val="superscript"/>
        <sz val="12"/>
        <color indexed="12"/>
        <rFont val="Book Antiqua"/>
        <family val="1"/>
      </rPr>
      <t>nd</t>
    </r>
    <r>
      <rPr>
        <b/>
        <sz val="12"/>
        <color indexed="12"/>
        <rFont val="Book Antiqua"/>
        <family val="1"/>
      </rPr>
      <t xml:space="preserve"> Envelope :</t>
    </r>
  </si>
  <si>
    <t>Fill up ref. no. as bidder's ref no. of this letter.</t>
  </si>
  <si>
    <t xml:space="preserve">This letter shall consider the net price as per Sch-6 (After Discount). </t>
  </si>
  <si>
    <t xml:space="preserve">Fill up names &amp; Designation of the representatives of other JV partner(s) if the bidder is JV (Joint Venture) . </t>
  </si>
  <si>
    <t>Fill up additional information as required.</t>
  </si>
  <si>
    <t>* * *</t>
  </si>
  <si>
    <t>Happy Bidding !</t>
  </si>
  <si>
    <t xml:space="preserve">Sole Bidder </t>
  </si>
  <si>
    <t>Sole Bidder</t>
  </si>
  <si>
    <t>Joint Venture</t>
  </si>
  <si>
    <t>2 or More</t>
  </si>
  <si>
    <t>JV (Joint Venture)</t>
  </si>
  <si>
    <t>Enter following details of the bidder</t>
  </si>
  <si>
    <t>Specify type of Bidder         [Select from drop down menu]</t>
  </si>
  <si>
    <t xml:space="preserve">…….. …….. …….. …….. …….. …….. </t>
  </si>
  <si>
    <t>Name of other Partner - 2 (more, if any)</t>
  </si>
  <si>
    <t>Address of other Partner - 2 (more, if any)</t>
  </si>
  <si>
    <t xml:space="preserve">Printed Name </t>
  </si>
  <si>
    <t>Designation</t>
  </si>
  <si>
    <t>email ID of Bid Signatory</t>
  </si>
  <si>
    <t>Mobile No. of Bid Signatory</t>
  </si>
  <si>
    <t>Tel No. of Bid Signatory</t>
  </si>
  <si>
    <t>Fax No. of Bid Signatory</t>
  </si>
  <si>
    <t xml:space="preserve">Date     </t>
  </si>
  <si>
    <t xml:space="preserve">Place     </t>
  </si>
  <si>
    <t>Schedule - 1</t>
  </si>
  <si>
    <t>Direct Total</t>
  </si>
  <si>
    <t>`</t>
  </si>
  <si>
    <t>BO Total</t>
  </si>
  <si>
    <t>(SCHEDULE OF RATES AND PRICES)</t>
  </si>
  <si>
    <t>To:</t>
  </si>
  <si>
    <t>Name        :</t>
  </si>
  <si>
    <t>Address    :</t>
  </si>
  <si>
    <t>PLANT AND EQUIPMENT (INCLUDING MANDATORY SPARES PARTS) TO BE SUPPLIED, INCLUDING TYPE TEST CHARGES FOR TESTS TO BE CONDUCTED</t>
  </si>
  <si>
    <t>Direct</t>
  </si>
  <si>
    <t>All Prices are in Indian Rupees.</t>
  </si>
  <si>
    <t>Bought-Out</t>
  </si>
  <si>
    <t>SI. No.</t>
  </si>
  <si>
    <t>PR No</t>
  </si>
  <si>
    <t>PR Line Item No</t>
  </si>
  <si>
    <t>Activity Description</t>
  </si>
  <si>
    <t>Material Code</t>
  </si>
  <si>
    <t xml:space="preserve">HSN Code </t>
  </si>
  <si>
    <t>Whether HSN in column ‘ 6 ’ is confirmed. If not  indicate applicable the HSN code *</t>
  </si>
  <si>
    <t>Rate of GST applicable (in %)</t>
  </si>
  <si>
    <t>Whether  rate of GST in column ‘4’ is confirmed. If not  indicate applicable rate of GST *</t>
  </si>
  <si>
    <t>Item  Description</t>
  </si>
  <si>
    <t>Unit</t>
  </si>
  <si>
    <t>Qty.</t>
  </si>
  <si>
    <t>Unit Ex-works price (excluding GST)</t>
  </si>
  <si>
    <t>Total Ex-works price (excluding GST)</t>
  </si>
  <si>
    <t>GST Tax as confirmed by Bidder</t>
  </si>
  <si>
    <t>14= 12 x 13</t>
  </si>
  <si>
    <t xml:space="preserve">Augmentation of transformation capacity at 400/220KV Nagarjunasgar substation </t>
  </si>
  <si>
    <t xml:space="preserve">220kV Equipment                         </t>
  </si>
  <si>
    <t>245 kV, 1 phase Bus Post Insulator (except for Line Traps)</t>
  </si>
  <si>
    <t xml:space="preserve">EA </t>
  </si>
  <si>
    <t>216kV Surge Arrester (1-phase)</t>
  </si>
  <si>
    <t>245 kV, 4400pf  Capacitive Voltage Transformer (1- Phase)</t>
  </si>
  <si>
    <t>245 kV, 1600A, 50KA, 1-Phase CurrentTransformer with 120% extended currentrating</t>
  </si>
  <si>
    <t>245kV, 1600A, 50KA Circuit Breaker(3-Phase) with support structure</t>
  </si>
  <si>
    <t>245kV, 1600A, 50 KA, 3-phase DoubleBreak Isolator without E/S</t>
  </si>
  <si>
    <t>245kV, 1600A, 50 KA, 3-phase DoubleBreak Isolator with two E/S</t>
  </si>
  <si>
    <t xml:space="preserve">400kV Equipment                         </t>
  </si>
  <si>
    <t>420kV, 3150A, 63kA Circuit Breaker (3-Phase) without closing resistorand with Support Structure</t>
  </si>
  <si>
    <t>420 kV, 3000A, 63KA, 1-Phase CurrentTransformer with 120% extended currentrating</t>
  </si>
  <si>
    <t>420kV, 3150A, 63KA,  Isolator (3-phase)(Double Break) with one E/S</t>
  </si>
  <si>
    <t>336kV Surge Arrester (1-phase)</t>
  </si>
  <si>
    <t>420 kV, 1 phase Bus Post Insulator (except for Line Traps)</t>
  </si>
  <si>
    <t>Erection Hardware for 420  kV D Type S/Y</t>
  </si>
  <si>
    <t>Erection Hardware for 400kV D type layout-Any feeder Extn. On existing half dia. as per technical specification</t>
  </si>
  <si>
    <t>SET</t>
  </si>
  <si>
    <t>Erection Hardware for 400kV D type layout-Re-oriented Transformer bay as per technical specification</t>
  </si>
  <si>
    <t xml:space="preserve">Erection Hardware for 220  kV DM Type S </t>
  </si>
  <si>
    <t>Erection Hardware for 220kV layout (Double Main and Transfer Scheme)-
Transformer Bay as per technical specification</t>
  </si>
  <si>
    <t>Erection Hardware for 220kV layout (Double Main and Transfer Scheme)-Bus
work (three Bay) as per technical specification</t>
  </si>
  <si>
    <t xml:space="preserve">Earthmat                                </t>
  </si>
  <si>
    <t>40 MM MS ROD FOR MAIN EARTHMAT</t>
  </si>
  <si>
    <t xml:space="preserve">KM </t>
  </si>
  <si>
    <t xml:space="preserve">CSD                                     </t>
  </si>
  <si>
    <t>Controlled Switching Device for 420 kV, 3-ph Circuit Breaker</t>
  </si>
  <si>
    <t xml:space="preserve">CRP for  conventianal 420kV Bays        </t>
  </si>
  <si>
    <t xml:space="preserve">400kV Circuit Breaker Relay Panel (with Automation) </t>
  </si>
  <si>
    <t>400kV Transformer Protection Panel (For  both HV &amp; MV side)</t>
  </si>
  <si>
    <t>Augmentation of existing 400kV Control Panel (Bus Scheme as per SLD)</t>
  </si>
  <si>
    <t xml:space="preserve">CRP for CONV. 220kV Bays                </t>
  </si>
  <si>
    <t>220KV CIRCUIT BREAKER RELAY PANEL (WITH AUTOMATION)</t>
  </si>
  <si>
    <t>220KV TRANSFORMER CONTROL PANEL</t>
  </si>
  <si>
    <t xml:space="preserve">Augmentation of existing 220kV bus bar protection scheme </t>
  </si>
  <si>
    <t xml:space="preserve">VMS                                     </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</si>
  <si>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</si>
  <si>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 xml:space="preserve">LT SWITCHGEAR                           </t>
  </si>
  <si>
    <t>415V ACDB (Extn.)</t>
  </si>
  <si>
    <t>220V DCDB (Extn.)</t>
  </si>
  <si>
    <t xml:space="preserve">POWER &amp; CONTROL CABLE                   </t>
  </si>
  <si>
    <t>1.1KV GRADE 27CX1.5 SQMM CONTROL CABLE</t>
  </si>
  <si>
    <t>1.1KV GRADE 19CX1.5 SQMM CONTROL CABLE</t>
  </si>
  <si>
    <t>1.1KV GRADE 10CX2.5 SQMM CONTROL CABLE</t>
  </si>
  <si>
    <t>1.1KV GRADE 5CX2.5 SQMM CONTROL CABLE</t>
  </si>
  <si>
    <t>1.1KV GRADE 3CX2.5 SQMM CONTROL CABLE</t>
  </si>
  <si>
    <t>1.1KV GRADE 2CX6 SQMM (PVC) POWER CABLE</t>
  </si>
  <si>
    <t>1.1KV GRADE 4CX6 SQMM (PVC) POWER CABLE</t>
  </si>
  <si>
    <t>1.1KV GRADE 4CX16 SQMM (PVC) POWER CABLE</t>
  </si>
  <si>
    <t>1.1KV GRADE 3.5CX70 SQMM (PVC) POWER CABLE</t>
  </si>
  <si>
    <t>1.1KV GRADE 3.5CX300 SQMM (XLPE) POWER CABLE</t>
  </si>
  <si>
    <t>1.1KV GRADE 3.5CX35 SQMM (PVC) POWER CABLE</t>
  </si>
  <si>
    <t xml:space="preserve">AIRCONDITIONING &amp; VENTILATION SYS       </t>
  </si>
  <si>
    <t>Air conditioning system  for Switchyard Panel Room of 6m length</t>
  </si>
  <si>
    <t xml:space="preserve">FIRE FIGHTING SYSTEM                    </t>
  </si>
  <si>
    <t>HVW spray system, Hydrant system and complete U/G &amp; O/G piping and
accessories etc. out side the pump house for 500MVA, 400KV/220/33 kV, 3-
phase Autotransformer</t>
  </si>
  <si>
    <t>Fire Detection and Alarm System for Switchyard Panel Room of 6 mlength</t>
  </si>
  <si>
    <t xml:space="preserve">ILLUMINATION SYSTEM                     </t>
  </si>
  <si>
    <t>Lighting Panel type ACP-3 as per technical specification</t>
  </si>
  <si>
    <t>Outdoor Power Receptacle for oilfiltration unit (250A)</t>
  </si>
  <si>
    <t>LED FLOOD LIGHT LUMINARIESTYPE FL-1 (150W) AS PER TECHNICALSPECIFICATION</t>
  </si>
  <si>
    <t>LIGHTING FIXTURE LED LUMINAIRES TYPE FL2 AS PER TECH. SPECIFICATIONS</t>
  </si>
  <si>
    <t>FIRE WALL MOUNTED LED LUMINARIE TYPE FL-2 (250W)</t>
  </si>
  <si>
    <t>Illumination System for switchyard panel room of 6 m length</t>
  </si>
  <si>
    <t xml:space="preserve">LS </t>
  </si>
  <si>
    <t xml:space="preserve">Mandatory spare LOT                     </t>
  </si>
  <si>
    <t>SPARES FOFIRE PROTECTION SYSTEM</t>
  </si>
  <si>
    <t>Relay &amp; protection Panels (with automation)</t>
  </si>
  <si>
    <t>Spares-Substation Automation System</t>
  </si>
  <si>
    <t>Spare-245kV CVT</t>
  </si>
  <si>
    <t>Spare-245kV CT</t>
  </si>
  <si>
    <t>Spare-245kV Isolator</t>
  </si>
  <si>
    <t>Spare-245kV Circuit Breaker</t>
  </si>
  <si>
    <t>Spare-420kV CT 1</t>
  </si>
  <si>
    <t>SPARES FOR 336KV SURGE ARRESTER</t>
  </si>
  <si>
    <t>Spares for 420kV Double break Isolator</t>
  </si>
  <si>
    <t>Spares for 420kV Circuit Breaker</t>
  </si>
  <si>
    <t>Spare-216kV Surge Arrester</t>
  </si>
  <si>
    <t xml:space="preserve">STEEL STRUCTURES                        </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</si>
  <si>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</si>
  <si>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</si>
  <si>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1000015953</t>
  </si>
  <si>
    <t>Fabrication, galvanising and supply of  Lattice Structures (HT Steel),to be designed during detailed engineering, for towers, beams andequipment support structure  including pack plates / packwashers andgusset plates excluding fasteners and foundation bolts</t>
  </si>
  <si>
    <t>Fabrication, galvanising and supply of  Equipment Support (Pipe)Structures to be designed during detailed engineering</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</si>
  <si>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</si>
  <si>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</si>
  <si>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Conversion of 80MVAR fixed line reactor at Nellore end on Vijayawada- Nellore 400KV D/C line(line-2) to switchable line reactor along with NGR and its bypassing scheme</t>
  </si>
  <si>
    <t xml:space="preserve">NGR                                     </t>
  </si>
  <si>
    <t>Oil filled Neutral Grounding Reactor (NGR) along with support structure &amp; terminal connector</t>
  </si>
  <si>
    <t>Insulating Oil for NGR</t>
  </si>
  <si>
    <t xml:space="preserve">420kV, 63kA AIS EQUIPMENT               </t>
  </si>
  <si>
    <t xml:space="preserve">145kV, 31.5kA AIS EQUIPMENT             </t>
  </si>
  <si>
    <t>145kV, 1 phase Bus Post Insulators</t>
  </si>
  <si>
    <t>145kV, 1250A, 31.5KA Circuit Breakers(1-Phase) with support structure</t>
  </si>
  <si>
    <t>Erection Hardware for 420  kV I Type S/Y</t>
  </si>
  <si>
    <t>Erection Hardware for 400kV I type layout-Line Reactor including NGR bypass arrangement as per technical specification</t>
  </si>
  <si>
    <t>ERECTION HARDWARE FOR 400KV I TYPE LAYOUT - CONVERSION OF A  400KV LINEREACTORS INTO SWITCHABLE LINE REACTORS AS PER  TECHNICAL SPECIFICATION</t>
  </si>
  <si>
    <t xml:space="preserve">CRP for  420kV Bays                     </t>
  </si>
  <si>
    <t xml:space="preserve">Power &amp; Control Cable                   </t>
  </si>
  <si>
    <t>1.1kV grade Power Cables (PVCinsulated)along withlugs,glands,straight joints &amp;accessories,etc.</t>
  </si>
  <si>
    <t>1.1kV grade Control Cables (PVCinsulated) along withlugs,glands,straight joints &amp;accessories,etc.</t>
  </si>
  <si>
    <t xml:space="preserve">Mandatory Spare LOT                     </t>
  </si>
  <si>
    <t xml:space="preserve">Supply of Non standard structure        </t>
  </si>
  <si>
    <t xml:space="preserve">Total Ex-works Price </t>
  </si>
  <si>
    <t>Total Type Test charges as per Schedule-7</t>
  </si>
  <si>
    <t>Total Ex-works Price including Type Test charges</t>
  </si>
  <si>
    <t>Total GST Tax as confirmed by Bidder</t>
  </si>
  <si>
    <t>Note          :</t>
  </si>
  <si>
    <t>Specify amount of GST on the transaction between the Contractor and the Employer.</t>
  </si>
  <si>
    <t>*</t>
  </si>
  <si>
    <t>In case the bidder leaves the cell for confirmation of the HSN code and/or  GST rate  “blank”,  the HSN code and corresponding GST rate indicated by the Employer shall be deemed to be the one confirmed by the Bidder.</t>
  </si>
  <si>
    <t xml:space="preserve">Date: </t>
  </si>
  <si>
    <t>Printed Name   :</t>
  </si>
  <si>
    <t>Place:</t>
  </si>
  <si>
    <t>Designation   :</t>
  </si>
  <si>
    <t>(SCHEDULE OF RATES AND PRICES : EX-WORKS PRICES)</t>
  </si>
  <si>
    <t>Contract Services</t>
  </si>
  <si>
    <t>"Saudamini", Plot No.-2</t>
  </si>
  <si>
    <t xml:space="preserve">Sector-29, </t>
  </si>
  <si>
    <t>Gurgaon (Haryana) - 122001</t>
  </si>
  <si>
    <t>Plant and Equipment (including Mandatory Spares Parts) to be supplied, including Type Test Charges for Tests to be conducted.</t>
  </si>
  <si>
    <t>Unit Ex-works price</t>
  </si>
  <si>
    <t>Total Ex-works price</t>
  </si>
  <si>
    <t>Mode of Transaction (Direct / Bought-out)</t>
  </si>
  <si>
    <t>6 = 4 x 5</t>
  </si>
  <si>
    <t xml:space="preserve"> Total Ex-Works Price  Direct</t>
  </si>
  <si>
    <t xml:space="preserve"> Total Ex-Works Price Bought Out</t>
  </si>
  <si>
    <t xml:space="preserve"> Total Ex-Works Price </t>
  </si>
  <si>
    <t xml:space="preserve">Total Type Test charges as per Schedule-7 </t>
  </si>
  <si>
    <t>Discount Sch-1</t>
  </si>
  <si>
    <t>MPD Sch-1</t>
  </si>
  <si>
    <t>Dis Alert</t>
  </si>
  <si>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</si>
  <si>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 xml:space="preserve">Date          : </t>
  </si>
  <si>
    <t>Place         :</t>
  </si>
  <si>
    <t>Schedule - 2</t>
  </si>
  <si>
    <t>LOCAL TRANSPORTATION, IN-TRANSIT INSURANCE, LOADING AND UNLOADING</t>
  </si>
  <si>
    <t>Description</t>
  </si>
  <si>
    <t>Quantity</t>
  </si>
  <si>
    <t xml:space="preserve">Unit Freight, In-transit Insurance, loading &amp; unloading Charges </t>
  </si>
  <si>
    <t xml:space="preserve">Total Freight, 
In-transit Insurance, loading &amp; unloading Charges 
</t>
  </si>
  <si>
    <t>8= 6 x 7</t>
  </si>
  <si>
    <t>Total F&amp;I Price</t>
  </si>
  <si>
    <t>#</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</si>
  <si>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</si>
  <si>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Schedule - 2 Dis</t>
  </si>
  <si>
    <t>As per Lum-sum</t>
  </si>
  <si>
    <t>(SCHEDULE OF RATES AND PRICES : FREIGHT &amp; INSURANCE CHARGES)</t>
  </si>
  <si>
    <t>AS per Percent</t>
  </si>
  <si>
    <t>As per lum-sum on Sch-2</t>
  </si>
  <si>
    <t>As per Percent on Sch-2</t>
  </si>
  <si>
    <t>Total Discount</t>
  </si>
  <si>
    <t>Multipackage Discount</t>
  </si>
  <si>
    <t>Amount after Discount (Rs.)</t>
  </si>
  <si>
    <t>Amount after MPD (Rs.)</t>
  </si>
  <si>
    <t xml:space="preserve">Unit Freight &amp; Insurance Charges </t>
  </si>
  <si>
    <t>Total Freight &amp; Insurance Charges</t>
  </si>
  <si>
    <t xml:space="preserve">Total F&amp;I Price </t>
  </si>
  <si>
    <t>Schedule - 3</t>
  </si>
  <si>
    <t>(SCHEDULE OF RATES AND PRICES )</t>
  </si>
  <si>
    <t>As per lum-sum on Sch-3</t>
  </si>
  <si>
    <t>As per Percent on Sch-3</t>
  </si>
  <si>
    <t>Multipackage lum-sum</t>
  </si>
  <si>
    <t>INSTALLATION CHARGES</t>
  </si>
  <si>
    <t>Activity Header</t>
  </si>
  <si>
    <t>PR Activity No</t>
  </si>
  <si>
    <t>Service Code</t>
  </si>
  <si>
    <t>SAC (Service Accounting Codes)</t>
  </si>
  <si>
    <t>Whether SAC in column '8’ is confirmed. If not  indicate applicable the SAC *</t>
  </si>
  <si>
    <t>Rate of GST applicable ( in %)</t>
  </si>
  <si>
    <t>Unit Erection  Charges</t>
  </si>
  <si>
    <t>Total Erection   Charges</t>
  </si>
  <si>
    <t>Total GST as confirmed by Bidder</t>
  </si>
  <si>
    <t>Unit Erection Charges</t>
  </si>
  <si>
    <t>Total Erection Charges</t>
  </si>
  <si>
    <t>16 = 14 x 15</t>
  </si>
  <si>
    <t xml:space="preserve">420kV, 63A AIS EQUIPMENT                </t>
  </si>
  <si>
    <t>420kV, 3150A, 63kA Circuit Breaker(3-Phase) without closing resistor(with support structure)</t>
  </si>
  <si>
    <t>420KV, 1-PHASE BUS POST INSULATORS</t>
  </si>
  <si>
    <t>Dismantling, shifting and re-erection of 125MVAR Shunt reactor as per TS</t>
  </si>
  <si>
    <t xml:space="preserve">245kV, 63A AIS EQUIPMENT                </t>
  </si>
  <si>
    <t>245 kV 1600A, 50KA Circuit Breakers (3-Phase) with support</t>
  </si>
  <si>
    <t>245 kV,1 phase Bus Post Insulator (except for Line Traps)</t>
  </si>
  <si>
    <t>Erection Hardware for 400kV D type layout-Any feeder Extn. On existing half dia. as per specification</t>
  </si>
  <si>
    <t>Erection Hardware for 400kV D type layout-Re-oriented Transformer bay as per specification</t>
  </si>
  <si>
    <t>Erection Hardware for 220kV layout (Double Main Scheme)-Bus work (three bay) as per technical specification</t>
  </si>
  <si>
    <t>Erection Hardware for 220kV DM type layout-Transformer bay as per technical specification</t>
  </si>
  <si>
    <t>40 mm MS rod for Main Earthmat</t>
  </si>
  <si>
    <t>Augmentation of existing 400kV bus bar protection scheme</t>
  </si>
  <si>
    <t xml:space="preserve">Install_CRP for  420kV Bays             </t>
  </si>
  <si>
    <t>MODIFICATION OF EXISTING CRP AS PER TS</t>
  </si>
  <si>
    <t>220kV Circuit Breaker Relay Panel (with Automation)</t>
  </si>
  <si>
    <t>Augmentation of existing 220kV bus bar protection scheme</t>
  </si>
  <si>
    <t>220KV CONTROL PANEL FOR TRANSFORMER</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</si>
  <si>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</si>
  <si>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1.1kV grade Power Cables (XLPEinsulated) along withlugs,glands,straight joints &amp;accessories,etc.</t>
  </si>
  <si>
    <t xml:space="preserve">Install_AirConditioning &amp; Ventilation   </t>
  </si>
  <si>
    <t>Dismantling and re-erection of HVWS Spray system as per technical specification</t>
  </si>
  <si>
    <t>Fire Detection and Alarm System for Switchyard Panel Room of 6 m length</t>
  </si>
  <si>
    <t>Lighting Fixture LED Luminaires type FL2 as per tech. specifications</t>
  </si>
  <si>
    <t>Fire Wall Mounted LED Luminarie Type FL-2 (250W)</t>
  </si>
  <si>
    <t>Service-Controlled Switching Device for 420 kV, 3-ph Circuit Breaker</t>
  </si>
  <si>
    <t>Erection of  Lattice Structures (MS Steel), to be designed during detailed engineering, for towers, beams and equipment supportstructure  including pack plates / packwashers and gusset plates excluding fasteners and foundation bolts</t>
  </si>
  <si>
    <t>Erection of  Lattice Structures (HT Steel), to be designed during detailed engineering, for towers, beams and equipment supportstructure  including pack plates / packwashers and gusset plates excluding fasteners and foundation bolts</t>
  </si>
  <si>
    <t xml:space="preserve">Erection of  Equipment Support (Pipe) Structures to be designed during detailed engineering.
</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</si>
  <si>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</si>
  <si>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</si>
  <si>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 xml:space="preserve">CIVIL WORKS                             </t>
  </si>
  <si>
    <t>Excavation in all kind of soil including  rock  for all leads and lifts, backfilling, disposal of surplus earth within a lead up to2Km as per technical specification. The surplus earth shall be roughly graded .</t>
  </si>
  <si>
    <t xml:space="preserve">M3 </t>
  </si>
  <si>
    <t>Excavation in hard rock which require blasting (including chemical blasting and rock excavated using specialized tools) for allfoundation works including stacking, measuring, disposal etc.for all leads and lifts as per technical specification.</t>
  </si>
  <si>
    <t>Providing and laying of Plain Cement Concrete (PCC) (1:4:8)</t>
  </si>
  <si>
    <t>Providing and laying of Plain Cement Concrete (PCC) (1:2:4)</t>
  </si>
  <si>
    <t>Providing and laying of Reinforced Cement Concrete M25 mix including pre cast, shuttering, Grouting of pockets &amp; underpinning butexcluding steel reinforcement</t>
  </si>
  <si>
    <t>Steel Reinforcement</t>
  </si>
  <si>
    <t>Stone filling (40 mm size) for transformer/Reactor foundation</t>
  </si>
  <si>
    <t>Misc. Structural steel including rails, embedments, edge protection angles, gratings etc. but excluding the reinforcement steel andsteel for lattice and pipe structures.</t>
  </si>
  <si>
    <t>Stone spreading in switchyard excluding PCC</t>
  </si>
  <si>
    <t xml:space="preserve">M2 </t>
  </si>
  <si>
    <t>Antiweed treatment</t>
  </si>
  <si>
    <t>Removing,cleaning and washing of existing stones and respreading of stones in switchyard excluding PCC</t>
  </si>
  <si>
    <t>Providing &amp; laying non-woven Geo-synthetics fabric of minimum 200 GSM  in separration layer between sub garde and stone spreading inswitchyard as per Technical Specification and direction of Engineer-in-Charge.</t>
  </si>
  <si>
    <t>3.75m wide Cement Concrete road with PCC shoulder including 100 mm dia RCC Hume Pipe @ 100 metre interval as per drawing and TS.However, reinforcement steel and all type concrete shall be paid separately under relevant items</t>
  </si>
  <si>
    <t xml:space="preserve"> Construction of rail cum road as per drawing including all item such as excavation,compactions, rolling watering, WBM etc. butexcluding concrete reinforcement and structural steel-Section having two rails for Reactor.</t>
  </si>
  <si>
    <t xml:space="preserve"> Construction of rail cum road as per drawing including all item such as excavation,compactions, rolling watering, WBM etc. butexcluding concrete reinforcement and structural steel-Section having four rails for auto transformer.</t>
  </si>
  <si>
    <t>Swtichyard fencing: Providing and fixing fencing of GI barbed wire consisting of galvanized MS tubular posts at 3 m intervals; GIbarded wire shall run horizontally from post to post  at a spacing of 300 mm (vertically) and a cross formation in each panel,complete as per technical specification and drawing.</t>
  </si>
  <si>
    <t xml:space="preserve">M  </t>
  </si>
  <si>
    <t>14.4.2  Providing, laying and fixing following dia RCC pipe NP2 class (light duty) in ground complete with RCC collars, jointingwith cement mortar 1:2 (1 cement : 2 fine sand) including trenching (75 cm deep) and refilling etc as required. : 150 mm dia</t>
  </si>
  <si>
    <t>14.4.3  Providing, laying and fixing following dia RCC pipe NP2 class (light duty) in ground complete with RCC collars, jointingwith cement mortar 1:2 (1 cement : 2 fine sand) including trenching (75 cm deep) and refilling etc as required. : 250 mm dia</t>
  </si>
  <si>
    <t>Supplying and erecting dewatering pumps-5 HP</t>
  </si>
  <si>
    <t>All civil works for Drains construction of Section A-A including crossings if any as per technical specification and tender drawingscomplete in all respect with all labour and materials.</t>
  </si>
  <si>
    <t>All civil works for Drains construction of Section B-B including crossings if any as per technical specification and tender drawingscomplete in all respect with all labour and materials.</t>
  </si>
  <si>
    <t>All civil works for Drains construction of Section C-C including crossings if any as per technical specification and tender drawingscomplete in all respect with all labour and materials.</t>
  </si>
  <si>
    <t>All civil works for Drains construction of Section D-D including crossings if any as per technical specification and tender drawingscomplete in all respect with all labour and materials.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</si>
  <si>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</si>
  <si>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</si>
  <si>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</si>
  <si>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Cable Trench including all types of crossings, all metallic works and sump pit including concrte and reinforcement steel Section 2-2</t>
  </si>
  <si>
    <t>Cable Trench including all types of crossings, all metallic works and sump pit including concrete and reinforcement steel Section2A-2A</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</si>
  <si>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</si>
  <si>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</si>
  <si>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Dry stone pitching 22.5 cm thick including supply of stones and preparing surface complete including construction of 600 mm high and230 mm wide cement concrete (1:3:6) (1 cement : 3 coarse sand (zone-III) : 6 graded stone aggregate 20 mm nominal size) toe wall atthe lowest portion of stone pitching area etc. completed as per theinstruction of Engineer-In-Charge. .</t>
  </si>
  <si>
    <t>Supplying, filling and compacting stone boulders mixed with sand under foundations, roads, cable trenches, drains etc in layers notexceeding 250mm thickness including ramming, watering compacting</t>
  </si>
  <si>
    <t>Demolishing / Dismantling of RCC in foundation including disposal of debris and reinforcement bars of dismantled RCC works within substationboundaries as per direction of enginner incahrge</t>
  </si>
  <si>
    <t>Providing &amp; Fixing 10mm dia Hilti bar or equivalent for Rebaring</t>
  </si>
  <si>
    <t>Random rubble masonry with hard stone in foundation and plinth including levelling up with cement concrete 1:6:12 (1 cement : 6coarse sand : 12 graded stone aggregate 20 mm nominal size) uptoplinth level with : Cement mortar 1:6 (1 cement : 6 coarse sand) .</t>
  </si>
  <si>
    <t>Random rubble masonry with hard stone in superstructure above plinth level and upto floor five level, including leveling up withcement concrete 1:6:12 (1 cement : 6 coarse sand : 12 graded stone aggregate 20 mm nominal size) at window sills, ceiling level andthe like.:Cement mortar 1:6 (1 cement : 6 coarse sand) .</t>
  </si>
  <si>
    <t>Switchyard Panel Room - Civil Works. All civil works as per drawing and specifications complete, including - brickwork, finishing(external and internal), windows etc. However, excavation, PCC, RCC and reinforcement shall be paid separately as per BPS.</t>
  </si>
  <si>
    <t>13.33.2 Pointing on stone work with cement mortar 1:3 (1 cement: 3 fine sand) : Raised and cut pointing</t>
  </si>
  <si>
    <t>Demolishing random rubble masonry manually/ by mechanical means including stacking of serviceable material and disposal ofunserviceable material within 2 km lead as per direction of Engineer-in-charge : In cement mortar</t>
  </si>
  <si>
    <t>Neutral Grounding Reactor (NGR rated impedance)  (excluding Insulating Oil) ( As per Technical Specification)</t>
  </si>
  <si>
    <t>Insulating oil for above mentioned NGR (As per technical specification)</t>
  </si>
  <si>
    <t xml:space="preserve">Install_420kV, 63kA AIS EQUIPMENT       </t>
  </si>
  <si>
    <t xml:space="preserve">Install_145kV, 31.5kA AIS EQUIPMENT     </t>
  </si>
  <si>
    <t>145kV, 1-Phase, Bus post insulators</t>
  </si>
  <si>
    <t xml:space="preserve">Install_Erection Hardware for 420kV S/Y </t>
  </si>
  <si>
    <t>ERECTION HARDWARE FOR 400KV I TYPE LAYOUT - CONVERSION OF  400KV LINE REACTORS INTO SWITCHABLE LINE REACTORS AS PER  TECHNICALSPECIFICATION</t>
  </si>
  <si>
    <t>Erection Hardware for 400kV I type layout-Line Reactor including NGR bypass
arrangement as per technical specification</t>
  </si>
  <si>
    <t>400kV Circuit Breaker Relay Panel</t>
  </si>
  <si>
    <t xml:space="preserve">Augmentation of existing 400kV Control Panel (Bus Scheme as per SLD) </t>
  </si>
  <si>
    <t xml:space="preserve">Install_CSD                             </t>
  </si>
  <si>
    <t xml:space="preserve">Dismantling_420kV EQUIPMENT             </t>
  </si>
  <si>
    <t>Dismantling of 400kV BPI</t>
  </si>
  <si>
    <t xml:space="preserve">Install_Power &amp; Control Cable           </t>
  </si>
  <si>
    <t xml:space="preserve">Civil works                             </t>
  </si>
  <si>
    <t>Providing and laying Plain Cement Concrete 1:5:10 (1 cement : 5 sand : 10 brick aggregate)</t>
  </si>
  <si>
    <t>Providing and laying of Reinforced Cement Concrete 1:1.5:3 including pre cast, shuttering, Grouting of pockets &amp; underpinning butexcluding steel reinforcement</t>
  </si>
  <si>
    <t xml:space="preserve">Erection of Non standard structure      </t>
  </si>
  <si>
    <t xml:space="preserve">Total Installation Charges </t>
  </si>
  <si>
    <t>In case the bidder leaves the cell for confirmation of the SAC and/or  GST rate “blank”,  the SAC and corresponding GST rate indicated by the Employer shall be deemed to be the one confirmed by the Bidder.</t>
  </si>
  <si>
    <t>Printed Name:</t>
  </si>
  <si>
    <t>(SCHEDULE OF RATES AND PRICES : ERECTION CHARGES)</t>
  </si>
  <si>
    <t>(a)</t>
  </si>
  <si>
    <t>Detailed Soil Investigation</t>
  </si>
  <si>
    <t>(b)</t>
  </si>
  <si>
    <t>All kinds of soil except fissured rock &amp; hard rock</t>
  </si>
  <si>
    <t>(e)</t>
  </si>
  <si>
    <t>River Crossing Location</t>
  </si>
  <si>
    <t>(f)</t>
  </si>
  <si>
    <t>Total Erection Price (A+B)</t>
  </si>
  <si>
    <t>Schedule - 4</t>
  </si>
  <si>
    <t>Training Charges for Training to be imparted</t>
  </si>
  <si>
    <t>Unit Training Charges excluding GST</t>
  </si>
  <si>
    <t>Total Training  Charges excluding GST</t>
  </si>
  <si>
    <t>Revaluation of J column</t>
  </si>
  <si>
    <t>Tax Calculation</t>
  </si>
  <si>
    <t>NOT APPLICABLE</t>
  </si>
  <si>
    <t>Total Training Charges</t>
  </si>
  <si>
    <t>Schedule - 4b</t>
  </si>
  <si>
    <t>Maintenance Charges during &amp; after Defect Laibility Period</t>
  </si>
  <si>
    <t>Unit Maintenance Charges excluding GST</t>
  </si>
  <si>
    <t>Total Maintenance  Charges excluding GST</t>
  </si>
  <si>
    <t>Revaluation of P column</t>
  </si>
  <si>
    <t>A.</t>
  </si>
  <si>
    <t>B.</t>
  </si>
  <si>
    <t>Total Maintenance Charges during and after Defect Liabilty Period</t>
  </si>
  <si>
    <t>Schedule - 5</t>
  </si>
  <si>
    <t>(SUMMARY OF TAXES &amp; DUTIES APPLICABLE ON PLANT &amp; EQUIPMENT)</t>
  </si>
  <si>
    <t>Name     :</t>
  </si>
  <si>
    <t>Address :</t>
  </si>
  <si>
    <t>Sl. No.</t>
  </si>
  <si>
    <t>Item Nos.</t>
  </si>
  <si>
    <t>Total Price (INR)</t>
  </si>
  <si>
    <t>After Discount</t>
  </si>
  <si>
    <t>After MPDiscount</t>
  </si>
  <si>
    <t>1</t>
  </si>
  <si>
    <t>TOTAL GST ON GOODS</t>
  </si>
  <si>
    <t>Excise Duty</t>
  </si>
  <si>
    <t>Total GST for Supply of Goods (inter-alia including Type Test Charges) between the Contractor and the Employer (identified in Schedule 1') which are not included in the Ex-works price as per the provision of the Bidding Documents, as applicable.</t>
  </si>
  <si>
    <t>2</t>
  </si>
  <si>
    <t>TOTAL GST ON SERVICES</t>
  </si>
  <si>
    <t>Sales Tax</t>
  </si>
  <si>
    <t>Total GST on Installation Services  (Schedule-3), Training to be imparted in India (Schedule-4)</t>
  </si>
  <si>
    <t xml:space="preserve">GRAND TOTAL [1+2] </t>
  </si>
  <si>
    <t>Grand Total after Discount</t>
  </si>
  <si>
    <t>Grand Total after MPD</t>
  </si>
  <si>
    <t>SUMMARY OF TAXES &amp; DUTIES APPLICABLE ON GOODS</t>
  </si>
  <si>
    <t>Total GST on Installation Services  (Schedule-3), Training to be imparted in India (Schedule-4a) and Maintenance Charges during and after Defect Liabilty Period (Schedule-4b)</t>
  </si>
  <si>
    <t xml:space="preserve">Date         : </t>
  </si>
  <si>
    <t>Place        :</t>
  </si>
  <si>
    <t>Schedule - 6</t>
  </si>
  <si>
    <t>(GRAND SUMMARY)</t>
  </si>
  <si>
    <t>TOTAL SCHEDULE NO. 1</t>
  </si>
  <si>
    <t xml:space="preserve">Ex-works price of Plant and Equipment including Type Test Charges </t>
  </si>
  <si>
    <t>TOTAL SCHEDULE NO. 2</t>
  </si>
  <si>
    <t>Local Transportation, In-transit Insurance, loading &amp; unloading</t>
  </si>
  <si>
    <t>3</t>
  </si>
  <si>
    <t>TOTAL SCHEDULE NO. 3</t>
  </si>
  <si>
    <t>Installation Charges</t>
  </si>
  <si>
    <t>4</t>
  </si>
  <si>
    <t>TOTAL SCHEDULE NO. 4</t>
  </si>
  <si>
    <t xml:space="preserve">Training Charges </t>
  </si>
  <si>
    <t>4b</t>
  </si>
  <si>
    <t>TOTAL SCHEDULE NO. 4b</t>
  </si>
  <si>
    <t>TOTAL SCHEDULE NO. 5</t>
  </si>
  <si>
    <t>Taxes and Duties</t>
  </si>
  <si>
    <t>6</t>
  </si>
  <si>
    <t>TOTAL SCHEDULE NO. 7</t>
  </si>
  <si>
    <r>
      <t xml:space="preserve">Type Test Charges 
</t>
    </r>
    <r>
      <rPr>
        <sz val="10"/>
        <rFont val="Book Antiqua"/>
        <family val="1"/>
      </rPr>
      <t>[Total of this Schedule is included in Schedule - 1 above.]</t>
    </r>
  </si>
  <si>
    <t>GRAND TOTAL [1+2+3+4+5]</t>
  </si>
  <si>
    <t xml:space="preserve">Date : </t>
  </si>
  <si>
    <t>Place :</t>
  </si>
  <si>
    <t>Schedule - 6 After Discount</t>
  </si>
  <si>
    <t>Schedule 7</t>
  </si>
  <si>
    <t>As per lum-sum on Sch-7</t>
  </si>
  <si>
    <t>As per Percent on Sch-7</t>
  </si>
  <si>
    <t>Type tests on Earthwire, Hardwar Fittings &amp; accessories of conductor &amp; earthwire:</t>
  </si>
  <si>
    <t>SL. NO.</t>
  </si>
  <si>
    <t>Line Item No</t>
  </si>
  <si>
    <t>Code</t>
  </si>
  <si>
    <t>Whether HSN in column ‘2’ is confirmed. If not  indicate applicable the HSN code *</t>
  </si>
  <si>
    <t>Description of Test</t>
  </si>
  <si>
    <t>Unit Test Charge</t>
  </si>
  <si>
    <t>Total Test Charges (Rs.)</t>
  </si>
  <si>
    <t>Revaluation of M column</t>
  </si>
  <si>
    <t>Total Test Charges After Discount (Rs.)</t>
  </si>
  <si>
    <t>Total Test Charges After MPD (Rs.)</t>
  </si>
  <si>
    <t>13 = 10 x 11</t>
  </si>
  <si>
    <t>TOTAL TYPE TEST CHARGES</t>
  </si>
  <si>
    <t xml:space="preserve">Date  : </t>
  </si>
  <si>
    <t>Note         :</t>
  </si>
  <si>
    <t>Bidder should indicate the name of test laboratories where type tests are proposed to be conducted</t>
  </si>
  <si>
    <t>(SCHEDULE OF RATES AND PRICES : TYPE TEST CHARGES)</t>
  </si>
  <si>
    <t>Type Tests on Earthwire</t>
  </si>
  <si>
    <t xml:space="preserve">Sub-Total (I) </t>
  </si>
  <si>
    <t>TOTAL TEST CHARGES (I)</t>
  </si>
  <si>
    <t>Discount Sche-7</t>
  </si>
  <si>
    <t>MPD Sche-7</t>
  </si>
  <si>
    <t>Signature          :</t>
  </si>
  <si>
    <t>Common Seal   :</t>
  </si>
  <si>
    <t>AAABBAAAABBf</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</si>
  <si>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</si>
  <si>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</si>
  <si>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</si>
  <si>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</si>
  <si>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</si>
  <si>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</si>
  <si>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</si>
  <si>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</si>
  <si>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</si>
  <si>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</si>
  <si>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 xml:space="preserve">Schedule-1 : Ex works prices </t>
  </si>
  <si>
    <t>In Rs.</t>
  </si>
  <si>
    <t>Schedule-1 : Ex-Works Price</t>
  </si>
  <si>
    <t>Schedule-2 : Freight &amp; Insurance</t>
  </si>
  <si>
    <t>Schedule-3 : Erection Charges</t>
  </si>
  <si>
    <t>Schedule-4a : Training Charges</t>
  </si>
  <si>
    <t>Schedule-4b : Maintenance Charges during and after DLP</t>
  </si>
  <si>
    <t>Schedule-4b : Maintenance Charges</t>
  </si>
  <si>
    <t>Schedule-7 : Type Test Charges</t>
  </si>
  <si>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</si>
  <si>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Schedule-1 : Ex works prices</t>
  </si>
  <si>
    <t>In Percent (%)</t>
  </si>
  <si>
    <t xml:space="preserve">Discount(s) offered at sl. No. 1 to 4 will get displayed and accounted for automatically in the respective items of the Schedules. </t>
  </si>
  <si>
    <t>We hereby offer Multi-package discount as given below:</t>
  </si>
  <si>
    <t>Multi-Package Discount(s) offered at sl. No. 5 will not get automatically accounted for in the respective items of the Schedules. The same shall be worked out saparately for evaluation.</t>
  </si>
  <si>
    <t>Please consider this letter of discount as the integral part of our price bid.</t>
  </si>
  <si>
    <t>Thanking you, we remain,</t>
  </si>
  <si>
    <t>Yours faithfully,</t>
  </si>
  <si>
    <t>Date :</t>
  </si>
  <si>
    <t>Printed Name :</t>
  </si>
  <si>
    <t>Designation :</t>
  </si>
  <si>
    <t>Details of Octroi</t>
  </si>
  <si>
    <t>Sl No.</t>
  </si>
  <si>
    <t>Description of Items</t>
  </si>
  <si>
    <t>Amount on which Octroi is applicable</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</si>
  <si>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</si>
  <si>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</si>
  <si>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</si>
  <si>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</si>
  <si>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</si>
  <si>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</si>
  <si>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</si>
  <si>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</si>
  <si>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</si>
  <si>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</si>
  <si>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</si>
  <si>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</si>
  <si>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</si>
  <si>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</si>
  <si>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</si>
  <si>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</si>
  <si>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</si>
  <si>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</si>
  <si>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</si>
  <si>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r>
      <t>Bid Form 2</t>
    </r>
    <r>
      <rPr>
        <b/>
        <vertAlign val="superscript"/>
        <sz val="11"/>
        <rFont val="Book Antiqua"/>
        <family val="1"/>
      </rPr>
      <t>nd</t>
    </r>
    <r>
      <rPr>
        <b/>
        <sz val="11"/>
        <rFont val="Book Antiqua"/>
        <family val="1"/>
      </rPr>
      <t xml:space="preserve"> Envelope</t>
    </r>
  </si>
  <si>
    <t>st</t>
  </si>
  <si>
    <t>January</t>
  </si>
  <si>
    <t>nd</t>
  </si>
  <si>
    <t>February</t>
  </si>
  <si>
    <t>BID FORM (Second Envelope)</t>
  </si>
  <si>
    <t>rd</t>
  </si>
  <si>
    <t>March</t>
  </si>
  <si>
    <t>th</t>
  </si>
  <si>
    <t>April</t>
  </si>
  <si>
    <t>Bid Proposal Ref. No.</t>
  </si>
  <si>
    <t>May</t>
  </si>
  <si>
    <t>Date      :</t>
  </si>
  <si>
    <t>June</t>
  </si>
  <si>
    <t>July</t>
  </si>
  <si>
    <t>August</t>
  </si>
  <si>
    <t>September</t>
  </si>
  <si>
    <t>October</t>
  </si>
  <si>
    <t>November</t>
  </si>
  <si>
    <t>December</t>
  </si>
  <si>
    <t>Name of Contract  :</t>
  </si>
  <si>
    <t>Dear Ladies and/or Gentlemen,</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</si>
  <si>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</si>
  <si>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 xml:space="preserve"> or such other sums as may be determined in accordance with the terms and conditions of the Bidding Documents.</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</si>
  <si>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</si>
  <si>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</si>
  <si>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</si>
  <si>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Schedule 1</t>
  </si>
  <si>
    <t>Plant and Equipment (Including Mandatory Spare Parts) to be supplied, including Type Test Charges.</t>
  </si>
  <si>
    <t>Schedule 2</t>
  </si>
  <si>
    <t xml:space="preserve">Local Transportation, In-transit Insurance, loading and unloading </t>
  </si>
  <si>
    <t>Schedule 3</t>
  </si>
  <si>
    <t>Installation Charges.</t>
  </si>
  <si>
    <t>Schedule 4</t>
  </si>
  <si>
    <t>Training charges for training to be imparted.</t>
  </si>
  <si>
    <t>Schedule 4b</t>
  </si>
  <si>
    <t>Maintenance Charges during &amp; after Defect Laibility Period.</t>
  </si>
  <si>
    <t>Schedule 5</t>
  </si>
  <si>
    <t>Taxes and Duties not included in Schedule 1</t>
  </si>
  <si>
    <t>Schedule 6</t>
  </si>
  <si>
    <t>Grand Summary [Schedule 1to 5]</t>
  </si>
  <si>
    <t>Break-up of Type Test Charges for Type Tests to be conducted</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</si>
  <si>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</si>
  <si>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</si>
  <si>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</si>
  <si>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</si>
  <si>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</si>
  <si>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</si>
  <si>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</si>
  <si>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 xml:space="preserve">We confirm that we have also registered/we shall also get registered in the GST Network with a GSTIN, in all the states where the project is located and the states from which we shall make our supply of goods. </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</si>
  <si>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</si>
  <si>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</si>
  <si>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Signature :</t>
  </si>
  <si>
    <t>Common Seal :</t>
  </si>
  <si>
    <t>Please provide additional information of the Bidder</t>
  </si>
  <si>
    <t>Business Address                       :</t>
  </si>
  <si>
    <t>Country of Incorporation         :</t>
  </si>
  <si>
    <t>State/Province to be indicated :</t>
  </si>
  <si>
    <t>Name of Principal Officer         :</t>
  </si>
  <si>
    <t>Address of  Principal Officer    :</t>
  </si>
  <si>
    <t>STATEMENT OF QUOTED / CORRECTED PRICES</t>
  </si>
  <si>
    <t>All Figures are in Rupees</t>
  </si>
  <si>
    <t>Bidder</t>
  </si>
  <si>
    <t>Price Component</t>
  </si>
  <si>
    <t>Quoted Price</t>
  </si>
  <si>
    <t>Corrected Price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</si>
  <si>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</si>
  <si>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t xml:space="preserve"> </t>
  </si>
  <si>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</si>
  <si>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</si>
  <si>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</si>
  <si>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t>Not Applicable</t>
  </si>
  <si>
    <r>
      <t>TOTAL BID PRICE:  (</t>
    </r>
    <r>
      <rPr>
        <sz val="11"/>
        <rFont val="Book Antiqua"/>
        <family val="1"/>
      </rPr>
      <t>Excluding Taxes &amp; Duties</t>
    </r>
    <r>
      <rPr>
        <b/>
        <sz val="11"/>
        <rFont val="Book Antiqua"/>
        <family val="1"/>
      </rPr>
      <t>)</t>
    </r>
  </si>
  <si>
    <t xml:space="preserve">DISCOUNT  </t>
  </si>
  <si>
    <r>
      <t xml:space="preserve">NET BID PRICE </t>
    </r>
    <r>
      <rPr>
        <sz val="11"/>
        <rFont val="Book Antiqua"/>
        <family val="1"/>
      </rPr>
      <t>(Excluding Taxes &amp; Duties)</t>
    </r>
  </si>
  <si>
    <t>TAXES &amp; DUTIES PAYABLE ADDITIONALLY</t>
  </si>
  <si>
    <t>A) EXCISE DUTY</t>
  </si>
  <si>
    <t>B) CENTRAL SALES TAX</t>
  </si>
  <si>
    <t>C) VAT</t>
  </si>
  <si>
    <t xml:space="preserve">D) ENTRY TAX / OCTROI </t>
  </si>
  <si>
    <t xml:space="preserve">E) OTHERS </t>
  </si>
  <si>
    <t/>
  </si>
  <si>
    <t>F)    TOTAL TAXES &amp; DUTIES</t>
  </si>
  <si>
    <t>TOTAL BID PRICE (INCLUDING TAXES &amp; DUTIES)</t>
  </si>
  <si>
    <r>
      <t xml:space="preserve">TOTAL SCHEDULE NO.7: </t>
    </r>
    <r>
      <rPr>
        <sz val="11"/>
        <rFont val="Book Antiqua"/>
        <family val="1"/>
      </rPr>
      <t>Type Test Charges
[Total of this Schedule is included in Schedule-1 above]</t>
    </r>
  </si>
  <si>
    <t>I)</t>
  </si>
  <si>
    <t>Bidder  has indicated the following taxes and duties additionally applicable for their bid:</t>
  </si>
  <si>
    <t xml:space="preserve">Excise Duty </t>
  </si>
  <si>
    <t xml:space="preserve">CST </t>
  </si>
  <si>
    <t xml:space="preserve">VAT </t>
  </si>
  <si>
    <t>Entry Tax/ Octroi</t>
  </si>
  <si>
    <t xml:space="preserve">Others </t>
  </si>
  <si>
    <t>II)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</si>
  <si>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</si>
  <si>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a)</t>
  </si>
  <si>
    <t>Ex-Works Price of Direct Supplies (after discount, if any)</t>
  </si>
  <si>
    <t>Rs.</t>
  </si>
  <si>
    <t>b)</t>
  </si>
  <si>
    <t>Excise Duty, as applicable on (a) above at the rate :</t>
  </si>
  <si>
    <t>c)</t>
  </si>
  <si>
    <t>Amount on which Sales Tax is applicable</t>
  </si>
  <si>
    <t>d)</t>
  </si>
  <si>
    <t>CST, as applicable on (a) + ED (b) above at the rate :</t>
  </si>
  <si>
    <t>e)</t>
  </si>
  <si>
    <t>VAT, as applicable on (a) + ED (b) above at the rate :</t>
  </si>
  <si>
    <t>f)</t>
  </si>
  <si>
    <t>Others [……………………………………………]</t>
  </si>
  <si>
    <t>g)</t>
  </si>
  <si>
    <t>Purchase Price for Entry Tax (Total Ex-Works+F&amp;I+ED+CST+Others)</t>
  </si>
  <si>
    <t>h)</t>
  </si>
  <si>
    <t>Entry Tax, as applicable on (e) above at the rate :</t>
  </si>
  <si>
    <t>Statement of Quoted / Corrected Prices</t>
  </si>
  <si>
    <t>Page</t>
  </si>
  <si>
    <t>Spec. No.</t>
  </si>
  <si>
    <t>B) CENTRAL SALES TAX /VAT</t>
  </si>
  <si>
    <t xml:space="preserve">C) ENTRY TAX / OCTROI </t>
  </si>
  <si>
    <t xml:space="preserve">D) OTHERS </t>
  </si>
  <si>
    <t>E)    TOTAL TAXES &amp; DUTIES</t>
  </si>
  <si>
    <t>CST /VAT</t>
  </si>
  <si>
    <t>Entry Tax / Octroi</t>
  </si>
  <si>
    <t>Bidder has offered following discount(s)</t>
  </si>
  <si>
    <t>III)</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</si>
  <si>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</si>
  <si>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t>Details of dicounts</t>
  </si>
  <si>
    <t>Gross LS</t>
  </si>
  <si>
    <t>Gross %</t>
  </si>
  <si>
    <t>Excise Duty @ 10.3% of (a) above</t>
  </si>
  <si>
    <t>CST / VAT @ 2% of Ex-Works of Direct Supplies (a) + ED (b) above</t>
  </si>
  <si>
    <t>Sch-1 Direct LS</t>
  </si>
  <si>
    <t>Sch-1 Direct %</t>
  </si>
  <si>
    <t>Sch-1 BO LS</t>
  </si>
  <si>
    <t>Sch-1 BO %</t>
  </si>
  <si>
    <t>Sch-2 LS</t>
  </si>
  <si>
    <t>Sch-2 %</t>
  </si>
  <si>
    <r>
      <t xml:space="preserve">Entry Tax </t>
    </r>
    <r>
      <rPr>
        <b/>
        <sz val="11"/>
        <color indexed="12"/>
        <rFont val="Book Antiqua"/>
        <family val="1"/>
      </rPr>
      <t>@ 1%</t>
    </r>
    <r>
      <rPr>
        <sz val="11"/>
        <rFont val="Book Antiqua"/>
        <family val="1"/>
      </rPr>
      <t xml:space="preserve"> of (e) above</t>
    </r>
  </si>
  <si>
    <t>Sch-3 LS</t>
  </si>
  <si>
    <t>Sch-3 %</t>
  </si>
  <si>
    <t>Sch-7 LS</t>
  </si>
  <si>
    <t>Sch-7 %</t>
  </si>
  <si>
    <t>Different Manner</t>
  </si>
  <si>
    <t>Text for Discount</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</si>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</sst>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_ * #,##0.00_ ;_ * \-#,##0.00_ ;_ * &quot;-&quot;??_ ;_ @_ "/>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117">
    <font>
      <sz val="11"/>
      <name val="Book Antiqua"/>
      <family val="1"/>
    </font>
    <font>
      <sz val="11"/>
      <color theme="1"/>
      <name val="Calibri"/>
      <family val="2"/>
      <scheme val="minor"/>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0"/>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1"/>
      <color indexed="9"/>
      <name val="Cambria"/>
      <family val="1"/>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i/>
      <sz val="10"/>
      <name val="Book Antiqua"/>
      <family val="1"/>
    </font>
    <font>
      <b/>
      <sz val="9"/>
      <name val="Book Antiqua"/>
      <family val="1"/>
    </font>
    <font>
      <b/>
      <sz val="12"/>
      <color indexed="16"/>
      <name val="Book Antiqua"/>
      <family val="1"/>
    </font>
    <font>
      <b/>
      <sz val="18"/>
      <color indexed="10"/>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
      <b/>
      <i/>
      <sz val="11"/>
      <name val="Book Antiqua"/>
      <family val="1"/>
    </font>
    <font>
      <sz val="11"/>
      <color indexed="10"/>
      <name val="Book Antiqua"/>
      <family val="1"/>
    </font>
    <font>
      <sz val="11"/>
      <color theme="1"/>
      <name val="Book Antiqua"/>
      <family val="1"/>
    </font>
    <font>
      <sz val="12"/>
      <color theme="1"/>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1"/>
    </font>
  </fonts>
  <fills count="5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rgb="FFFFFF00"/>
        <bgColor indexed="64"/>
      </patternFill>
    </fill>
  </fills>
  <borders count="55">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79">
    <xf numFmtId="0" fontId="0" fillId="0" borderId="0"/>
    <xf numFmtId="9" fontId="7" fillId="0" borderId="0"/>
    <xf numFmtId="9" fontId="66" fillId="0" borderId="0"/>
    <xf numFmtId="9" fontId="7" fillId="0" borderId="0"/>
    <xf numFmtId="9" fontId="80" fillId="0" borderId="0"/>
    <xf numFmtId="9" fontId="7" fillId="0" borderId="0"/>
    <xf numFmtId="172" fontId="2" fillId="0" borderId="0" applyFont="0" applyFill="0" applyBorder="0" applyAlignment="0" applyProtection="0"/>
    <xf numFmtId="175" fontId="2" fillId="0" borderId="0" applyFont="0" applyFill="0" applyBorder="0" applyAlignment="0" applyProtection="0"/>
    <xf numFmtId="174" fontId="2" fillId="0" borderId="0" applyFont="0" applyFill="0" applyBorder="0" applyAlignment="0" applyProtection="0"/>
    <xf numFmtId="176" fontId="2" fillId="0" borderId="0" applyFont="0" applyFill="0" applyBorder="0" applyAlignment="0" applyProtection="0"/>
    <xf numFmtId="0" fontId="8" fillId="0" borderId="0"/>
    <xf numFmtId="43" fontId="2" fillId="0" borderId="0" applyFont="0" applyFill="0" applyBorder="0" applyAlignment="0" applyProtection="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173" fontId="2" fillId="0" borderId="0"/>
    <xf numFmtId="173"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0" fontId="9" fillId="0" borderId="1">
      <alignment horizontal="right"/>
    </xf>
    <xf numFmtId="170" fontId="67" fillId="0" borderId="1">
      <alignment horizontal="right"/>
    </xf>
    <xf numFmtId="170" fontId="9" fillId="0" borderId="1">
      <alignment horizontal="right"/>
    </xf>
    <xf numFmtId="0" fontId="4" fillId="0" borderId="2" applyNumberFormat="0" applyAlignment="0" applyProtection="0">
      <alignment horizontal="left" vertical="center"/>
    </xf>
    <xf numFmtId="0" fontId="4" fillId="0" borderId="3">
      <alignment horizontal="left" vertical="center"/>
    </xf>
    <xf numFmtId="0" fontId="1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37" fontId="11" fillId="0" borderId="0"/>
    <xf numFmtId="37" fontId="69" fillId="0" borderId="0"/>
    <xf numFmtId="37" fontId="11" fillId="0" borderId="0"/>
    <xf numFmtId="166" fontId="2" fillId="0" borderId="0"/>
    <xf numFmtId="166"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78" fillId="0" borderId="0"/>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2" fillId="0" borderId="0" applyNumberFormat="0" applyFont="0" applyFill="0" applyBorder="0" applyAlignment="0" applyProtection="0">
      <alignment vertical="top"/>
    </xf>
    <xf numFmtId="0" fontId="17" fillId="0" borderId="0"/>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7"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18" fillId="0" borderId="0"/>
    <xf numFmtId="0" fontId="17" fillId="0" borderId="0"/>
    <xf numFmtId="0" fontId="33" fillId="0" borderId="0"/>
    <xf numFmtId="0" fontId="2" fillId="0" borderId="0"/>
    <xf numFmtId="0" fontId="35" fillId="0" borderId="0" applyNumberFormat="0" applyFont="0" applyFill="0" applyBorder="0" applyAlignment="0" applyProtection="0">
      <alignment vertical="top"/>
    </xf>
    <xf numFmtId="0" fontId="17" fillId="0" borderId="0" applyNumberFormat="0" applyFill="0" applyBorder="0" applyProtection="0">
      <alignment vertical="top"/>
    </xf>
    <xf numFmtId="0" fontId="35"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35" fillId="0" borderId="0" applyNumberFormat="0" applyFont="0" applyFill="0" applyBorder="0" applyAlignment="0" applyProtection="0">
      <alignment vertical="top"/>
    </xf>
    <xf numFmtId="0" fontId="2" fillId="0" borderId="0"/>
    <xf numFmtId="0" fontId="17" fillId="0" borderId="0"/>
    <xf numFmtId="0" fontId="17" fillId="0" borderId="0"/>
    <xf numFmtId="0" fontId="2" fillId="0" borderId="0"/>
    <xf numFmtId="0" fontId="2" fillId="0" borderId="0"/>
    <xf numFmtId="0" fontId="35" fillId="0" borderId="0"/>
    <xf numFmtId="0" fontId="2"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2" fillId="0" borderId="0"/>
    <xf numFmtId="0" fontId="35" fillId="0" borderId="0" applyNumberFormat="0" applyFont="0" applyFill="0" applyBorder="0" applyAlignment="0" applyProtection="0">
      <alignment vertical="top"/>
    </xf>
    <xf numFmtId="9" fontId="35" fillId="0" borderId="0" applyFill="0" applyBorder="0" applyAlignment="0" applyProtection="0"/>
    <xf numFmtId="9" fontId="35" fillId="0" borderId="0" applyFill="0" applyBorder="0" applyAlignment="0" applyProtection="0"/>
    <xf numFmtId="0" fontId="12" fillId="0" borderId="0" applyFont="0"/>
    <xf numFmtId="0" fontId="13"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4" fillId="0" borderId="0"/>
    <xf numFmtId="0" fontId="100" fillId="0" borderId="0" applyNumberFormat="0" applyFill="0" applyBorder="0" applyAlignment="0" applyProtection="0"/>
    <xf numFmtId="0" fontId="101" fillId="0" borderId="46" applyNumberFormat="0" applyFill="0" applyAlignment="0" applyProtection="0"/>
    <xf numFmtId="0" fontId="102" fillId="0" borderId="47" applyNumberFormat="0" applyFill="0" applyAlignment="0" applyProtection="0"/>
    <xf numFmtId="0" fontId="103" fillId="0" borderId="48" applyNumberFormat="0" applyFill="0" applyAlignment="0" applyProtection="0"/>
    <xf numFmtId="0" fontId="103" fillId="0" borderId="0" applyNumberFormat="0" applyFill="0" applyBorder="0" applyAlignment="0" applyProtection="0"/>
    <xf numFmtId="0" fontId="104" fillId="18" borderId="0" applyNumberFormat="0" applyBorder="0" applyAlignment="0" applyProtection="0"/>
    <xf numFmtId="0" fontId="105" fillId="19" borderId="0" applyNumberFormat="0" applyBorder="0" applyAlignment="0" applyProtection="0"/>
    <xf numFmtId="0" fontId="106" fillId="20" borderId="0" applyNumberFormat="0" applyBorder="0" applyAlignment="0" applyProtection="0"/>
    <xf numFmtId="0" fontId="107" fillId="21" borderId="49" applyNumberFormat="0" applyAlignment="0" applyProtection="0"/>
    <xf numFmtId="0" fontId="108" fillId="22" borderId="50" applyNumberFormat="0" applyAlignment="0" applyProtection="0"/>
    <xf numFmtId="0" fontId="109" fillId="22" borderId="49" applyNumberFormat="0" applyAlignment="0" applyProtection="0"/>
    <xf numFmtId="0" fontId="110" fillId="0" borderId="51" applyNumberFormat="0" applyFill="0" applyAlignment="0" applyProtection="0"/>
    <xf numFmtId="0" fontId="111" fillId="23" borderId="52" applyNumberFormat="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4" fillId="0" borderId="54" applyNumberFormat="0" applyFill="0" applyAlignment="0" applyProtection="0"/>
    <xf numFmtId="0" fontId="11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1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1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1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15"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15"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24" borderId="53" applyNumberFormat="0" applyFont="0" applyAlignment="0" applyProtection="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cellStyleXfs>
  <cellXfs count="1466">
    <xf numFmtId="0" fontId="0" fillId="0" borderId="0" xfId="0"/>
    <xf numFmtId="0" fontId="17" fillId="0" borderId="0" xfId="0" applyFont="1" applyAlignment="1">
      <alignment vertical="center"/>
    </xf>
    <xf numFmtId="0" fontId="17" fillId="0" borderId="0" xfId="0" applyFont="1" applyAlignment="1">
      <alignment horizontal="justify" vertical="center" wrapText="1"/>
    </xf>
    <xf numFmtId="0" fontId="17" fillId="0" borderId="0" xfId="200" applyNumberFormat="1" applyFill="1" applyBorder="1" applyAlignment="1" applyProtection="1">
      <alignment vertical="center"/>
    </xf>
    <xf numFmtId="0" fontId="17" fillId="0" borderId="0" xfId="0" applyFont="1" applyAlignment="1">
      <alignment horizontal="left" vertical="center"/>
    </xf>
    <xf numFmtId="0" fontId="16" fillId="0" borderId="4" xfId="0" applyFont="1" applyBorder="1" applyAlignment="1">
      <alignment horizontal="center" vertical="center" wrapText="1"/>
    </xf>
    <xf numFmtId="0" fontId="17" fillId="0" borderId="0" xfId="0" applyFont="1" applyAlignment="1">
      <alignment horizontal="center" vertical="center"/>
    </xf>
    <xf numFmtId="0" fontId="16" fillId="0" borderId="5" xfId="0" applyFont="1" applyBorder="1" applyAlignment="1">
      <alignment vertical="center"/>
    </xf>
    <xf numFmtId="0" fontId="16" fillId="0" borderId="5" xfId="0" applyFont="1" applyBorder="1" applyAlignment="1">
      <alignment horizontal="right" vertical="center"/>
    </xf>
    <xf numFmtId="0" fontId="16" fillId="0" borderId="4" xfId="0" applyFont="1" applyBorder="1" applyAlignment="1">
      <alignment horizontal="center" vertical="center"/>
    </xf>
    <xf numFmtId="0" fontId="17" fillId="0" borderId="4" xfId="0" applyFont="1" applyBorder="1" applyAlignment="1">
      <alignment vertical="center"/>
    </xf>
    <xf numFmtId="0" fontId="16" fillId="0" borderId="0" xfId="0" applyFont="1" applyAlignment="1">
      <alignment horizontal="center" vertical="center"/>
    </xf>
    <xf numFmtId="14" fontId="17" fillId="0" borderId="0" xfId="0" applyNumberFormat="1" applyFont="1" applyAlignment="1">
      <alignment horizontal="left" vertical="center"/>
    </xf>
    <xf numFmtId="0" fontId="17" fillId="0" borderId="0" xfId="0" applyFont="1" applyAlignment="1">
      <alignment horizontal="justify" vertical="center"/>
    </xf>
    <xf numFmtId="0" fontId="16"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2" fillId="0" borderId="0" xfId="205" applyProtection="1">
      <protection hidden="1"/>
    </xf>
    <xf numFmtId="0" fontId="5" fillId="0" borderId="0" xfId="205" applyFont="1" applyAlignment="1" applyProtection="1">
      <alignment vertical="center"/>
      <protection hidden="1"/>
    </xf>
    <xf numFmtId="0" fontId="5" fillId="0" borderId="6" xfId="205" applyFont="1" applyBorder="1" applyAlignment="1" applyProtection="1">
      <alignment vertical="center"/>
      <protection hidden="1"/>
    </xf>
    <xf numFmtId="0" fontId="5" fillId="0" borderId="7" xfId="205" applyFont="1" applyBorder="1" applyAlignment="1" applyProtection="1">
      <alignment vertical="center"/>
      <protection hidden="1"/>
    </xf>
    <xf numFmtId="0" fontId="5" fillId="0" borderId="8" xfId="205" applyFont="1" applyBorder="1" applyAlignment="1" applyProtection="1">
      <alignment vertical="center"/>
      <protection hidden="1"/>
    </xf>
    <xf numFmtId="0" fontId="5" fillId="0" borderId="5" xfId="205" applyFont="1" applyBorder="1" applyAlignment="1" applyProtection="1">
      <alignment vertical="center"/>
      <protection hidden="1"/>
    </xf>
    <xf numFmtId="0" fontId="5"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2"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5"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6" fillId="0" borderId="0" xfId="206" applyFont="1" applyAlignment="1" applyProtection="1">
      <alignment vertical="center"/>
      <protection hidden="1"/>
    </xf>
    <xf numFmtId="0" fontId="17" fillId="0" borderId="0" xfId="206" applyAlignment="1" applyProtection="1">
      <alignment vertical="center"/>
      <protection hidden="1"/>
    </xf>
    <xf numFmtId="0" fontId="17" fillId="0" borderId="0" xfId="206" applyAlignment="1" applyProtection="1">
      <alignment vertical="top"/>
      <protection hidden="1"/>
    </xf>
    <xf numFmtId="0" fontId="17" fillId="0" borderId="0" xfId="0" applyFont="1" applyAlignment="1" applyProtection="1">
      <alignment vertical="center"/>
      <protection hidden="1"/>
    </xf>
    <xf numFmtId="0" fontId="16" fillId="0" borderId="0" xfId="0" applyFont="1" applyAlignment="1">
      <alignment horizontal="justify" vertical="center"/>
    </xf>
    <xf numFmtId="0" fontId="16" fillId="0" borderId="0" xfId="0" applyFont="1" applyAlignment="1">
      <alignment horizontal="right" vertical="center"/>
    </xf>
    <xf numFmtId="0" fontId="17" fillId="0" borderId="0" xfId="0" applyFont="1"/>
    <xf numFmtId="0" fontId="5"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6" fillId="0" borderId="0" xfId="205" applyFont="1" applyAlignment="1" applyProtection="1">
      <alignment vertical="center"/>
      <protection hidden="1"/>
    </xf>
    <xf numFmtId="0" fontId="17" fillId="0" borderId="0" xfId="205" applyFont="1" applyAlignment="1" applyProtection="1">
      <alignment vertical="center"/>
      <protection hidden="1"/>
    </xf>
    <xf numFmtId="0" fontId="16" fillId="0" borderId="0" xfId="208" applyFont="1" applyAlignment="1" applyProtection="1">
      <alignment vertical="top"/>
      <protection hidden="1"/>
    </xf>
    <xf numFmtId="0" fontId="17" fillId="0" borderId="0" xfId="205" applyFont="1" applyAlignment="1" applyProtection="1">
      <alignment vertical="top"/>
      <protection hidden="1"/>
    </xf>
    <xf numFmtId="0" fontId="27" fillId="0" borderId="0" xfId="205" applyFont="1" applyAlignment="1" applyProtection="1">
      <alignment vertical="center"/>
      <protection hidden="1"/>
    </xf>
    <xf numFmtId="177" fontId="16" fillId="0" borderId="11" xfId="205" applyNumberFormat="1" applyFont="1" applyBorder="1" applyAlignment="1" applyProtection="1">
      <alignment horizontal="center" vertical="center"/>
      <protection hidden="1"/>
    </xf>
    <xf numFmtId="0" fontId="17" fillId="0" borderId="12" xfId="205" applyFont="1" applyBorder="1" applyAlignment="1" applyProtection="1">
      <alignment horizontal="center" vertical="center"/>
      <protection hidden="1"/>
    </xf>
    <xf numFmtId="0" fontId="17" fillId="0" borderId="13" xfId="205" applyFont="1" applyBorder="1" applyAlignment="1" applyProtection="1">
      <alignment vertical="center"/>
      <protection hidden="1"/>
    </xf>
    <xf numFmtId="0" fontId="16" fillId="0" borderId="0" xfId="205" applyFont="1" applyAlignment="1" applyProtection="1">
      <alignment vertical="center" wrapText="1"/>
      <protection hidden="1"/>
    </xf>
    <xf numFmtId="4" fontId="16" fillId="0" borderId="0" xfId="205" applyNumberFormat="1" applyFont="1" applyAlignment="1" applyProtection="1">
      <alignment vertical="center"/>
      <protection hidden="1"/>
    </xf>
    <xf numFmtId="0" fontId="17" fillId="0" borderId="0" xfId="205" applyFont="1" applyAlignment="1" applyProtection="1">
      <alignment horizontal="left" vertical="center" wrapText="1"/>
      <protection hidden="1"/>
    </xf>
    <xf numFmtId="0" fontId="17" fillId="0" borderId="0" xfId="205" applyFont="1" applyAlignment="1" applyProtection="1">
      <alignment horizontal="right" vertical="center"/>
      <protection hidden="1"/>
    </xf>
    <xf numFmtId="0" fontId="6" fillId="0" borderId="0" xfId="205" applyFont="1" applyAlignment="1" applyProtection="1">
      <alignment horizontal="center" vertical="top"/>
      <protection hidden="1"/>
    </xf>
    <xf numFmtId="0" fontId="16" fillId="0" borderId="5" xfId="205" applyFont="1" applyBorder="1" applyAlignment="1" applyProtection="1">
      <alignment vertical="top"/>
      <protection hidden="1"/>
    </xf>
    <xf numFmtId="0" fontId="16" fillId="0" borderId="11" xfId="205" applyFont="1" applyBorder="1" applyAlignment="1" applyProtection="1">
      <alignment horizontal="justify" vertical="top" wrapText="1"/>
      <protection hidden="1"/>
    </xf>
    <xf numFmtId="0" fontId="16" fillId="0" borderId="11" xfId="205" applyFont="1" applyBorder="1" applyAlignment="1" applyProtection="1">
      <alignment horizontal="right" vertical="center" wrapText="1" indent="5"/>
      <protection hidden="1"/>
    </xf>
    <xf numFmtId="0" fontId="17" fillId="0" borderId="13" xfId="205" applyFont="1" applyBorder="1" applyAlignment="1" applyProtection="1">
      <alignment horizontal="center" vertical="center"/>
      <protection hidden="1"/>
    </xf>
    <xf numFmtId="0" fontId="17" fillId="0" borderId="0" xfId="205" applyFont="1" applyAlignment="1" applyProtection="1">
      <alignment horizontal="left" vertical="center"/>
      <protection hidden="1"/>
    </xf>
    <xf numFmtId="0" fontId="5" fillId="0" borderId="0" xfId="205" applyFont="1" applyAlignment="1" applyProtection="1">
      <alignment horizontal="right"/>
      <protection hidden="1"/>
    </xf>
    <xf numFmtId="0" fontId="16" fillId="0" borderId="5" xfId="0" applyFont="1" applyBorder="1" applyAlignment="1">
      <alignment horizontal="left" vertical="center"/>
    </xf>
    <xf numFmtId="0" fontId="16" fillId="0" borderId="5" xfId="0" applyFont="1" applyBorder="1" applyAlignment="1">
      <alignment horizontal="justify" vertical="center"/>
    </xf>
    <xf numFmtId="0" fontId="16" fillId="0" borderId="5" xfId="0" applyFont="1" applyBorder="1" applyAlignment="1">
      <alignment horizontal="center" vertical="center"/>
    </xf>
    <xf numFmtId="0" fontId="17" fillId="0" borderId="0" xfId="206" applyAlignment="1" applyProtection="1">
      <alignment horizontal="left" vertical="center" indent="1"/>
      <protection hidden="1"/>
    </xf>
    <xf numFmtId="0" fontId="17" fillId="0" borderId="0" xfId="0" applyFont="1" applyAlignment="1" applyProtection="1">
      <alignment horizontal="left" vertical="center" indent="1"/>
      <protection hidden="1"/>
    </xf>
    <xf numFmtId="0" fontId="17" fillId="0" borderId="0" xfId="205" applyFont="1" applyAlignment="1" applyProtection="1">
      <alignment horizontal="left" vertical="center" indent="1"/>
      <protection hidden="1"/>
    </xf>
    <xf numFmtId="0" fontId="17" fillId="0" borderId="0" xfId="208" applyFont="1" applyAlignment="1" applyProtection="1">
      <alignment horizontal="left" vertical="center" indent="1"/>
      <protection hidden="1"/>
    </xf>
    <xf numFmtId="0" fontId="17" fillId="0" borderId="5" xfId="0" applyFont="1" applyBorder="1" applyAlignment="1">
      <alignment horizontal="left" vertical="center"/>
    </xf>
    <xf numFmtId="0" fontId="17" fillId="0" borderId="0" xfId="0" applyFont="1" applyAlignment="1" applyProtection="1">
      <alignment horizontal="left" vertical="center"/>
      <protection hidden="1"/>
    </xf>
    <xf numFmtId="0" fontId="16" fillId="0" borderId="0" xfId="206" applyFont="1" applyAlignment="1" applyProtection="1">
      <alignment horizontal="left" vertical="center"/>
      <protection hidden="1"/>
    </xf>
    <xf numFmtId="4" fontId="16" fillId="0" borderId="11" xfId="205" applyNumberFormat="1" applyFont="1" applyBorder="1" applyAlignment="1" applyProtection="1">
      <alignment vertical="center"/>
      <protection hidden="1"/>
    </xf>
    <xf numFmtId="4" fontId="16" fillId="0" borderId="11" xfId="205" applyNumberFormat="1" applyFont="1" applyBorder="1" applyAlignment="1" applyProtection="1">
      <alignment vertical="center" wrapText="1"/>
      <protection hidden="1"/>
    </xf>
    <xf numFmtId="0" fontId="16" fillId="0" borderId="0" xfId="205" applyFont="1" applyAlignment="1" applyProtection="1">
      <alignment horizontal="left" vertical="top" wrapText="1"/>
      <protection hidden="1"/>
    </xf>
    <xf numFmtId="0" fontId="16" fillId="0" borderId="4" xfId="200" applyNumberFormat="1" applyFont="1" applyFill="1" applyBorder="1" applyAlignment="1" applyProtection="1">
      <alignment horizontal="center" vertical="center"/>
    </xf>
    <xf numFmtId="0" fontId="16" fillId="0" borderId="4" xfId="200" applyNumberFormat="1" applyFont="1" applyFill="1" applyBorder="1" applyAlignment="1" applyProtection="1">
      <alignment horizontal="center" vertical="center" wrapText="1"/>
    </xf>
    <xf numFmtId="0" fontId="28" fillId="0" borderId="0" xfId="0" applyFont="1" applyAlignment="1">
      <alignment vertical="center" wrapText="1"/>
    </xf>
    <xf numFmtId="0" fontId="16" fillId="0" borderId="0" xfId="0" applyFont="1" applyAlignment="1">
      <alignment horizontal="left" vertical="top"/>
    </xf>
    <xf numFmtId="0" fontId="16" fillId="0" borderId="11" xfId="205" applyFont="1" applyBorder="1" applyAlignment="1" applyProtection="1">
      <alignment horizontal="center" vertical="center" wrapText="1"/>
      <protection hidden="1"/>
    </xf>
    <xf numFmtId="0" fontId="17" fillId="0" borderId="0" xfId="205" applyFont="1" applyAlignment="1" applyProtection="1">
      <alignment horizontal="center"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wrapText="1"/>
      <protection hidden="1"/>
    </xf>
    <xf numFmtId="0" fontId="32" fillId="0" borderId="0" xfId="0" applyFont="1"/>
    <xf numFmtId="0" fontId="16" fillId="0" borderId="5" xfId="0" applyFont="1" applyBorder="1" applyAlignment="1" applyProtection="1">
      <alignment horizontal="left" vertical="center"/>
      <protection hidden="1"/>
    </xf>
    <xf numFmtId="0" fontId="16" fillId="0" borderId="5" xfId="0" applyFont="1" applyBorder="1" applyAlignment="1" applyProtection="1">
      <alignment horizontal="justify" vertical="center"/>
      <protection hidden="1"/>
    </xf>
    <xf numFmtId="0" fontId="16" fillId="0" borderId="5" xfId="0" applyFont="1" applyBorder="1" applyAlignment="1" applyProtection="1">
      <alignment horizontal="center" vertical="center"/>
      <protection hidden="1"/>
    </xf>
    <xf numFmtId="0" fontId="16" fillId="0" borderId="5" xfId="0" applyFont="1" applyBorder="1" applyAlignment="1" applyProtection="1">
      <alignment vertical="center"/>
      <protection hidden="1"/>
    </xf>
    <xf numFmtId="0" fontId="16" fillId="0" borderId="5" xfId="0" applyFont="1" applyBorder="1" applyAlignment="1" applyProtection="1">
      <alignment horizontal="right" vertical="center"/>
      <protection hidden="1"/>
    </xf>
    <xf numFmtId="0" fontId="2" fillId="0" borderId="0" xfId="203" applyNumberFormat="1" applyFont="1" applyFill="1" applyBorder="1" applyAlignment="1" applyProtection="1">
      <alignment vertical="center"/>
      <protection hidden="1"/>
    </xf>
    <xf numFmtId="0" fontId="2" fillId="0" borderId="0" xfId="203" applyNumberFormat="1" applyFont="1" applyFill="1" applyBorder="1" applyAlignment="1" applyProtection="1">
      <alignment vertical="top"/>
      <protection hidden="1"/>
    </xf>
    <xf numFmtId="0" fontId="17" fillId="0" borderId="0" xfId="0" applyFont="1" applyAlignment="1" applyProtection="1">
      <alignment horizontal="justify" vertical="center"/>
      <protection hidden="1"/>
    </xf>
    <xf numFmtId="0" fontId="17" fillId="0" borderId="0" xfId="0" applyFont="1" applyAlignment="1" applyProtection="1">
      <alignment horizontal="center" vertical="center"/>
      <protection hidden="1"/>
    </xf>
    <xf numFmtId="0" fontId="17" fillId="0" borderId="0" xfId="200" applyNumberFormat="1" applyFill="1" applyBorder="1" applyAlignment="1" applyProtection="1">
      <alignment vertical="center"/>
      <protection hidden="1"/>
    </xf>
    <xf numFmtId="0" fontId="17" fillId="0" borderId="0" xfId="200" applyNumberFormat="1" applyFill="1" applyBorder="1" applyAlignment="1" applyProtection="1">
      <alignment vertical="center" wrapText="1"/>
      <protection hidden="1"/>
    </xf>
    <xf numFmtId="0" fontId="5" fillId="0" borderId="0" xfId="203" applyFont="1" applyAlignment="1" applyProtection="1">
      <alignment vertical="center"/>
      <protection hidden="1"/>
    </xf>
    <xf numFmtId="0" fontId="5" fillId="0" borderId="0" xfId="203" applyFont="1" applyAlignment="1" applyProtection="1">
      <alignment vertical="center" wrapText="1"/>
      <protection hidden="1"/>
    </xf>
    <xf numFmtId="0" fontId="6" fillId="0" borderId="0" xfId="203" applyFont="1" applyAlignment="1" applyProtection="1">
      <alignment vertical="center"/>
      <protection hidden="1"/>
    </xf>
    <xf numFmtId="0" fontId="15"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6" fillId="0" borderId="0" xfId="203" applyFont="1" applyBorder="1" applyAlignment="1" applyProtection="1">
      <alignment horizontal="left" vertical="center"/>
      <protection hidden="1"/>
    </xf>
    <xf numFmtId="0" fontId="5" fillId="0" borderId="0" xfId="203" applyFont="1" applyBorder="1" applyAlignment="1" applyProtection="1">
      <alignment horizontal="justify" vertical="center" wrapText="1"/>
      <protection hidden="1"/>
    </xf>
    <xf numFmtId="0" fontId="16" fillId="0" borderId="0" xfId="0" applyFont="1" applyAlignment="1" applyProtection="1">
      <alignment horizontal="justify" vertical="center"/>
      <protection hidden="1"/>
    </xf>
    <xf numFmtId="14" fontId="17" fillId="0" borderId="0" xfId="0" applyNumberFormat="1" applyFont="1" applyAlignment="1" applyProtection="1">
      <alignment horizontal="left"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7" fillId="0" borderId="4" xfId="0" applyNumberFormat="1" applyFont="1" applyBorder="1" applyAlignment="1">
      <alignment horizontal="right" vertical="center"/>
    </xf>
    <xf numFmtId="0" fontId="16" fillId="0" borderId="0" xfId="0" applyFont="1" applyAlignment="1">
      <alignment horizontal="left" vertical="center" indent="1"/>
    </xf>
    <xf numFmtId="0" fontId="16" fillId="0" borderId="0" xfId="205" applyFont="1" applyAlignment="1" applyProtection="1">
      <alignment horizontal="left" vertical="center" indent="1"/>
      <protection hidden="1"/>
    </xf>
    <xf numFmtId="0" fontId="16" fillId="0" borderId="0" xfId="206" applyFont="1" applyAlignment="1" applyProtection="1">
      <alignment horizontal="center" vertical="center"/>
      <protection hidden="1"/>
    </xf>
    <xf numFmtId="0" fontId="16" fillId="0" borderId="4" xfId="0" applyFont="1" applyBorder="1" applyAlignment="1" applyProtection="1">
      <alignment horizontal="left" vertical="center" wrapText="1"/>
      <protection hidden="1"/>
    </xf>
    <xf numFmtId="168" fontId="16" fillId="0" borderId="4" xfId="0" applyNumberFormat="1" applyFont="1" applyBorder="1" applyAlignment="1" applyProtection="1">
      <alignment horizontal="center" vertical="center" wrapText="1"/>
      <protection hidden="1"/>
    </xf>
    <xf numFmtId="0" fontId="16" fillId="0" borderId="0" xfId="0" applyFont="1" applyAlignment="1" applyProtection="1">
      <alignment horizontal="left" vertical="center" indent="1"/>
      <protection hidden="1"/>
    </xf>
    <xf numFmtId="0" fontId="16" fillId="0" borderId="0" xfId="206" applyFont="1" applyAlignment="1" applyProtection="1">
      <alignment horizontal="left" vertical="top"/>
      <protection hidden="1"/>
    </xf>
    <xf numFmtId="178" fontId="16" fillId="0" borderId="0" xfId="0" applyNumberFormat="1" applyFont="1" applyAlignment="1">
      <alignment horizontal="left" vertical="center" indent="1"/>
    </xf>
    <xf numFmtId="178" fontId="16" fillId="0" borderId="0" xfId="0" applyNumberFormat="1" applyFont="1" applyAlignment="1" applyProtection="1">
      <alignment horizontal="justify" vertical="center"/>
      <protection hidden="1"/>
    </xf>
    <xf numFmtId="178" fontId="16" fillId="0" borderId="0" xfId="0" applyNumberFormat="1" applyFont="1" applyAlignment="1" applyProtection="1">
      <alignment horizontal="left" vertical="center" indent="1"/>
      <protection hidden="1"/>
    </xf>
    <xf numFmtId="0" fontId="2" fillId="0" borderId="0" xfId="198" applyAlignment="1" applyProtection="1">
      <alignment vertical="center"/>
      <protection hidden="1"/>
    </xf>
    <xf numFmtId="0" fontId="2" fillId="0" borderId="0" xfId="198" applyProtection="1">
      <protection hidden="1"/>
    </xf>
    <xf numFmtId="1" fontId="17" fillId="0" borderId="0" xfId="209" applyNumberFormat="1" applyFont="1" applyAlignment="1" applyProtection="1">
      <alignment vertical="center" wrapText="1"/>
      <protection hidden="1"/>
    </xf>
    <xf numFmtId="1" fontId="16" fillId="0" borderId="0" xfId="209" applyNumberFormat="1" applyFont="1" applyAlignment="1" applyProtection="1">
      <alignment horizontal="center" vertical="center" wrapText="1"/>
      <protection hidden="1"/>
    </xf>
    <xf numFmtId="0" fontId="16" fillId="0" borderId="0" xfId="209" applyFont="1" applyAlignment="1" applyProtection="1">
      <alignment horizontal="center" vertical="center" wrapText="1"/>
      <protection hidden="1"/>
    </xf>
    <xf numFmtId="0" fontId="2" fillId="0" borderId="0" xfId="209" applyProtection="1">
      <protection hidden="1"/>
    </xf>
    <xf numFmtId="4" fontId="16"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6" fillId="0" borderId="4" xfId="209" applyNumberFormat="1" applyFont="1" applyBorder="1" applyAlignment="1" applyProtection="1">
      <alignment horizontal="center" vertical="center" wrapText="1"/>
      <protection hidden="1"/>
    </xf>
    <xf numFmtId="1" fontId="16" fillId="0" borderId="4" xfId="209" applyNumberFormat="1" applyFont="1" applyBorder="1" applyAlignment="1" applyProtection="1">
      <alignment vertical="center" wrapText="1"/>
      <protection hidden="1"/>
    </xf>
    <xf numFmtId="4" fontId="16" fillId="0" borderId="4" xfId="209" applyNumberFormat="1" applyFont="1" applyBorder="1" applyAlignment="1" applyProtection="1">
      <alignment horizontal="right" vertical="center" wrapText="1"/>
      <protection hidden="1"/>
    </xf>
    <xf numFmtId="4" fontId="16" fillId="0" borderId="14" xfId="209" applyNumberFormat="1" applyFont="1" applyBorder="1" applyAlignment="1" applyProtection="1">
      <alignment horizontal="right" vertical="center" wrapText="1"/>
      <protection hidden="1"/>
    </xf>
    <xf numFmtId="4" fontId="17"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7" fillId="0" borderId="4" xfId="209" applyNumberFormat="1" applyFont="1" applyBorder="1" applyAlignment="1" applyProtection="1">
      <alignment horizontal="center" vertical="center" wrapText="1"/>
      <protection hidden="1"/>
    </xf>
    <xf numFmtId="0" fontId="16" fillId="0" borderId="14" xfId="209" applyFont="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7" fillId="0" borderId="4" xfId="209" applyNumberFormat="1"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4" fontId="17"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7" fillId="0" borderId="4" xfId="209" applyNumberFormat="1" applyFont="1" applyBorder="1" applyAlignment="1" applyProtection="1">
      <alignment horizontal="right" vertical="center" wrapText="1"/>
      <protection hidden="1"/>
    </xf>
    <xf numFmtId="4" fontId="16" fillId="0" borderId="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0" fontId="16" fillId="2" borderId="14" xfId="209" applyFont="1" applyFill="1" applyBorder="1" applyAlignment="1" applyProtection="1">
      <alignment vertical="center" wrapText="1"/>
      <protection hidden="1"/>
    </xf>
    <xf numFmtId="0" fontId="17" fillId="0" borderId="15" xfId="209" applyFont="1" applyBorder="1" applyAlignment="1" applyProtection="1">
      <alignment vertical="center" wrapText="1"/>
      <protection hidden="1"/>
    </xf>
    <xf numFmtId="4" fontId="17"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7" fillId="0" borderId="15" xfId="209" applyFont="1" applyBorder="1" applyAlignment="1" applyProtection="1">
      <alignment horizontal="center" vertical="center" wrapText="1"/>
      <protection hidden="1"/>
    </xf>
    <xf numFmtId="3" fontId="17" fillId="0" borderId="14" xfId="209" applyNumberFormat="1" applyFont="1" applyBorder="1" applyAlignment="1" applyProtection="1">
      <alignment horizontal="right" vertical="center" wrapText="1"/>
      <protection hidden="1"/>
    </xf>
    <xf numFmtId="3" fontId="16" fillId="0" borderId="14" xfId="209" applyNumberFormat="1" applyFont="1" applyBorder="1" applyAlignment="1" applyProtection="1">
      <alignment horizontal="right" vertical="center" wrapText="1"/>
      <protection hidden="1"/>
    </xf>
    <xf numFmtId="4" fontId="16" fillId="0" borderId="15" xfId="11" applyNumberFormat="1" applyFont="1" applyBorder="1" applyAlignment="1" applyProtection="1">
      <alignment horizontal="right" vertical="center" wrapText="1"/>
      <protection hidden="1"/>
    </xf>
    <xf numFmtId="4" fontId="16" fillId="0" borderId="14" xfId="11" applyNumberFormat="1" applyFont="1" applyBorder="1" applyAlignment="1" applyProtection="1">
      <alignment horizontal="right" vertical="center" wrapText="1"/>
      <protection hidden="1"/>
    </xf>
    <xf numFmtId="4" fontId="16" fillId="0" borderId="14" xfId="209" applyNumberFormat="1" applyFont="1" applyBorder="1" applyAlignment="1" applyProtection="1">
      <alignment horizontal="center" vertical="center" wrapText="1"/>
      <protection hidden="1"/>
    </xf>
    <xf numFmtId="4" fontId="16" fillId="0" borderId="15" xfId="209" applyNumberFormat="1" applyFont="1" applyBorder="1" applyAlignment="1" applyProtection="1">
      <alignment horizontal="right" vertical="center" wrapText="1"/>
      <protection hidden="1"/>
    </xf>
    <xf numFmtId="1" fontId="16" fillId="0" borderId="6" xfId="209" applyNumberFormat="1" applyFont="1" applyBorder="1" applyAlignment="1" applyProtection="1">
      <alignment horizontal="center" vertical="center" wrapText="1"/>
      <protection hidden="1"/>
    </xf>
    <xf numFmtId="0" fontId="17" fillId="0" borderId="0" xfId="209" applyFont="1" applyAlignment="1" applyProtection="1">
      <alignment horizontal="justify" vertical="center" wrapText="1"/>
      <protection hidden="1"/>
    </xf>
    <xf numFmtId="1" fontId="17" fillId="0" borderId="6" xfId="209" applyNumberFormat="1" applyFont="1" applyBorder="1" applyAlignment="1" applyProtection="1">
      <alignment horizontal="left" vertical="center" wrapText="1" indent="3"/>
      <protection hidden="1"/>
    </xf>
    <xf numFmtId="3" fontId="17" fillId="0" borderId="7" xfId="209" applyNumberFormat="1" applyFont="1" applyBorder="1" applyAlignment="1" applyProtection="1">
      <alignment horizontal="right" vertical="center" wrapText="1"/>
      <protection hidden="1"/>
    </xf>
    <xf numFmtId="4" fontId="17" fillId="0" borderId="7" xfId="209" applyNumberFormat="1" applyFont="1" applyBorder="1" applyAlignment="1" applyProtection="1">
      <alignment horizontal="right" vertical="center" wrapText="1"/>
      <protection hidden="1"/>
    </xf>
    <xf numFmtId="4" fontId="17" fillId="0" borderId="0" xfId="209" applyNumberFormat="1" applyFont="1" applyAlignment="1" applyProtection="1">
      <alignment vertical="center" wrapText="1"/>
      <protection hidden="1"/>
    </xf>
    <xf numFmtId="1" fontId="16"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3" fillId="0" borderId="0" xfId="197" applyProtection="1">
      <protection hidden="1"/>
    </xf>
    <xf numFmtId="0" fontId="37" fillId="0" borderId="0" xfId="197" applyFont="1" applyAlignment="1" applyProtection="1">
      <alignment horizontal="center" vertical="center" wrapText="1"/>
      <protection hidden="1"/>
    </xf>
    <xf numFmtId="0" fontId="17" fillId="0" borderId="0" xfId="197" applyFont="1" applyAlignment="1" applyProtection="1">
      <alignment vertical="center"/>
      <protection hidden="1"/>
    </xf>
    <xf numFmtId="0" fontId="16" fillId="0" borderId="0" xfId="197" applyFont="1" applyAlignment="1" applyProtection="1">
      <alignment horizontal="center" vertical="center"/>
      <protection hidden="1"/>
    </xf>
    <xf numFmtId="0" fontId="17" fillId="0" borderId="0" xfId="197" applyFont="1" applyAlignment="1" applyProtection="1">
      <alignment horizontal="justify" vertical="center"/>
      <protection hidden="1"/>
    </xf>
    <xf numFmtId="0" fontId="33" fillId="0" borderId="0" xfId="197" applyAlignment="1" applyProtection="1">
      <alignment vertical="center"/>
      <protection hidden="1"/>
    </xf>
    <xf numFmtId="0" fontId="17" fillId="0" borderId="0" xfId="197" applyFont="1" applyAlignment="1" applyProtection="1">
      <alignment horizontal="center" vertical="center"/>
      <protection hidden="1"/>
    </xf>
    <xf numFmtId="0" fontId="17" fillId="0" borderId="0" xfId="197" applyFont="1" applyProtection="1">
      <protection hidden="1"/>
    </xf>
    <xf numFmtId="0" fontId="17" fillId="0" borderId="0" xfId="197" applyFont="1" applyAlignment="1" applyProtection="1">
      <alignment vertical="center" wrapText="1"/>
      <protection hidden="1"/>
    </xf>
    <xf numFmtId="0" fontId="17" fillId="0" borderId="16" xfId="197" applyFont="1" applyBorder="1" applyAlignment="1" applyProtection="1">
      <alignment vertical="center"/>
      <protection hidden="1"/>
    </xf>
    <xf numFmtId="0" fontId="17" fillId="0" borderId="17" xfId="197" applyFont="1" applyBorder="1" applyAlignment="1" applyProtection="1">
      <alignment vertical="center"/>
      <protection hidden="1"/>
    </xf>
    <xf numFmtId="0" fontId="17" fillId="0" borderId="18" xfId="197" applyFont="1" applyBorder="1" applyAlignment="1" applyProtection="1">
      <alignment vertical="center"/>
      <protection hidden="1"/>
    </xf>
    <xf numFmtId="0" fontId="17" fillId="0" borderId="19" xfId="197" applyFont="1" applyBorder="1" applyAlignment="1" applyProtection="1">
      <alignment vertical="center"/>
      <protection hidden="1"/>
    </xf>
    <xf numFmtId="0" fontId="17" fillId="0" borderId="20" xfId="197" applyFont="1" applyBorder="1" applyAlignment="1" applyProtection="1">
      <alignment vertical="center"/>
      <protection hidden="1"/>
    </xf>
    <xf numFmtId="0" fontId="17" fillId="0" borderId="21" xfId="197" applyFont="1" applyBorder="1" applyAlignment="1" applyProtection="1">
      <alignment vertical="center"/>
      <protection hidden="1"/>
    </xf>
    <xf numFmtId="0" fontId="17" fillId="0" borderId="8" xfId="197" applyFont="1" applyBorder="1" applyAlignment="1" applyProtection="1">
      <alignment vertical="center"/>
      <protection hidden="1"/>
    </xf>
    <xf numFmtId="0" fontId="17" fillId="0" borderId="9" xfId="197" applyFont="1" applyBorder="1" applyAlignment="1" applyProtection="1">
      <alignment vertical="center"/>
      <protection hidden="1"/>
    </xf>
    <xf numFmtId="0" fontId="17" fillId="0" borderId="14" xfId="197" applyFont="1" applyBorder="1" applyAlignment="1" applyProtection="1">
      <alignment horizontal="left" vertical="center"/>
      <protection hidden="1"/>
    </xf>
    <xf numFmtId="0" fontId="17" fillId="0" borderId="15" xfId="197" applyFont="1" applyBorder="1" applyAlignment="1" applyProtection="1">
      <alignment horizontal="left" vertical="center"/>
      <protection hidden="1"/>
    </xf>
    <xf numFmtId="0" fontId="17" fillId="0" borderId="0" xfId="197" applyFont="1" applyAlignment="1" applyProtection="1">
      <alignment horizontal="left" vertical="center"/>
      <protection hidden="1"/>
    </xf>
    <xf numFmtId="0" fontId="16" fillId="0" borderId="0" xfId="200" applyNumberFormat="1" applyFont="1" applyFill="1" applyBorder="1" applyAlignment="1" applyProtection="1">
      <alignment horizontal="left" vertical="center"/>
    </xf>
    <xf numFmtId="0" fontId="16"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2" fillId="0" borderId="0" xfId="0" applyFont="1" applyProtection="1">
      <protection hidden="1"/>
    </xf>
    <xf numFmtId="0" fontId="32" fillId="0" borderId="0" xfId="0" applyFont="1" applyAlignment="1">
      <alignment vertical="center"/>
    </xf>
    <xf numFmtId="0" fontId="16"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6" fillId="0" borderId="0" xfId="0" applyFont="1" applyAlignment="1" applyProtection="1">
      <alignment vertical="center"/>
      <protection hidden="1"/>
    </xf>
    <xf numFmtId="0" fontId="16" fillId="0" borderId="0" xfId="0" applyFont="1" applyAlignment="1" applyProtection="1">
      <alignment horizontal="center" vertical="center"/>
      <protection hidden="1"/>
    </xf>
    <xf numFmtId="0" fontId="32" fillId="0" borderId="0" xfId="0" applyFont="1" applyAlignment="1">
      <alignment horizontal="left" vertical="center"/>
    </xf>
    <xf numFmtId="10" fontId="32" fillId="0" borderId="0" xfId="0" applyNumberFormat="1" applyFont="1" applyAlignment="1">
      <alignment horizontal="center" vertical="center"/>
    </xf>
    <xf numFmtId="0" fontId="27" fillId="0" borderId="0" xfId="0" applyFont="1" applyAlignment="1">
      <alignment vertical="center"/>
    </xf>
    <xf numFmtId="0" fontId="32" fillId="0" borderId="0" xfId="206" applyFont="1" applyAlignment="1" applyProtection="1">
      <alignment vertical="center"/>
      <protection hidden="1"/>
    </xf>
    <xf numFmtId="0" fontId="32"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2" fillId="0" borderId="0" xfId="200" applyNumberFormat="1" applyFont="1" applyFill="1" applyBorder="1" applyAlignment="1" applyProtection="1">
      <alignment horizontal="center" vertical="center"/>
      <protection hidden="1"/>
    </xf>
    <xf numFmtId="0" fontId="32" fillId="0" borderId="0" xfId="0" applyFont="1" applyAlignment="1" applyProtection="1">
      <alignment horizontal="left" vertical="center"/>
      <protection hidden="1"/>
    </xf>
    <xf numFmtId="0" fontId="32" fillId="0" borderId="0" xfId="0" applyFont="1" applyAlignment="1" applyProtection="1">
      <alignment horizontal="justify" vertical="center"/>
      <protection hidden="1"/>
    </xf>
    <xf numFmtId="0" fontId="32" fillId="0" borderId="0" xfId="0" applyFont="1" applyAlignment="1" applyProtection="1">
      <alignment horizontal="center" vertical="center"/>
      <protection hidden="1"/>
    </xf>
    <xf numFmtId="0" fontId="32" fillId="0" borderId="0" xfId="200" applyNumberFormat="1" applyFont="1" applyFill="1" applyBorder="1" applyAlignment="1" applyProtection="1">
      <alignment vertical="center"/>
      <protection hidden="1"/>
    </xf>
    <xf numFmtId="0" fontId="32" fillId="0" borderId="0" xfId="0" applyFont="1" applyAlignment="1" applyProtection="1">
      <alignment horizontal="left" vertical="center" indent="1"/>
      <protection hidden="1"/>
    </xf>
    <xf numFmtId="0" fontId="32" fillId="0" borderId="0" xfId="206" applyFont="1" applyAlignment="1" applyProtection="1">
      <alignment horizontal="left" vertical="center" indent="1"/>
      <protection hidden="1"/>
    </xf>
    <xf numFmtId="0" fontId="32"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2" fillId="0" borderId="0" xfId="211" applyFont="1" applyFill="1" applyBorder="1" applyAlignment="1" applyProtection="1">
      <alignment vertical="center" wrapText="1"/>
      <protection hidden="1"/>
    </xf>
    <xf numFmtId="0" fontId="32" fillId="0" borderId="0" xfId="211" applyNumberFormat="1" applyFont="1" applyFill="1" applyBorder="1" applyAlignment="1" applyProtection="1">
      <alignment horizontal="center" vertical="center" wrapText="1"/>
      <protection hidden="1"/>
    </xf>
    <xf numFmtId="3" fontId="32" fillId="0" borderId="0" xfId="211" applyNumberFormat="1" applyFont="1" applyFill="1" applyBorder="1" applyAlignment="1" applyProtection="1">
      <alignment horizontal="left" vertical="center" wrapText="1"/>
      <protection hidden="1"/>
    </xf>
    <xf numFmtId="0" fontId="32" fillId="0" borderId="0" xfId="211" applyFont="1" applyFill="1" applyBorder="1" applyAlignment="1" applyProtection="1">
      <alignment horizontal="center" vertical="center" wrapText="1"/>
      <protection hidden="1"/>
    </xf>
    <xf numFmtId="165" fontId="27" fillId="0" borderId="0" xfId="211" applyNumberFormat="1" applyFont="1" applyFill="1" applyBorder="1" applyAlignment="1" applyProtection="1">
      <alignment horizontal="center" vertical="center" wrapText="1"/>
      <protection hidden="1"/>
    </xf>
    <xf numFmtId="165" fontId="32" fillId="0" borderId="0" xfId="211" applyNumberFormat="1" applyFont="1" applyFill="1" applyBorder="1" applyAlignment="1" applyProtection="1">
      <alignment horizontal="center" vertical="center" wrapText="1"/>
      <protection hidden="1"/>
    </xf>
    <xf numFmtId="0" fontId="32" fillId="0" borderId="0" xfId="211" applyNumberFormat="1" applyFont="1" applyFill="1" applyBorder="1" applyAlignment="1" applyProtection="1">
      <alignment vertical="center" wrapText="1"/>
      <protection hidden="1"/>
    </xf>
    <xf numFmtId="0" fontId="32"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2" fillId="0" borderId="0" xfId="0" applyNumberFormat="1" applyFont="1" applyAlignment="1" applyProtection="1">
      <alignment horizontal="center" vertical="center"/>
      <protection hidden="1"/>
    </xf>
    <xf numFmtId="4" fontId="32" fillId="0" borderId="0" xfId="200" applyNumberFormat="1" applyFont="1" applyFill="1" applyBorder="1" applyAlignment="1" applyProtection="1">
      <alignment vertical="center"/>
      <protection hidden="1"/>
    </xf>
    <xf numFmtId="0" fontId="32"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2" fillId="0" borderId="0" xfId="205" applyFont="1" applyAlignment="1" applyProtection="1">
      <alignment vertical="center"/>
      <protection hidden="1"/>
    </xf>
    <xf numFmtId="0" fontId="32" fillId="0" borderId="0" xfId="205" applyFont="1" applyAlignment="1" applyProtection="1">
      <alignment horizontal="right" vertical="center"/>
      <protection hidden="1"/>
    </xf>
    <xf numFmtId="0" fontId="32" fillId="0" borderId="0" xfId="205" applyFont="1" applyAlignment="1" applyProtection="1">
      <alignment horizontal="left" vertical="center"/>
      <protection hidden="1"/>
    </xf>
    <xf numFmtId="180" fontId="32" fillId="0" borderId="0" xfId="0" applyNumberFormat="1" applyFont="1" applyAlignment="1" applyProtection="1">
      <alignment horizontal="center" vertical="center"/>
      <protection hidden="1"/>
    </xf>
    <xf numFmtId="2" fontId="32" fillId="0" borderId="0" xfId="206" applyNumberFormat="1" applyFont="1" applyAlignment="1" applyProtection="1">
      <alignment vertical="center"/>
      <protection hidden="1"/>
    </xf>
    <xf numFmtId="2" fontId="32"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2" fillId="0" borderId="0" xfId="211" applyNumberFormat="1" applyFont="1" applyFill="1" applyBorder="1" applyAlignment="1" applyProtection="1">
      <alignment horizontal="right" vertical="center" wrapText="1"/>
      <protection hidden="1"/>
    </xf>
    <xf numFmtId="2"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horizontal="right" vertical="center"/>
      <protection hidden="1"/>
    </xf>
    <xf numFmtId="0" fontId="32" fillId="0" borderId="0" xfId="211" applyFont="1" applyFill="1" applyBorder="1" applyAlignment="1" applyProtection="1">
      <alignment horizontal="justify" vertical="center" wrapText="1"/>
      <protection hidden="1"/>
    </xf>
    <xf numFmtId="168"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wrapText="1"/>
      <protection hidden="1"/>
    </xf>
    <xf numFmtId="0" fontId="32" fillId="0" borderId="0" xfId="0" applyFont="1" applyAlignment="1" applyProtection="1">
      <alignment vertical="center" wrapText="1"/>
      <protection hidden="1"/>
    </xf>
    <xf numFmtId="0" fontId="32" fillId="0" borderId="0" xfId="211" applyNumberFormat="1" applyFont="1" applyFill="1" applyBorder="1" applyAlignment="1" applyProtection="1">
      <alignment horizontal="left" vertical="center"/>
      <protection hidden="1"/>
    </xf>
    <xf numFmtId="167" fontId="32" fillId="0" borderId="0" xfId="0" applyNumberFormat="1" applyFont="1" applyAlignment="1" applyProtection="1">
      <alignment horizontal="right" vertical="center" wrapText="1"/>
      <protection hidden="1"/>
    </xf>
    <xf numFmtId="2" fontId="32" fillId="0" borderId="0" xfId="0" applyNumberFormat="1" applyFont="1" applyAlignment="1" applyProtection="1">
      <alignment vertical="center"/>
      <protection hidden="1"/>
    </xf>
    <xf numFmtId="2" fontId="32" fillId="0" borderId="0" xfId="11" applyNumberFormat="1" applyFont="1" applyFill="1" applyBorder="1" applyAlignment="1" applyProtection="1">
      <alignment horizontal="right" vertical="center" wrapText="1"/>
      <protection hidden="1"/>
    </xf>
    <xf numFmtId="168" fontId="32" fillId="0" borderId="0" xfId="11" applyNumberFormat="1" applyFont="1" applyFill="1" applyBorder="1" applyAlignment="1" applyProtection="1">
      <alignment horizontal="center" vertical="center"/>
      <protection hidden="1"/>
    </xf>
    <xf numFmtId="171" fontId="32" fillId="0" borderId="0" xfId="211" quotePrefix="1" applyNumberFormat="1" applyFont="1" applyFill="1" applyBorder="1" applyAlignment="1" applyProtection="1">
      <alignment horizontal="left" vertical="center" wrapText="1"/>
      <protection hidden="1"/>
    </xf>
    <xf numFmtId="171" fontId="32" fillId="0" borderId="0" xfId="211" applyNumberFormat="1" applyFont="1" applyFill="1" applyBorder="1" applyAlignment="1" applyProtection="1">
      <alignment horizontal="left" vertical="center" wrapText="1"/>
      <protection hidden="1"/>
    </xf>
    <xf numFmtId="165" fontId="32" fillId="0" borderId="0" xfId="211" applyNumberFormat="1" applyFont="1" applyFill="1" applyBorder="1" applyAlignment="1" applyProtection="1">
      <alignment horizontal="left" vertical="center" wrapText="1"/>
      <protection hidden="1"/>
    </xf>
    <xf numFmtId="0" fontId="32"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2" fillId="0" borderId="0" xfId="211" applyNumberFormat="1" applyFont="1" applyFill="1" applyBorder="1" applyAlignment="1" applyProtection="1">
      <alignment horizontal="center" vertical="center"/>
      <protection hidden="1"/>
    </xf>
    <xf numFmtId="0" fontId="32" fillId="0" borderId="0" xfId="211" applyNumberFormat="1" applyFont="1" applyFill="1" applyBorder="1" applyAlignment="1" applyProtection="1">
      <alignment horizontal="right" vertical="center"/>
      <protection hidden="1"/>
    </xf>
    <xf numFmtId="0" fontId="32" fillId="0" borderId="0" xfId="0" applyFont="1" applyAlignment="1">
      <alignment horizontal="center"/>
    </xf>
    <xf numFmtId="0" fontId="32"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vertical="center" wrapText="1"/>
    </xf>
    <xf numFmtId="0" fontId="17" fillId="0" borderId="13" xfId="205" applyFont="1" applyBorder="1" applyAlignment="1" applyProtection="1">
      <alignment horizontal="justify" vertical="top" wrapText="1"/>
      <protection hidden="1"/>
    </xf>
    <xf numFmtId="4" fontId="16" fillId="0" borderId="11" xfId="205" applyNumberFormat="1" applyFont="1" applyBorder="1" applyAlignment="1" applyProtection="1">
      <alignment horizontal="right" vertical="center"/>
      <protection hidden="1"/>
    </xf>
    <xf numFmtId="0" fontId="32" fillId="0" borderId="0" xfId="0" applyFont="1" applyAlignment="1" applyProtection="1">
      <alignment horizontal="right"/>
      <protection hidden="1"/>
    </xf>
    <xf numFmtId="0" fontId="28" fillId="0" borderId="0" xfId="0" applyFont="1" applyAlignment="1" applyProtection="1">
      <alignment vertical="center"/>
      <protection hidden="1"/>
    </xf>
    <xf numFmtId="2" fontId="28" fillId="0" borderId="0" xfId="0" applyNumberFormat="1" applyFont="1" applyAlignment="1" applyProtection="1">
      <alignment vertical="center"/>
      <protection hidden="1"/>
    </xf>
    <xf numFmtId="0" fontId="28" fillId="0" borderId="0" xfId="206" applyFont="1" applyAlignment="1" applyProtection="1">
      <alignment vertical="center" wrapText="1"/>
      <protection hidden="1"/>
    </xf>
    <xf numFmtId="4" fontId="16" fillId="0" borderId="4" xfId="11" applyNumberFormat="1" applyFont="1" applyBorder="1" applyAlignment="1" applyProtection="1">
      <alignment horizontal="right" vertical="center" wrapText="1"/>
      <protection hidden="1"/>
    </xf>
    <xf numFmtId="0" fontId="2" fillId="0" borderId="6" xfId="209" applyBorder="1" applyProtection="1">
      <protection hidden="1"/>
    </xf>
    <xf numFmtId="0" fontId="2"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7" fillId="0" borderId="8" xfId="209" applyNumberFormat="1" applyFont="1" applyBorder="1" applyAlignment="1" applyProtection="1">
      <alignment horizontal="left" vertical="center" wrapText="1" indent="3"/>
      <protection hidden="1"/>
    </xf>
    <xf numFmtId="0" fontId="17" fillId="0" borderId="5" xfId="209" applyFont="1" applyBorder="1" applyAlignment="1" applyProtection="1">
      <alignment horizontal="justify" vertical="center" wrapText="1"/>
      <protection hidden="1"/>
    </xf>
    <xf numFmtId="4" fontId="17" fillId="0" borderId="9" xfId="209" applyNumberFormat="1" applyFont="1" applyBorder="1" applyAlignment="1" applyProtection="1">
      <alignment horizontal="justify" vertical="center" wrapText="1"/>
      <protection hidden="1"/>
    </xf>
    <xf numFmtId="0" fontId="17" fillId="0" borderId="0" xfId="0" applyFont="1" applyProtection="1">
      <protection hidden="1"/>
    </xf>
    <xf numFmtId="0" fontId="16"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2" fillId="0" borderId="0" xfId="0" applyFont="1" applyAlignment="1" applyProtection="1">
      <alignment horizontal="right" vertical="center"/>
      <protection hidden="1"/>
    </xf>
    <xf numFmtId="0" fontId="42" fillId="0" borderId="0" xfId="209" applyFont="1" applyProtection="1">
      <protection hidden="1"/>
    </xf>
    <xf numFmtId="0" fontId="32" fillId="0" borderId="0" xfId="203" applyNumberFormat="1" applyFont="1" applyFill="1" applyBorder="1" applyAlignment="1" applyProtection="1">
      <alignment vertical="center" wrapText="1"/>
      <protection hidden="1"/>
    </xf>
    <xf numFmtId="0" fontId="42" fillId="3" borderId="0" xfId="209" applyFont="1" applyFill="1" applyProtection="1">
      <protection hidden="1"/>
    </xf>
    <xf numFmtId="4" fontId="17"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4" fillId="0" borderId="4" xfId="205" applyFont="1" applyBorder="1" applyAlignment="1" applyProtection="1">
      <alignment vertical="center"/>
      <protection hidden="1"/>
    </xf>
    <xf numFmtId="0" fontId="44" fillId="0" borderId="0" xfId="0" applyFont="1" applyAlignment="1" applyProtection="1">
      <alignment horizontal="center" vertical="center" wrapText="1"/>
      <protection hidden="1"/>
    </xf>
    <xf numFmtId="0" fontId="0" fillId="0" borderId="0" xfId="0" applyProtection="1">
      <protection hidden="1"/>
    </xf>
    <xf numFmtId="0" fontId="0" fillId="0" borderId="0" xfId="0"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vertical="center"/>
      <protection hidden="1"/>
    </xf>
    <xf numFmtId="0" fontId="19" fillId="0" borderId="0" xfId="0" applyFont="1" applyProtection="1">
      <protection hidden="1"/>
    </xf>
    <xf numFmtId="0" fontId="16" fillId="0" borderId="0" xfId="0" applyFont="1" applyAlignment="1" applyProtection="1">
      <alignment horizontal="center" vertical="top"/>
      <protection hidden="1"/>
    </xf>
    <xf numFmtId="0" fontId="5"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6" fillId="0" borderId="0" xfId="0" quotePrefix="1" applyNumberFormat="1" applyFont="1" applyAlignment="1" applyProtection="1">
      <alignment horizontal="left" vertical="top" wrapText="1" indent="1"/>
      <protection hidden="1"/>
    </xf>
    <xf numFmtId="0" fontId="5" fillId="0" borderId="0" xfId="0" applyFont="1" applyAlignment="1" applyProtection="1">
      <alignment horizontal="justify" vertical="top"/>
      <protection hidden="1"/>
    </xf>
    <xf numFmtId="165" fontId="6"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5" fillId="0" borderId="0" xfId="0" applyFont="1" applyAlignment="1" applyProtection="1">
      <alignment horizontal="right" vertical="top" wrapText="1"/>
      <protection hidden="1"/>
    </xf>
    <xf numFmtId="0" fontId="5" fillId="0" borderId="0" xfId="0" applyFont="1" applyAlignment="1" applyProtection="1">
      <alignment horizontal="center" vertical="top" wrapText="1"/>
      <protection hidden="1"/>
    </xf>
    <xf numFmtId="0" fontId="17" fillId="0" borderId="0" xfId="0" applyFont="1" applyAlignment="1" applyProtection="1">
      <alignment vertical="top"/>
      <protection hidden="1"/>
    </xf>
    <xf numFmtId="0" fontId="5" fillId="0" borderId="0" xfId="0" applyFont="1" applyAlignment="1" applyProtection="1">
      <alignment horizontal="justify"/>
      <protection hidden="1"/>
    </xf>
    <xf numFmtId="0" fontId="5" fillId="0" borderId="0" xfId="0" applyFont="1" applyProtection="1">
      <protection hidden="1"/>
    </xf>
    <xf numFmtId="0" fontId="20" fillId="0" borderId="0" xfId="0" applyFont="1" applyAlignment="1" applyProtection="1">
      <alignment horizontal="center" vertical="top"/>
      <protection hidden="1"/>
    </xf>
    <xf numFmtId="0" fontId="16" fillId="0" borderId="0" xfId="0" applyFont="1" applyAlignment="1" applyProtection="1">
      <alignment horizontal="left" vertical="center" wrapText="1"/>
      <protection hidden="1"/>
    </xf>
    <xf numFmtId="0" fontId="16" fillId="0" borderId="0" xfId="200" applyNumberFormat="1" applyFont="1" applyFill="1" applyBorder="1" applyAlignment="1" applyProtection="1">
      <alignment horizontal="center" vertical="center" wrapText="1"/>
      <protection hidden="1"/>
    </xf>
    <xf numFmtId="0" fontId="17" fillId="0" borderId="0" xfId="206" applyAlignment="1" applyProtection="1">
      <alignment horizontal="left" vertical="center"/>
      <protection hidden="1"/>
    </xf>
    <xf numFmtId="2" fontId="17" fillId="0" borderId="0" xfId="200" applyNumberFormat="1" applyFill="1" applyBorder="1" applyAlignment="1" applyProtection="1">
      <alignment horizontal="right" vertical="center"/>
      <protection hidden="1"/>
    </xf>
    <xf numFmtId="10" fontId="17" fillId="0" borderId="0" xfId="0" applyNumberFormat="1" applyFont="1" applyAlignment="1">
      <alignment horizontal="center" vertical="center"/>
    </xf>
    <xf numFmtId="0" fontId="16" fillId="0" borderId="0" xfId="0" applyFont="1" applyAlignment="1" applyProtection="1">
      <alignment horizontal="center" vertical="center" wrapText="1"/>
      <protection hidden="1"/>
    </xf>
    <xf numFmtId="168" fontId="16" fillId="0" borderId="0" xfId="0" applyNumberFormat="1" applyFont="1" applyAlignment="1" applyProtection="1">
      <alignment horizontal="center" vertical="center" wrapText="1"/>
      <protection hidden="1"/>
    </xf>
    <xf numFmtId="169" fontId="16" fillId="0" borderId="0" xfId="11" applyNumberFormat="1" applyFont="1" applyFill="1" applyBorder="1" applyAlignment="1" applyProtection="1">
      <alignment horizontal="left" vertical="center" wrapText="1" indent="1"/>
      <protection hidden="1"/>
    </xf>
    <xf numFmtId="0" fontId="16" fillId="0" borderId="0" xfId="0" applyFont="1" applyAlignment="1" applyProtection="1">
      <alignment vertical="center" wrapText="1"/>
      <protection hidden="1"/>
    </xf>
    <xf numFmtId="169" fontId="17" fillId="0" borderId="0" xfId="11" applyNumberFormat="1" applyFont="1" applyFill="1" applyBorder="1" applyAlignment="1" applyProtection="1">
      <alignment horizontal="right" vertical="center" wrapText="1" indent="1"/>
      <protection hidden="1"/>
    </xf>
    <xf numFmtId="0" fontId="17" fillId="0" borderId="0" xfId="0" applyFont="1" applyAlignment="1" applyProtection="1">
      <alignment vertical="center" wrapText="1"/>
      <protection hidden="1"/>
    </xf>
    <xf numFmtId="2" fontId="17" fillId="0" borderId="0" xfId="206" applyNumberFormat="1" applyAlignment="1" applyProtection="1">
      <alignment horizontal="right" vertical="center"/>
      <protection hidden="1"/>
    </xf>
    <xf numFmtId="2" fontId="17" fillId="0" borderId="0" xfId="206" applyNumberFormat="1" applyAlignment="1" applyProtection="1">
      <alignment vertical="center"/>
      <protection hidden="1"/>
    </xf>
    <xf numFmtId="169" fontId="17" fillId="0" borderId="0" xfId="11" applyNumberFormat="1" applyFont="1" applyFill="1" applyBorder="1" applyAlignment="1" applyProtection="1">
      <alignment horizontal="left" vertical="center" wrapText="1"/>
      <protection hidden="1"/>
    </xf>
    <xf numFmtId="165" fontId="16" fillId="0" borderId="0" xfId="206" applyNumberFormat="1" applyFont="1" applyAlignment="1" applyProtection="1">
      <alignment horizontal="center" vertical="center"/>
      <protection hidden="1"/>
    </xf>
    <xf numFmtId="169" fontId="16" fillId="0" borderId="0" xfId="11" applyNumberFormat="1" applyFont="1" applyFill="1" applyBorder="1" applyAlignment="1" applyProtection="1">
      <alignment horizontal="right" vertical="center" wrapText="1" indent="1"/>
      <protection hidden="1"/>
    </xf>
    <xf numFmtId="169" fontId="16" fillId="0" borderId="0" xfId="11" applyNumberFormat="1" applyFont="1" applyFill="1" applyBorder="1" applyAlignment="1" applyProtection="1">
      <alignment horizontal="left" vertical="center" wrapText="1"/>
      <protection hidden="1"/>
    </xf>
    <xf numFmtId="0" fontId="17" fillId="0" borderId="0" xfId="206" applyAlignment="1" applyProtection="1">
      <alignment horizontal="left" vertical="center" wrapText="1"/>
      <protection hidden="1"/>
    </xf>
    <xf numFmtId="0" fontId="17" fillId="0" borderId="0" xfId="206" applyAlignment="1" applyProtection="1">
      <alignment horizontal="right" vertical="center" wrapText="1"/>
      <protection hidden="1"/>
    </xf>
    <xf numFmtId="0" fontId="17" fillId="0" borderId="0" xfId="0" applyFont="1" applyAlignment="1" applyProtection="1">
      <alignment horizontal="left" vertical="center" wrapText="1"/>
      <protection hidden="1"/>
    </xf>
    <xf numFmtId="169" fontId="17" fillId="0" borderId="0" xfId="11" applyNumberFormat="1" applyFont="1" applyFill="1" applyBorder="1" applyAlignment="1" applyProtection="1">
      <alignment horizontal="right" vertical="center" wrapText="1"/>
      <protection hidden="1"/>
    </xf>
    <xf numFmtId="0" fontId="46" fillId="0" borderId="0" xfId="0" applyFont="1"/>
    <xf numFmtId="0" fontId="46" fillId="0" borderId="0" xfId="0" applyFont="1" applyAlignment="1">
      <alignment vertical="center"/>
    </xf>
    <xf numFmtId="0" fontId="46" fillId="0" borderId="0" xfId="0" applyFont="1" applyAlignment="1">
      <alignment horizontal="center" vertical="center"/>
    </xf>
    <xf numFmtId="0" fontId="46" fillId="0" borderId="0" xfId="206" applyFont="1" applyAlignment="1" applyProtection="1">
      <alignment vertical="center"/>
      <protection hidden="1"/>
    </xf>
    <xf numFmtId="0" fontId="47" fillId="0" borderId="0" xfId="213" applyFont="1" applyAlignment="1" applyProtection="1">
      <alignment horizontal="center"/>
      <protection hidden="1"/>
    </xf>
    <xf numFmtId="0" fontId="47" fillId="0" borderId="0" xfId="213" applyFont="1" applyProtection="1">
      <protection hidden="1"/>
    </xf>
    <xf numFmtId="0" fontId="47" fillId="0" borderId="0" xfId="198" applyFont="1" applyAlignment="1" applyProtection="1">
      <alignment horizontal="left" vertical="center"/>
      <protection hidden="1"/>
    </xf>
    <xf numFmtId="0" fontId="47" fillId="0" borderId="0" xfId="198" applyFont="1" applyProtection="1">
      <protection hidden="1"/>
    </xf>
    <xf numFmtId="0" fontId="47" fillId="0" borderId="0" xfId="198" applyFont="1" applyAlignment="1" applyProtection="1">
      <alignment vertical="center"/>
      <protection hidden="1"/>
    </xf>
    <xf numFmtId="0" fontId="47" fillId="0" borderId="0" xfId="198" applyFont="1" applyAlignment="1" applyProtection="1">
      <alignment horizontal="center" vertical="center"/>
      <protection hidden="1"/>
    </xf>
    <xf numFmtId="0" fontId="47" fillId="0" borderId="0" xfId="198" applyFont="1" applyAlignment="1" applyProtection="1">
      <alignment horizontal="left"/>
      <protection hidden="1"/>
    </xf>
    <xf numFmtId="0" fontId="47" fillId="0" borderId="0" xfId="198" applyFont="1" applyAlignment="1" applyProtection="1">
      <alignment horizontal="center"/>
      <protection hidden="1"/>
    </xf>
    <xf numFmtId="1" fontId="17" fillId="4" borderId="11" xfId="197" applyNumberFormat="1" applyFont="1" applyFill="1" applyBorder="1" applyAlignment="1" applyProtection="1">
      <alignment horizontal="center" vertical="center"/>
      <protection locked="0"/>
    </xf>
    <xf numFmtId="0" fontId="28" fillId="0" borderId="0" xfId="197" applyFont="1" applyAlignment="1" applyProtection="1">
      <alignment horizontal="center" vertical="center"/>
      <protection hidden="1"/>
    </xf>
    <xf numFmtId="0" fontId="48" fillId="0" borderId="0" xfId="197" applyFont="1" applyAlignment="1" applyProtection="1">
      <alignment vertical="center"/>
      <protection hidden="1"/>
    </xf>
    <xf numFmtId="0" fontId="33" fillId="0" borderId="0" xfId="197" applyAlignment="1" applyProtection="1">
      <alignment horizontal="center"/>
      <protection hidden="1"/>
    </xf>
    <xf numFmtId="0" fontId="17" fillId="0" borderId="0" xfId="0" applyFont="1" applyAlignment="1">
      <alignment horizontal="center"/>
    </xf>
    <xf numFmtId="1" fontId="17" fillId="0" borderId="0" xfId="0" applyNumberFormat="1" applyFont="1"/>
    <xf numFmtId="2" fontId="17" fillId="0" borderId="0" xfId="0" applyNumberFormat="1" applyFont="1"/>
    <xf numFmtId="1" fontId="17" fillId="0" borderId="0" xfId="0" applyNumberFormat="1" applyFont="1" applyAlignment="1">
      <alignment vertical="center"/>
    </xf>
    <xf numFmtId="10" fontId="16" fillId="0" borderId="0" xfId="0" applyNumberFormat="1" applyFont="1" applyAlignment="1">
      <alignment horizontal="center" vertical="center"/>
    </xf>
    <xf numFmtId="2" fontId="17" fillId="0" borderId="0" xfId="0" applyNumberFormat="1" applyFont="1" applyAlignment="1">
      <alignment horizontal="center" vertical="center"/>
    </xf>
    <xf numFmtId="180" fontId="17" fillId="0" borderId="0" xfId="0" applyNumberFormat="1" applyFont="1" applyAlignment="1">
      <alignment horizontal="center"/>
    </xf>
    <xf numFmtId="15" fontId="17" fillId="0" borderId="0" xfId="0" applyNumberFormat="1" applyFont="1"/>
    <xf numFmtId="2" fontId="16" fillId="0" borderId="0" xfId="0" applyNumberFormat="1" applyFont="1" applyAlignment="1" applyProtection="1">
      <alignment horizontal="center" vertical="center"/>
      <protection hidden="1"/>
    </xf>
    <xf numFmtId="2" fontId="17" fillId="0" borderId="0" xfId="0" applyNumberFormat="1" applyFont="1" applyAlignment="1" applyProtection="1">
      <alignment vertical="center" wrapText="1"/>
      <protection hidden="1"/>
    </xf>
    <xf numFmtId="168" fontId="17" fillId="0" borderId="0" xfId="0" applyNumberFormat="1" applyFont="1" applyAlignment="1" applyProtection="1">
      <alignment horizontal="right" vertical="center" wrapText="1"/>
      <protection hidden="1"/>
    </xf>
    <xf numFmtId="2" fontId="17" fillId="0" borderId="0" xfId="0" applyNumberFormat="1" applyFont="1" applyAlignment="1" applyProtection="1">
      <alignment vertical="center"/>
      <protection hidden="1"/>
    </xf>
    <xf numFmtId="2" fontId="17" fillId="0" borderId="0" xfId="0" applyNumberFormat="1" applyFont="1" applyAlignment="1">
      <alignment vertical="center"/>
    </xf>
    <xf numFmtId="2" fontId="17" fillId="0" borderId="0" xfId="11" applyNumberFormat="1" applyFont="1" applyFill="1" applyBorder="1" applyAlignment="1" applyProtection="1">
      <alignment horizontal="center" vertical="center"/>
      <protection hidden="1"/>
    </xf>
    <xf numFmtId="2" fontId="16" fillId="0" borderId="0" xfId="0" applyNumberFormat="1" applyFont="1" applyAlignment="1" applyProtection="1">
      <alignment vertical="center"/>
      <protection hidden="1"/>
    </xf>
    <xf numFmtId="0" fontId="17" fillId="0" borderId="0" xfId="0" applyFont="1" applyAlignment="1">
      <alignment horizontal="right" vertical="center"/>
    </xf>
    <xf numFmtId="180" fontId="17" fillId="0" borderId="0" xfId="0" applyNumberFormat="1" applyFont="1" applyAlignment="1">
      <alignment vertical="center"/>
    </xf>
    <xf numFmtId="0" fontId="16" fillId="0" borderId="0" xfId="0" applyFont="1" applyAlignment="1">
      <alignment horizontal="left" vertical="center"/>
    </xf>
    <xf numFmtId="2" fontId="16" fillId="0" borderId="0" xfId="0" applyNumberFormat="1" applyFont="1" applyAlignment="1">
      <alignment horizontal="center" vertical="center"/>
    </xf>
    <xf numFmtId="2" fontId="16" fillId="0" borderId="0" xfId="0" applyNumberFormat="1" applyFont="1" applyAlignment="1">
      <alignment vertical="center"/>
    </xf>
    <xf numFmtId="0" fontId="17" fillId="5" borderId="0" xfId="0" applyFont="1" applyFill="1"/>
    <xf numFmtId="0" fontId="16" fillId="0" borderId="0" xfId="0" applyFont="1" applyAlignment="1">
      <alignment vertical="center" wrapText="1"/>
    </xf>
    <xf numFmtId="0" fontId="46" fillId="0" borderId="0" xfId="200" applyNumberFormat="1" applyFont="1" applyFill="1" applyBorder="1" applyAlignment="1" applyProtection="1">
      <alignment vertical="center"/>
    </xf>
    <xf numFmtId="0" fontId="46" fillId="0" borderId="0" xfId="200" applyNumberFormat="1" applyFont="1" applyFill="1" applyBorder="1" applyAlignment="1" applyProtection="1">
      <alignment vertical="center" wrapText="1"/>
    </xf>
    <xf numFmtId="165" fontId="16" fillId="0" borderId="0" xfId="212" applyNumberFormat="1" applyFont="1" applyFill="1" applyBorder="1" applyAlignment="1" applyProtection="1">
      <alignment horizontal="center" vertical="center" wrapText="1"/>
      <protection hidden="1"/>
    </xf>
    <xf numFmtId="0" fontId="17" fillId="0" borderId="0" xfId="202" applyNumberFormat="1" applyFont="1" applyFill="1" applyBorder="1" applyAlignment="1" applyProtection="1">
      <alignment horizontal="justify" vertical="center" wrapText="1"/>
      <protection hidden="1"/>
    </xf>
    <xf numFmtId="179" fontId="17" fillId="0" borderId="0" xfId="11" applyNumberFormat="1" applyFont="1" applyFill="1" applyBorder="1" applyAlignment="1" applyProtection="1">
      <alignment horizontal="center" vertical="center" wrapText="1"/>
      <protection hidden="1"/>
    </xf>
    <xf numFmtId="0" fontId="17" fillId="0" borderId="0" xfId="202" applyNumberFormat="1" applyFont="1" applyFill="1" applyBorder="1" applyAlignment="1" applyProtection="1">
      <alignment horizontal="right" vertical="center"/>
      <protection hidden="1"/>
    </xf>
    <xf numFmtId="0" fontId="46" fillId="0" borderId="0" xfId="206" applyFont="1" applyAlignment="1" applyProtection="1">
      <alignment horizontal="left" vertical="center"/>
      <protection hidden="1"/>
    </xf>
    <xf numFmtId="2" fontId="32"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7" fillId="5" borderId="0" xfId="0" applyFont="1" applyFill="1" applyAlignment="1">
      <alignment horizontal="left" vertical="center"/>
    </xf>
    <xf numFmtId="1" fontId="17" fillId="5" borderId="0" xfId="0" applyNumberFormat="1" applyFont="1" applyFill="1"/>
    <xf numFmtId="0" fontId="46" fillId="0" borderId="0" xfId="0" applyFont="1" applyProtection="1">
      <protection hidden="1"/>
    </xf>
    <xf numFmtId="0" fontId="28" fillId="0" borderId="0" xfId="206" applyFont="1" applyAlignment="1" applyProtection="1">
      <alignment horizontal="center" vertical="center" wrapText="1"/>
      <protection hidden="1"/>
    </xf>
    <xf numFmtId="0" fontId="16" fillId="0" borderId="0" xfId="0" applyFont="1" applyAlignment="1">
      <alignment horizontal="left" vertical="center" wrapText="1"/>
    </xf>
    <xf numFmtId="0" fontId="46" fillId="0" borderId="0" xfId="200" applyNumberFormat="1" applyFont="1" applyFill="1" applyBorder="1" applyAlignment="1" applyProtection="1">
      <alignment horizontal="center" vertical="center"/>
    </xf>
    <xf numFmtId="0" fontId="28" fillId="0" borderId="0" xfId="0" applyFont="1" applyAlignment="1">
      <alignment vertical="center"/>
    </xf>
    <xf numFmtId="2" fontId="17" fillId="0" borderId="4" xfId="200" applyNumberFormat="1" applyFill="1" applyBorder="1" applyAlignment="1" applyProtection="1">
      <alignment horizontal="right" vertical="top"/>
    </xf>
    <xf numFmtId="0" fontId="16" fillId="0" borderId="0" xfId="211" applyFont="1" applyFill="1" applyBorder="1" applyAlignment="1">
      <alignment vertical="center" wrapText="1"/>
    </xf>
    <xf numFmtId="2" fontId="17" fillId="0" borderId="0" xfId="0" applyNumberFormat="1" applyFont="1" applyAlignment="1">
      <alignment horizontal="right" vertical="center"/>
    </xf>
    <xf numFmtId="2" fontId="17" fillId="6" borderId="4" xfId="0" applyNumberFormat="1" applyFont="1" applyFill="1" applyBorder="1" applyAlignment="1">
      <alignment horizontal="right" vertical="center"/>
    </xf>
    <xf numFmtId="0" fontId="17" fillId="6" borderId="4" xfId="0" applyFont="1" applyFill="1" applyBorder="1" applyAlignment="1">
      <alignment horizontal="center" vertical="top" wrapText="1"/>
    </xf>
    <xf numFmtId="0" fontId="16" fillId="6" borderId="14" xfId="211" applyFont="1" applyFill="1" applyBorder="1" applyAlignment="1">
      <alignment vertical="center" wrapText="1"/>
    </xf>
    <xf numFmtId="0" fontId="16" fillId="6" borderId="3" xfId="211" applyFont="1" applyFill="1" applyBorder="1" applyAlignment="1">
      <alignment vertical="center" wrapText="1"/>
    </xf>
    <xf numFmtId="0" fontId="16" fillId="6" borderId="15" xfId="211" applyFont="1" applyFill="1" applyBorder="1" applyAlignment="1">
      <alignment vertical="center" wrapText="1"/>
    </xf>
    <xf numFmtId="2" fontId="17" fillId="7" borderId="4" xfId="0" applyNumberFormat="1" applyFont="1" applyFill="1" applyBorder="1" applyAlignment="1">
      <alignment horizontal="right" vertical="center"/>
    </xf>
    <xf numFmtId="0" fontId="17" fillId="7" borderId="4" xfId="0" applyFont="1" applyFill="1" applyBorder="1" applyAlignment="1">
      <alignment vertical="center"/>
    </xf>
    <xf numFmtId="2" fontId="17" fillId="0" borderId="4" xfId="200" applyNumberFormat="1" applyFill="1" applyBorder="1" applyAlignment="1" applyProtection="1">
      <alignment horizontal="right" vertical="top"/>
      <protection hidden="1"/>
    </xf>
    <xf numFmtId="0" fontId="16" fillId="0" borderId="0" xfId="211" applyFont="1" applyFill="1" applyBorder="1" applyAlignment="1">
      <alignment vertical="top" wrapText="1"/>
    </xf>
    <xf numFmtId="2" fontId="17" fillId="0" borderId="0" xfId="0" applyNumberFormat="1" applyFont="1" applyAlignment="1">
      <alignment horizontal="right" vertical="top"/>
    </xf>
    <xf numFmtId="0" fontId="16" fillId="0" borderId="0" xfId="0" applyFont="1" applyAlignment="1">
      <alignment horizontal="justify" vertical="top"/>
    </xf>
    <xf numFmtId="178" fontId="16" fillId="0" borderId="0" xfId="0" applyNumberFormat="1" applyFont="1" applyAlignment="1" applyProtection="1">
      <alignment horizontal="justify" vertical="top"/>
      <protection hidden="1"/>
    </xf>
    <xf numFmtId="14" fontId="17" fillId="0" borderId="0" xfId="0" applyNumberFormat="1" applyFont="1" applyAlignment="1">
      <alignment horizontal="left" vertical="top"/>
    </xf>
    <xf numFmtId="0" fontId="16" fillId="0" borderId="0" xfId="0" applyFont="1" applyAlignment="1">
      <alignment horizontal="right" vertical="top"/>
    </xf>
    <xf numFmtId="0" fontId="17" fillId="0" borderId="0" xfId="0" applyFont="1" applyAlignment="1">
      <alignment vertical="top"/>
    </xf>
    <xf numFmtId="0" fontId="16" fillId="0" borderId="0" xfId="0" applyFont="1" applyAlignment="1" applyProtection="1">
      <alignment vertical="top"/>
      <protection hidden="1"/>
    </xf>
    <xf numFmtId="0" fontId="32" fillId="0" borderId="0" xfId="0" applyFont="1" applyAlignment="1" applyProtection="1">
      <alignment horizontal="center" vertical="top"/>
      <protection hidden="1"/>
    </xf>
    <xf numFmtId="0" fontId="32" fillId="0" borderId="0" xfId="0" applyFont="1" applyAlignment="1" applyProtection="1">
      <alignment horizontal="justify" vertical="top"/>
      <protection hidden="1"/>
    </xf>
    <xf numFmtId="0" fontId="32" fillId="0" borderId="0" xfId="0" applyFont="1" applyAlignment="1" applyProtection="1">
      <alignment vertical="top"/>
      <protection hidden="1"/>
    </xf>
    <xf numFmtId="0" fontId="16" fillId="7" borderId="4" xfId="211" applyFont="1" applyFill="1" applyBorder="1" applyAlignment="1">
      <alignment vertical="center" wrapText="1"/>
    </xf>
    <xf numFmtId="0" fontId="16" fillId="0" borderId="5" xfId="194" applyFont="1" applyBorder="1" applyAlignment="1">
      <alignment vertical="center"/>
    </xf>
    <xf numFmtId="0" fontId="17" fillId="0" borderId="5" xfId="194" applyFont="1" applyBorder="1" applyAlignment="1">
      <alignment vertical="center"/>
    </xf>
    <xf numFmtId="0" fontId="16" fillId="0" borderId="5" xfId="194" applyFont="1" applyBorder="1" applyAlignment="1">
      <alignment horizontal="right" vertical="center"/>
    </xf>
    <xf numFmtId="0" fontId="17" fillId="0" borderId="0" xfId="194" applyFont="1" applyAlignment="1">
      <alignment vertical="center"/>
    </xf>
    <xf numFmtId="0" fontId="17" fillId="0" borderId="0" xfId="194" applyFont="1"/>
    <xf numFmtId="0" fontId="32" fillId="0" borderId="0" xfId="194" applyFont="1"/>
    <xf numFmtId="0" fontId="32" fillId="0" borderId="0" xfId="194" applyFont="1" applyAlignment="1">
      <alignment horizontal="center" vertical="center"/>
    </xf>
    <xf numFmtId="0" fontId="46" fillId="0" borderId="0" xfId="194" applyFont="1"/>
    <xf numFmtId="0" fontId="46" fillId="0" borderId="0" xfId="194" applyFont="1" applyAlignment="1">
      <alignment vertical="center"/>
    </xf>
    <xf numFmtId="0" fontId="16" fillId="0" borderId="0" xfId="194" applyFont="1" applyAlignment="1">
      <alignment horizontal="center" vertical="center"/>
    </xf>
    <xf numFmtId="0" fontId="46" fillId="0" borderId="0" xfId="194" applyFont="1" applyAlignment="1">
      <alignment horizontal="left" vertical="center"/>
    </xf>
    <xf numFmtId="0" fontId="32" fillId="0" borderId="0" xfId="194" applyFont="1" applyAlignment="1">
      <alignment horizontal="center"/>
    </xf>
    <xf numFmtId="0" fontId="16" fillId="0" borderId="0" xfId="196" applyFont="1" applyAlignment="1">
      <alignment horizontal="left" vertical="center"/>
    </xf>
    <xf numFmtId="0" fontId="17" fillId="0" borderId="0" xfId="194" applyFont="1" applyAlignment="1">
      <alignment horizontal="justify" vertical="center"/>
    </xf>
    <xf numFmtId="4" fontId="16" fillId="0" borderId="0" xfId="194" applyNumberFormat="1" applyFont="1" applyAlignment="1">
      <alignment vertical="center"/>
    </xf>
    <xf numFmtId="0" fontId="16" fillId="0" borderId="0" xfId="194" applyFont="1" applyAlignment="1">
      <alignment horizontal="justify" vertical="center"/>
    </xf>
    <xf numFmtId="0" fontId="32" fillId="0" borderId="0" xfId="194" applyFont="1" applyAlignment="1">
      <alignment vertical="center"/>
    </xf>
    <xf numFmtId="178" fontId="16" fillId="0" borderId="0" xfId="194" applyNumberFormat="1" applyFont="1" applyAlignment="1">
      <alignment vertical="center"/>
    </xf>
    <xf numFmtId="0" fontId="16" fillId="0" borderId="0" xfId="194" applyFont="1" applyAlignment="1">
      <alignment horizontal="right" vertical="center"/>
    </xf>
    <xf numFmtId="0" fontId="17" fillId="0" borderId="0" xfId="194" applyFont="1" applyAlignment="1">
      <alignment horizontal="left" vertical="center"/>
    </xf>
    <xf numFmtId="0" fontId="16" fillId="0" borderId="0" xfId="194" applyFont="1" applyAlignment="1">
      <alignment horizontal="left" vertical="center" indent="2"/>
    </xf>
    <xf numFmtId="0" fontId="16" fillId="0" borderId="0" xfId="194" applyFont="1" applyAlignment="1">
      <alignment horizontal="left" vertical="center" indent="1"/>
    </xf>
    <xf numFmtId="0" fontId="17" fillId="0" borderId="0" xfId="194" applyFont="1" applyAlignment="1">
      <alignment horizontal="left" vertical="center" indent="1"/>
    </xf>
    <xf numFmtId="0" fontId="17" fillId="0" borderId="0" xfId="205" applyFont="1" applyAlignment="1" applyProtection="1">
      <alignment horizontal="left" vertical="top"/>
      <protection hidden="1"/>
    </xf>
    <xf numFmtId="0" fontId="16" fillId="0" borderId="0" xfId="200" applyNumberFormat="1" applyFont="1" applyFill="1" applyBorder="1" applyAlignment="1" applyProtection="1">
      <alignment horizontal="justify" vertical="center"/>
      <protection hidden="1"/>
    </xf>
    <xf numFmtId="0" fontId="28" fillId="0" borderId="0" xfId="206" applyFont="1" applyAlignment="1" applyProtection="1">
      <alignment horizontal="justify" vertical="center" wrapText="1"/>
      <protection hidden="1"/>
    </xf>
    <xf numFmtId="0" fontId="0" fillId="0" borderId="0" xfId="0" applyAlignment="1">
      <alignment wrapText="1"/>
    </xf>
    <xf numFmtId="165" fontId="4"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4"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4" fillId="0" borderId="10" xfId="0" applyFont="1" applyBorder="1" applyAlignment="1">
      <alignment horizontal="left" vertical="top"/>
    </xf>
    <xf numFmtId="0" fontId="4"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7" fillId="7" borderId="4" xfId="0" applyFont="1" applyFill="1" applyBorder="1" applyAlignment="1">
      <alignment horizontal="center" vertical="center" wrapText="1"/>
    </xf>
    <xf numFmtId="0" fontId="17" fillId="0" borderId="0" xfId="0" applyFont="1" applyAlignment="1">
      <alignment horizontal="center" vertical="top" wrapText="1"/>
    </xf>
    <xf numFmtId="0" fontId="17" fillId="0" borderId="0" xfId="200" applyNumberFormat="1" applyFill="1" applyBorder="1" applyProtection="1">
      <alignment vertical="top"/>
    </xf>
    <xf numFmtId="0" fontId="17" fillId="0" borderId="0" xfId="200" applyNumberFormat="1" applyFill="1" applyBorder="1" applyAlignment="1" applyProtection="1">
      <alignment vertical="top" wrapText="1"/>
    </xf>
    <xf numFmtId="0" fontId="17" fillId="0" borderId="0" xfId="200" applyNumberFormat="1" applyFill="1" applyBorder="1" applyAlignment="1" applyProtection="1">
      <alignment vertical="center" wrapText="1"/>
    </xf>
    <xf numFmtId="165" fontId="16" fillId="0" borderId="23" xfId="0" applyNumberFormat="1" applyFont="1" applyBorder="1" applyAlignment="1">
      <alignment horizontal="center" vertical="top" wrapText="1"/>
    </xf>
    <xf numFmtId="0" fontId="4" fillId="0" borderId="0" xfId="204" applyNumberFormat="1" applyFont="1" applyFill="1" applyBorder="1" applyAlignment="1" applyProtection="1">
      <alignment horizontal="center" vertical="top"/>
      <protection hidden="1"/>
    </xf>
    <xf numFmtId="0" fontId="35" fillId="0" borderId="0" xfId="204" applyNumberFormat="1" applyFont="1" applyFill="1" applyBorder="1" applyAlignment="1" applyProtection="1">
      <alignment vertical="top"/>
      <protection hidden="1"/>
    </xf>
    <xf numFmtId="0" fontId="17" fillId="0" borderId="0" xfId="204" applyFont="1" applyAlignment="1" applyProtection="1">
      <alignment vertical="top"/>
      <protection hidden="1"/>
    </xf>
    <xf numFmtId="0" fontId="17" fillId="0" borderId="0" xfId="204" applyFont="1" applyAlignment="1" applyProtection="1">
      <alignment vertical="center"/>
      <protection hidden="1"/>
    </xf>
    <xf numFmtId="0" fontId="17" fillId="0" borderId="0" xfId="204" applyFont="1" applyAlignment="1" applyProtection="1">
      <alignment vertical="center" wrapText="1"/>
      <protection hidden="1"/>
    </xf>
    <xf numFmtId="0" fontId="17" fillId="0" borderId="0" xfId="204" applyNumberFormat="1" applyFont="1" applyFill="1" applyBorder="1" applyAlignment="1" applyProtection="1">
      <alignment vertical="center"/>
      <protection hidden="1"/>
    </xf>
    <xf numFmtId="0" fontId="17" fillId="0" borderId="4" xfId="204" applyFont="1" applyBorder="1" applyAlignment="1" applyProtection="1">
      <alignment horizontal="center" vertical="top"/>
      <protection hidden="1"/>
    </xf>
    <xf numFmtId="4" fontId="17" fillId="4" borderId="4" xfId="204" applyNumberFormat="1" applyFont="1" applyFill="1" applyBorder="1" applyAlignment="1" applyProtection="1">
      <alignment horizontal="right" vertical="center"/>
      <protection locked="0"/>
    </xf>
    <xf numFmtId="10" fontId="17" fillId="4" borderId="4" xfId="204" applyNumberFormat="1" applyFont="1" applyFill="1" applyBorder="1" applyAlignment="1" applyProtection="1">
      <alignment horizontal="right" vertical="center"/>
      <protection locked="0"/>
    </xf>
    <xf numFmtId="0" fontId="50" fillId="0" borderId="0" xfId="204" applyNumberFormat="1" applyFont="1" applyFill="1" applyBorder="1" applyAlignment="1" applyProtection="1">
      <alignment vertical="top"/>
      <protection hidden="1"/>
    </xf>
    <xf numFmtId="0" fontId="17" fillId="0" borderId="11" xfId="204" applyFont="1" applyBorder="1" applyAlignment="1" applyProtection="1">
      <alignment horizontal="center" vertical="top"/>
      <protection hidden="1"/>
    </xf>
    <xf numFmtId="0" fontId="50" fillId="0" borderId="24" xfId="204" applyNumberFormat="1" applyFont="1" applyFill="1" applyBorder="1" applyAlignment="1" applyProtection="1">
      <alignment horizontal="right" vertical="top"/>
      <protection hidden="1"/>
    </xf>
    <xf numFmtId="0" fontId="16" fillId="0" borderId="12" xfId="204" applyFont="1" applyBorder="1" applyAlignment="1" applyProtection="1">
      <alignment horizontal="center" vertical="center" wrapText="1"/>
      <protection hidden="1"/>
    </xf>
    <xf numFmtId="0" fontId="17" fillId="0" borderId="18" xfId="204" applyNumberFormat="1" applyFont="1" applyFill="1" applyBorder="1" applyAlignment="1" applyProtection="1">
      <alignment horizontal="left" vertical="center" indent="3"/>
      <protection hidden="1"/>
    </xf>
    <xf numFmtId="0" fontId="50" fillId="0" borderId="22" xfId="204" applyNumberFormat="1" applyFont="1" applyFill="1" applyBorder="1" applyAlignment="1" applyProtection="1">
      <alignment vertical="top"/>
      <protection hidden="1"/>
    </xf>
    <xf numFmtId="0" fontId="17" fillId="0" borderId="22" xfId="204" applyFont="1" applyBorder="1" applyAlignment="1" applyProtection="1">
      <alignment horizontal="center" vertical="center"/>
      <protection hidden="1"/>
    </xf>
    <xf numFmtId="0" fontId="17" fillId="0" borderId="19" xfId="204" applyFont="1" applyBorder="1" applyAlignment="1" applyProtection="1">
      <alignment horizontal="right" vertical="center"/>
      <protection hidden="1"/>
    </xf>
    <xf numFmtId="4" fontId="17" fillId="4" borderId="25" xfId="204" applyNumberFormat="1" applyFont="1" applyFill="1" applyBorder="1" applyAlignment="1" applyProtection="1">
      <alignment horizontal="right" vertical="center" wrapText="1"/>
      <protection locked="0"/>
    </xf>
    <xf numFmtId="0" fontId="16"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0" fillId="0" borderId="27" xfId="204" applyNumberFormat="1" applyFont="1" applyFill="1" applyBorder="1" applyAlignment="1" applyProtection="1">
      <alignment vertical="top"/>
      <protection hidden="1"/>
    </xf>
    <xf numFmtId="0" fontId="17" fillId="0" borderId="28" xfId="204" applyFont="1" applyBorder="1" applyAlignment="1" applyProtection="1">
      <alignment horizontal="right" vertical="center"/>
      <protection hidden="1"/>
    </xf>
    <xf numFmtId="0" fontId="16" fillId="0" borderId="0" xfId="204" applyFont="1" applyAlignment="1" applyProtection="1">
      <alignment horizontal="center" vertical="center" wrapText="1"/>
      <protection hidden="1"/>
    </xf>
    <xf numFmtId="0" fontId="17" fillId="0" borderId="22" xfId="204" applyFont="1" applyBorder="1" applyAlignment="1" applyProtection="1">
      <alignment horizontal="right" vertical="center"/>
      <protection hidden="1"/>
    </xf>
    <xf numFmtId="10" fontId="17" fillId="4" borderId="25" xfId="204" applyNumberFormat="1" applyFont="1" applyFill="1" applyBorder="1" applyAlignment="1" applyProtection="1">
      <alignment horizontal="right" vertical="center" wrapText="1"/>
      <protection locked="0"/>
    </xf>
    <xf numFmtId="0" fontId="17" fillId="0" borderId="27" xfId="204" applyFont="1" applyBorder="1" applyAlignment="1" applyProtection="1">
      <alignment horizontal="right" vertical="center"/>
      <protection hidden="1"/>
    </xf>
    <xf numFmtId="0" fontId="17" fillId="0" borderId="10" xfId="204" applyFont="1" applyBorder="1" applyAlignment="1" applyProtection="1">
      <alignment vertical="center"/>
      <protection hidden="1"/>
    </xf>
    <xf numFmtId="0" fontId="16" fillId="0" borderId="0" xfId="204" applyFont="1" applyBorder="1" applyAlignment="1" applyProtection="1">
      <alignment horizontal="center" vertical="center" wrapText="1"/>
      <protection hidden="1"/>
    </xf>
    <xf numFmtId="0" fontId="17" fillId="0" borderId="0" xfId="204" applyNumberFormat="1" applyFont="1" applyFill="1" applyBorder="1" applyAlignment="1" applyProtection="1">
      <alignment horizontal="left" vertical="center" indent="6"/>
      <protection hidden="1"/>
    </xf>
    <xf numFmtId="0" fontId="17" fillId="0" borderId="0" xfId="204" applyFont="1" applyBorder="1" applyAlignment="1" applyProtection="1">
      <alignment horizontal="justify" vertical="center"/>
      <protection hidden="1"/>
    </xf>
    <xf numFmtId="0" fontId="17" fillId="0" borderId="0" xfId="204" applyNumberFormat="1" applyFont="1" applyFill="1" applyBorder="1" applyAlignment="1" applyProtection="1">
      <alignment vertical="center" wrapText="1"/>
      <protection hidden="1"/>
    </xf>
    <xf numFmtId="0" fontId="17" fillId="0" borderId="0" xfId="195" applyFont="1" applyAlignment="1" applyProtection="1">
      <alignment vertical="center"/>
      <protection hidden="1"/>
    </xf>
    <xf numFmtId="165" fontId="17" fillId="0" borderId="0" xfId="0" applyNumberFormat="1" applyFont="1" applyAlignment="1" applyProtection="1">
      <alignment horizontal="center" vertical="center"/>
      <protection hidden="1"/>
    </xf>
    <xf numFmtId="0" fontId="18" fillId="0" borderId="0" xfId="195" applyProtection="1">
      <protection hidden="1"/>
    </xf>
    <xf numFmtId="178" fontId="16" fillId="0" borderId="0" xfId="195" applyNumberFormat="1" applyFont="1" applyAlignment="1" applyProtection="1">
      <alignment vertical="center"/>
      <protection hidden="1"/>
    </xf>
    <xf numFmtId="0" fontId="16" fillId="0" borderId="0" xfId="195" applyFont="1" applyAlignment="1" applyProtection="1">
      <alignment horizontal="right" vertical="center"/>
      <protection hidden="1"/>
    </xf>
    <xf numFmtId="0" fontId="17"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6" fillId="0" borderId="4" xfId="0" applyFont="1" applyBorder="1" applyAlignment="1" applyProtection="1">
      <alignment horizontal="center" vertical="center" wrapText="1"/>
      <protection hidden="1"/>
    </xf>
    <xf numFmtId="0" fontId="16" fillId="0" borderId="4" xfId="0" applyFont="1" applyBorder="1" applyAlignment="1" applyProtection="1">
      <alignment vertical="center" wrapText="1"/>
      <protection hidden="1"/>
    </xf>
    <xf numFmtId="0" fontId="16"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6" fillId="0" borderId="4" xfId="0" applyFont="1" applyBorder="1" applyAlignment="1" applyProtection="1">
      <alignment horizontal="center" vertical="center"/>
      <protection hidden="1"/>
    </xf>
    <xf numFmtId="0" fontId="16"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6" fillId="0" borderId="0" xfId="0" quotePrefix="1" applyFont="1" applyAlignment="1" applyProtection="1">
      <alignment horizontal="center" vertical="center"/>
      <protection hidden="1"/>
    </xf>
    <xf numFmtId="2" fontId="16" fillId="0" borderId="0" xfId="206" applyNumberFormat="1" applyFont="1" applyAlignment="1" applyProtection="1">
      <alignment vertical="center"/>
      <protection hidden="1"/>
    </xf>
    <xf numFmtId="0" fontId="0" fillId="0" borderId="0" xfId="205" applyFont="1" applyAlignment="1" applyProtection="1">
      <alignment vertical="center"/>
      <protection hidden="1"/>
    </xf>
    <xf numFmtId="0" fontId="16" fillId="0" borderId="0" xfId="200" applyNumberFormat="1" applyFont="1" applyFill="1" applyBorder="1" applyAlignment="1" applyProtection="1">
      <alignment vertical="center"/>
      <protection hidden="1"/>
    </xf>
    <xf numFmtId="0" fontId="16" fillId="0" borderId="4" xfId="0" applyFont="1" applyBorder="1" applyAlignment="1">
      <alignment horizontal="left" vertical="top" wrapText="1"/>
    </xf>
    <xf numFmtId="0" fontId="5"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pplyProtection="1">
      <alignment vertical="top"/>
      <protection locked="0"/>
    </xf>
    <xf numFmtId="0" fontId="6" fillId="0" borderId="4" xfId="0" applyFont="1" applyBorder="1" applyAlignment="1">
      <alignment horizontal="center" vertical="top" wrapText="1"/>
    </xf>
    <xf numFmtId="0" fontId="5" fillId="0" borderId="4" xfId="0" applyFont="1" applyBorder="1" applyAlignment="1">
      <alignment horizontal="right" vertical="top" wrapText="1"/>
    </xf>
    <xf numFmtId="0" fontId="5" fillId="0" borderId="4" xfId="0" applyFont="1" applyBorder="1" applyAlignment="1">
      <alignment horizontal="center" vertical="top"/>
    </xf>
    <xf numFmtId="3" fontId="5" fillId="0" borderId="4" xfId="11" applyNumberFormat="1" applyFont="1" applyFill="1" applyBorder="1" applyAlignment="1" applyProtection="1">
      <alignment horizontal="center" vertical="top"/>
    </xf>
    <xf numFmtId="0" fontId="5" fillId="6" borderId="4" xfId="0" applyFont="1" applyFill="1" applyBorder="1" applyAlignment="1">
      <alignment horizontal="center" vertical="top" wrapText="1"/>
    </xf>
    <xf numFmtId="0" fontId="5" fillId="6" borderId="4" xfId="206" applyFont="1" applyFill="1" applyBorder="1" applyAlignment="1">
      <alignment vertical="top" wrapText="1"/>
    </xf>
    <xf numFmtId="0" fontId="16" fillId="6" borderId="4" xfId="0" applyFont="1" applyFill="1" applyBorder="1" applyAlignment="1">
      <alignment horizontal="left" vertical="top" wrapText="1"/>
    </xf>
    <xf numFmtId="2" fontId="16" fillId="6" borderId="4" xfId="0" applyNumberFormat="1" applyFont="1" applyFill="1" applyBorder="1" applyAlignment="1">
      <alignment horizontal="right" vertical="top" wrapText="1"/>
    </xf>
    <xf numFmtId="4" fontId="16"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178" fontId="0" fillId="4" borderId="11" xfId="197" applyNumberFormat="1" applyFont="1" applyFill="1" applyBorder="1" applyAlignment="1" applyProtection="1">
      <alignment horizontal="center" vertical="center"/>
      <protection locked="0"/>
    </xf>
    <xf numFmtId="0" fontId="56" fillId="0" borderId="0" xfId="205" applyFont="1" applyAlignment="1" applyProtection="1">
      <alignment vertical="top"/>
      <protection hidden="1"/>
    </xf>
    <xf numFmtId="0" fontId="59" fillId="0" borderId="0" xfId="205" applyFont="1" applyAlignment="1" applyProtection="1">
      <alignment vertical="top"/>
      <protection hidden="1"/>
    </xf>
    <xf numFmtId="0" fontId="61" fillId="0" borderId="0" xfId="204" applyNumberFormat="1" applyFont="1" applyFill="1" applyBorder="1" applyAlignment="1" applyProtection="1">
      <alignment horizontal="center" vertical="top"/>
      <protection hidden="1"/>
    </xf>
    <xf numFmtId="0" fontId="62" fillId="0" borderId="0" xfId="204" applyNumberFormat="1" applyFont="1" applyFill="1" applyBorder="1" applyAlignment="1" applyProtection="1">
      <alignment horizontal="center" vertical="top"/>
      <protection hidden="1"/>
    </xf>
    <xf numFmtId="0" fontId="63" fillId="0" borderId="0" xfId="204" applyNumberFormat="1" applyFont="1" applyFill="1" applyBorder="1" applyAlignment="1" applyProtection="1">
      <alignment vertical="top"/>
      <protection hidden="1"/>
    </xf>
    <xf numFmtId="0" fontId="64" fillId="0" borderId="0" xfId="204" applyNumberFormat="1" applyFont="1" applyFill="1" applyBorder="1" applyAlignment="1" applyProtection="1">
      <alignment vertical="top"/>
      <protection hidden="1"/>
    </xf>
    <xf numFmtId="0" fontId="60" fillId="0" borderId="0" xfId="204" applyNumberFormat="1" applyFont="1" applyFill="1" applyBorder="1" applyAlignment="1" applyProtection="1">
      <alignment vertical="top"/>
      <protection hidden="1"/>
    </xf>
    <xf numFmtId="0" fontId="65" fillId="0" borderId="0" xfId="204" applyNumberFormat="1" applyFont="1" applyFill="1" applyBorder="1" applyAlignment="1" applyProtection="1">
      <alignment vertical="top"/>
      <protection hidden="1"/>
    </xf>
    <xf numFmtId="0" fontId="17" fillId="0" borderId="0" xfId="204" applyFont="1" applyBorder="1" applyAlignment="1" applyProtection="1">
      <alignment horizontal="center" vertical="center"/>
      <protection hidden="1"/>
    </xf>
    <xf numFmtId="1" fontId="17" fillId="0" borderId="0" xfId="210" applyNumberFormat="1" applyFont="1" applyAlignment="1" applyProtection="1">
      <alignment vertical="center" wrapText="1"/>
      <protection hidden="1"/>
    </xf>
    <xf numFmtId="1" fontId="16" fillId="0" borderId="0" xfId="210" applyNumberFormat="1" applyFont="1" applyAlignment="1" applyProtection="1">
      <alignment horizontal="center" vertical="center" wrapText="1"/>
      <protection hidden="1"/>
    </xf>
    <xf numFmtId="0" fontId="16" fillId="0" borderId="0" xfId="210" applyFont="1" applyAlignment="1" applyProtection="1">
      <alignment horizontal="center" vertical="center" wrapText="1"/>
      <protection hidden="1"/>
    </xf>
    <xf numFmtId="0" fontId="35" fillId="0" borderId="0" xfId="210" applyProtection="1">
      <protection hidden="1"/>
    </xf>
    <xf numFmtId="4" fontId="16"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6" fillId="0" borderId="4" xfId="210" applyNumberFormat="1" applyFont="1" applyBorder="1" applyAlignment="1" applyProtection="1">
      <alignment vertical="center" wrapText="1"/>
      <protection hidden="1"/>
    </xf>
    <xf numFmtId="4" fontId="16" fillId="0" borderId="4" xfId="210" applyNumberFormat="1" applyFont="1" applyBorder="1" applyAlignment="1" applyProtection="1">
      <alignment horizontal="right" vertical="center" wrapText="1"/>
      <protection hidden="1"/>
    </xf>
    <xf numFmtId="4" fontId="16" fillId="0" borderId="14" xfId="210" applyNumberFormat="1" applyFont="1" applyBorder="1" applyAlignment="1" applyProtection="1">
      <alignment horizontal="right" vertical="center" wrapText="1"/>
      <protection hidden="1"/>
    </xf>
    <xf numFmtId="4" fontId="17"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7" fillId="0" borderId="4" xfId="210" applyNumberFormat="1" applyFont="1" applyBorder="1" applyAlignment="1" applyProtection="1">
      <alignment horizontal="center" vertical="center" wrapText="1"/>
      <protection hidden="1"/>
    </xf>
    <xf numFmtId="0" fontId="16" fillId="0" borderId="14" xfId="210" applyFont="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7" fillId="0" borderId="4" xfId="210" applyNumberFormat="1"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4" fontId="17"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7" fillId="0" borderId="4" xfId="210" applyNumberFormat="1" applyFont="1" applyBorder="1" applyAlignment="1" applyProtection="1">
      <alignment horizontal="right" vertical="center" wrapText="1"/>
      <protection hidden="1"/>
    </xf>
    <xf numFmtId="4" fontId="16" fillId="0" borderId="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0" fontId="16" fillId="2" borderId="14" xfId="210" applyFont="1" applyFill="1" applyBorder="1" applyAlignment="1" applyProtection="1">
      <alignment vertical="center" wrapText="1"/>
      <protection hidden="1"/>
    </xf>
    <xf numFmtId="0" fontId="17" fillId="0" borderId="15" xfId="210" applyFont="1" applyBorder="1" applyAlignment="1" applyProtection="1">
      <alignment vertical="center" wrapText="1"/>
      <protection hidden="1"/>
    </xf>
    <xf numFmtId="4" fontId="17"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7" fillId="0" borderId="15" xfId="210" applyFont="1" applyBorder="1" applyAlignment="1" applyProtection="1">
      <alignment horizontal="center" vertical="center" wrapText="1"/>
      <protection hidden="1"/>
    </xf>
    <xf numFmtId="3" fontId="17" fillId="0" borderId="4" xfId="210" applyNumberFormat="1" applyFont="1" applyBorder="1" applyAlignment="1" applyProtection="1">
      <alignment horizontal="right" vertical="center" wrapText="1"/>
      <protection hidden="1"/>
    </xf>
    <xf numFmtId="3" fontId="17" fillId="0" borderId="1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4" fontId="16" fillId="0" borderId="15" xfId="38" applyNumberFormat="1" applyFont="1" applyBorder="1" applyAlignment="1" applyProtection="1">
      <alignment horizontal="right" vertical="center" wrapText="1"/>
      <protection hidden="1"/>
    </xf>
    <xf numFmtId="3" fontId="16" fillId="0" borderId="4" xfId="38" applyNumberFormat="1" applyFont="1" applyBorder="1" applyAlignment="1" applyProtection="1">
      <alignment horizontal="right" vertical="center" wrapText="1"/>
      <protection hidden="1"/>
    </xf>
    <xf numFmtId="4" fontId="16" fillId="0" borderId="14" xfId="38" applyNumberFormat="1" applyFont="1" applyBorder="1" applyAlignment="1" applyProtection="1">
      <alignment horizontal="right" vertical="center" wrapText="1"/>
      <protection hidden="1"/>
    </xf>
    <xf numFmtId="4" fontId="16" fillId="0" borderId="14" xfId="210" applyNumberFormat="1" applyFont="1" applyBorder="1" applyAlignment="1" applyProtection="1">
      <alignment horizontal="center" vertical="center" wrapText="1"/>
      <protection hidden="1"/>
    </xf>
    <xf numFmtId="4" fontId="16" fillId="0" borderId="15" xfId="210" applyNumberFormat="1" applyFont="1" applyBorder="1" applyAlignment="1" applyProtection="1">
      <alignment horizontal="right" vertical="center" wrapText="1"/>
      <protection hidden="1"/>
    </xf>
    <xf numFmtId="1" fontId="17" fillId="0" borderId="29" xfId="210" applyNumberFormat="1" applyFont="1" applyBorder="1" applyAlignment="1" applyProtection="1">
      <alignment horizontal="center" vertical="center" wrapText="1"/>
      <protection hidden="1"/>
    </xf>
    <xf numFmtId="0" fontId="16" fillId="0" borderId="10" xfId="210" applyFont="1" applyBorder="1" applyAlignment="1" applyProtection="1">
      <alignment vertical="center" wrapText="1"/>
      <protection hidden="1"/>
    </xf>
    <xf numFmtId="4" fontId="17" fillId="0" borderId="10" xfId="210" applyNumberFormat="1"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7" fillId="0" borderId="30" xfId="210" applyNumberFormat="1" applyFont="1" applyBorder="1" applyAlignment="1" applyProtection="1">
      <alignment vertical="center" wrapText="1"/>
      <protection hidden="1"/>
    </xf>
    <xf numFmtId="1" fontId="16" fillId="0" borderId="6" xfId="210" applyNumberFormat="1" applyFont="1" applyBorder="1" applyAlignment="1" applyProtection="1">
      <alignment horizontal="center" vertical="center" wrapText="1"/>
      <protection hidden="1"/>
    </xf>
    <xf numFmtId="0" fontId="17"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7"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7" fillId="0" borderId="7" xfId="210" applyNumberFormat="1" applyFont="1" applyBorder="1" applyAlignment="1" applyProtection="1">
      <alignment horizontal="right" vertical="center" wrapText="1"/>
      <protection hidden="1"/>
    </xf>
    <xf numFmtId="10" fontId="17" fillId="0" borderId="0" xfId="210" applyNumberFormat="1" applyFont="1" applyAlignment="1" applyProtection="1">
      <alignment horizontal="left" vertical="center" wrapText="1"/>
      <protection hidden="1"/>
    </xf>
    <xf numFmtId="4" fontId="17" fillId="0" borderId="7" xfId="210" applyNumberFormat="1" applyFont="1" applyBorder="1" applyAlignment="1" applyProtection="1">
      <alignment horizontal="right" vertical="center" wrapText="1"/>
      <protection hidden="1"/>
    </xf>
    <xf numFmtId="1" fontId="16" fillId="0" borderId="6" xfId="210" applyNumberFormat="1" applyFont="1" applyBorder="1" applyAlignment="1" applyProtection="1">
      <alignment horizontal="center" vertical="top" wrapText="1"/>
      <protection hidden="1"/>
    </xf>
    <xf numFmtId="1" fontId="17" fillId="0" borderId="6" xfId="210" applyNumberFormat="1" applyFont="1" applyBorder="1" applyAlignment="1" applyProtection="1">
      <alignment horizontal="left" vertical="center" wrapText="1" indent="3"/>
      <protection hidden="1"/>
    </xf>
    <xf numFmtId="0" fontId="17" fillId="0" borderId="0" xfId="210" applyFont="1" applyAlignment="1" applyProtection="1">
      <alignment vertical="center" wrapText="1"/>
      <protection hidden="1"/>
    </xf>
    <xf numFmtId="10" fontId="16"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6" fillId="0" borderId="0" xfId="210" applyNumberFormat="1" applyFont="1" applyAlignment="1" applyProtection="1">
      <alignment vertical="center" wrapText="1"/>
      <protection hidden="1"/>
    </xf>
    <xf numFmtId="4" fontId="17" fillId="7" borderId="7" xfId="210" applyNumberFormat="1" applyFont="1" applyFill="1" applyBorder="1" applyAlignment="1" applyProtection="1">
      <alignment horizontal="right" vertical="center" wrapText="1"/>
      <protection locked="0" hidden="1"/>
    </xf>
    <xf numFmtId="3" fontId="17" fillId="7" borderId="7" xfId="210" applyNumberFormat="1" applyFont="1" applyFill="1" applyBorder="1" applyAlignment="1" applyProtection="1">
      <alignment horizontal="right" vertical="center" wrapText="1"/>
      <protection locked="0" hidden="1"/>
    </xf>
    <xf numFmtId="4" fontId="17"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7" fillId="0" borderId="0" xfId="210" applyNumberFormat="1" applyFont="1" applyAlignment="1" applyProtection="1">
      <alignment vertical="center" wrapText="1"/>
      <protection hidden="1"/>
    </xf>
    <xf numFmtId="1" fontId="58" fillId="0" borderId="8" xfId="210" applyNumberFormat="1" applyFont="1" applyBorder="1" applyAlignment="1" applyProtection="1">
      <alignment vertical="center" wrapText="1"/>
      <protection hidden="1"/>
    </xf>
    <xf numFmtId="1" fontId="17" fillId="0" borderId="5" xfId="210" applyNumberFormat="1" applyFont="1" applyBorder="1" applyAlignment="1" applyProtection="1">
      <alignment vertical="center" wrapText="1"/>
      <protection hidden="1"/>
    </xf>
    <xf numFmtId="1" fontId="17" fillId="0" borderId="9" xfId="210" applyNumberFormat="1" applyFont="1" applyBorder="1" applyAlignment="1" applyProtection="1">
      <alignment vertical="center" wrapText="1"/>
      <protection hidden="1"/>
    </xf>
    <xf numFmtId="4" fontId="17" fillId="0" borderId="8" xfId="210" applyNumberFormat="1" applyFont="1" applyBorder="1" applyAlignment="1" applyProtection="1">
      <alignment vertical="center" wrapText="1"/>
      <protection hidden="1"/>
    </xf>
    <xf numFmtId="4" fontId="17" fillId="0" borderId="9" xfId="210" applyNumberFormat="1" applyFont="1" applyBorder="1" applyAlignment="1" applyProtection="1">
      <alignment vertical="center" wrapText="1"/>
      <protection hidden="1"/>
    </xf>
    <xf numFmtId="4" fontId="16" fillId="0" borderId="11" xfId="210" applyNumberFormat="1" applyFont="1" applyBorder="1" applyAlignment="1" applyProtection="1">
      <alignment horizontal="center" vertical="center" wrapText="1"/>
      <protection hidden="1"/>
    </xf>
    <xf numFmtId="4" fontId="17"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72" fillId="0" borderId="0" xfId="204" applyNumberFormat="1" applyFont="1" applyFill="1" applyBorder="1" applyAlignment="1" applyProtection="1">
      <alignment horizontal="center" vertical="center"/>
      <protection hidden="1"/>
    </xf>
    <xf numFmtId="0" fontId="72"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center"/>
      <protection hidden="1"/>
    </xf>
    <xf numFmtId="0" fontId="73" fillId="0" borderId="0" xfId="204" applyNumberFormat="1" applyFont="1" applyFill="1" applyBorder="1" applyAlignment="1" applyProtection="1">
      <alignment vertical="center"/>
      <protection hidden="1"/>
    </xf>
    <xf numFmtId="0" fontId="73" fillId="0" borderId="0" xfId="204" applyNumberFormat="1" applyFont="1" applyFill="1" applyBorder="1" applyAlignment="1" applyProtection="1">
      <alignment vertical="top"/>
      <protection hidden="1"/>
    </xf>
    <xf numFmtId="0" fontId="74"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wrapText="1"/>
      <protection hidden="1"/>
    </xf>
    <xf numFmtId="2" fontId="73" fillId="0" borderId="0" xfId="204" applyNumberFormat="1" applyFont="1" applyFill="1" applyBorder="1" applyAlignment="1" applyProtection="1">
      <alignment vertical="center"/>
      <protection hidden="1"/>
    </xf>
    <xf numFmtId="181" fontId="71" fillId="0" borderId="0" xfId="204" applyNumberFormat="1" applyFont="1" applyFill="1" applyBorder="1" applyAlignment="1" applyProtection="1">
      <alignment vertical="center"/>
      <protection hidden="1"/>
    </xf>
    <xf numFmtId="10" fontId="73" fillId="0" borderId="0" xfId="204" applyNumberFormat="1" applyFont="1" applyFill="1" applyBorder="1" applyAlignment="1" applyProtection="1">
      <alignment vertical="top"/>
      <protection hidden="1"/>
    </xf>
    <xf numFmtId="0" fontId="71" fillId="0" borderId="0" xfId="204" applyNumberFormat="1" applyFont="1" applyFill="1" applyBorder="1" applyAlignment="1" applyProtection="1">
      <alignment vertical="top"/>
      <protection hidden="1"/>
    </xf>
    <xf numFmtId="0" fontId="75" fillId="0" borderId="0" xfId="204" applyNumberFormat="1" applyFont="1" applyFill="1" applyBorder="1" applyAlignment="1" applyProtection="1">
      <alignment vertical="top"/>
      <protection hidden="1"/>
    </xf>
    <xf numFmtId="2" fontId="71" fillId="0" borderId="0" xfId="204" applyNumberFormat="1" applyFont="1" applyFill="1" applyBorder="1" applyAlignment="1" applyProtection="1">
      <alignment vertical="center"/>
      <protection hidden="1"/>
    </xf>
    <xf numFmtId="181" fontId="71" fillId="0" borderId="0" xfId="204" applyNumberFormat="1" applyFont="1" applyFill="1" applyBorder="1" applyAlignment="1" applyProtection="1">
      <alignment vertical="top"/>
      <protection hidden="1"/>
    </xf>
    <xf numFmtId="0" fontId="76" fillId="0" borderId="0" xfId="204" applyNumberFormat="1" applyFont="1" applyFill="1" applyBorder="1" applyAlignment="1" applyProtection="1">
      <alignment horizontal="left" vertical="center" indent="3"/>
      <protection hidden="1"/>
    </xf>
    <xf numFmtId="10" fontId="71" fillId="0" borderId="0" xfId="204" applyNumberFormat="1" applyFont="1" applyFill="1" applyBorder="1" applyAlignment="1" applyProtection="1">
      <alignment vertical="top"/>
      <protection hidden="1"/>
    </xf>
    <xf numFmtId="0" fontId="5" fillId="0" borderId="0" xfId="200" applyNumberFormat="1" applyFont="1" applyFill="1" applyBorder="1" applyProtection="1">
      <alignment vertical="top"/>
    </xf>
    <xf numFmtId="0" fontId="57" fillId="0" borderId="0" xfId="200" applyNumberFormat="1" applyFont="1" applyFill="1" applyBorder="1" applyProtection="1">
      <alignment vertical="top"/>
    </xf>
    <xf numFmtId="165" fontId="36"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17" fillId="0" borderId="8" xfId="197" applyFont="1" applyBorder="1" applyAlignment="1" applyProtection="1">
      <alignment vertical="center" wrapText="1"/>
      <protection hidden="1"/>
    </xf>
    <xf numFmtId="0" fontId="17" fillId="0" borderId="31" xfId="197" applyFont="1" applyBorder="1" applyAlignment="1" applyProtection="1">
      <alignment vertical="center" wrapText="1"/>
      <protection hidden="1"/>
    </xf>
    <xf numFmtId="0" fontId="17" fillId="0" borderId="5" xfId="197" applyFont="1" applyBorder="1" applyAlignment="1" applyProtection="1">
      <alignment vertical="center" wrapText="1"/>
      <protection hidden="1"/>
    </xf>
    <xf numFmtId="0" fontId="17" fillId="0" borderId="32" xfId="197" applyFont="1" applyBorder="1" applyAlignment="1" applyProtection="1">
      <alignment vertical="center" wrapText="1"/>
      <protection hidden="1"/>
    </xf>
    <xf numFmtId="0" fontId="5" fillId="0" borderId="0" xfId="0" applyFont="1" applyAlignment="1">
      <alignment horizontal="center" vertical="top"/>
    </xf>
    <xf numFmtId="165" fontId="6" fillId="0" borderId="0" xfId="0" applyNumberFormat="1" applyFont="1" applyAlignment="1">
      <alignment horizontal="center" vertical="top"/>
    </xf>
    <xf numFmtId="0" fontId="79" fillId="0" borderId="0" xfId="0" applyFont="1" applyAlignment="1" applyProtection="1">
      <alignment vertical="top" wrapText="1"/>
      <protection hidden="1"/>
    </xf>
    <xf numFmtId="0" fontId="77" fillId="10" borderId="15" xfId="0" applyFont="1" applyFill="1" applyBorder="1" applyAlignment="1">
      <alignment horizontal="center" vertical="top" wrapText="1"/>
    </xf>
    <xf numFmtId="0" fontId="5" fillId="0" borderId="4" xfId="214" applyFont="1" applyFill="1" applyBorder="1" applyAlignment="1">
      <alignment horizontal="justify" vertical="top" wrapText="1"/>
    </xf>
    <xf numFmtId="0" fontId="6" fillId="0" borderId="5" xfId="0" applyFont="1" applyBorder="1" applyAlignment="1">
      <alignment horizontal="left" vertical="top"/>
    </xf>
    <xf numFmtId="0" fontId="6" fillId="0" borderId="5" xfId="0" applyFont="1" applyBorder="1" applyAlignment="1">
      <alignment horizontal="justify" vertical="top"/>
    </xf>
    <xf numFmtId="0" fontId="6" fillId="0" borderId="5" xfId="0" applyFont="1" applyBorder="1" applyAlignment="1">
      <alignment horizontal="center" vertical="top"/>
    </xf>
    <xf numFmtId="0" fontId="6" fillId="0" borderId="5" xfId="0" applyFont="1" applyBorder="1" applyAlignment="1">
      <alignment vertical="top"/>
    </xf>
    <xf numFmtId="0" fontId="36" fillId="0" borderId="0" xfId="0" applyFont="1" applyAlignment="1">
      <alignment vertical="top"/>
    </xf>
    <xf numFmtId="0" fontId="5" fillId="0" borderId="0" xfId="0" applyFont="1" applyAlignment="1">
      <alignment vertical="top"/>
    </xf>
    <xf numFmtId="0" fontId="5" fillId="0" borderId="0" xfId="0" applyFont="1" applyAlignment="1">
      <alignment horizontal="justify" vertical="top"/>
    </xf>
    <xf numFmtId="0" fontId="36" fillId="0" borderId="0" xfId="0" applyFont="1" applyAlignment="1">
      <alignment horizontal="left" vertical="top"/>
    </xf>
    <xf numFmtId="0" fontId="36" fillId="0" borderId="0" xfId="0" applyFont="1" applyAlignment="1">
      <alignment horizontal="center" vertical="top"/>
    </xf>
    <xf numFmtId="0" fontId="5" fillId="0" borderId="0" xfId="200" applyNumberFormat="1" applyFont="1" applyFill="1" applyBorder="1" applyAlignment="1" applyProtection="1">
      <alignment horizontal="center" vertical="top"/>
    </xf>
    <xf numFmtId="0" fontId="5" fillId="0" borderId="0" xfId="200" applyNumberFormat="1" applyFont="1" applyFill="1" applyBorder="1" applyAlignment="1" applyProtection="1">
      <alignment horizontal="justify" vertical="top" wrapText="1"/>
    </xf>
    <xf numFmtId="0" fontId="5" fillId="0" borderId="0" xfId="206" applyFont="1" applyAlignment="1" applyProtection="1">
      <alignment horizontal="justify" vertical="top"/>
      <protection hidden="1"/>
    </xf>
    <xf numFmtId="0" fontId="5" fillId="0" borderId="0" xfId="206" applyFont="1" applyAlignment="1" applyProtection="1">
      <alignment horizontal="left" vertical="top"/>
      <protection hidden="1"/>
    </xf>
    <xf numFmtId="0" fontId="36" fillId="0" borderId="0" xfId="0" applyFont="1" applyAlignment="1" applyProtection="1">
      <alignment vertical="top"/>
      <protection hidden="1"/>
    </xf>
    <xf numFmtId="0" fontId="6" fillId="0" borderId="0" xfId="0" applyFont="1" applyAlignment="1">
      <alignment horizontal="center" vertical="top"/>
    </xf>
    <xf numFmtId="14" fontId="5" fillId="0" borderId="0" xfId="0" applyNumberFormat="1" applyFont="1" applyAlignment="1">
      <alignment horizontal="center" vertical="top"/>
    </xf>
    <xf numFmtId="0" fontId="36" fillId="0" borderId="0" xfId="0" applyFont="1" applyAlignment="1">
      <alignment horizontal="justify" vertical="top"/>
    </xf>
    <xf numFmtId="178" fontId="6" fillId="0" borderId="0" xfId="0" applyNumberFormat="1" applyFont="1" applyAlignment="1" applyProtection="1">
      <alignment horizontal="justify" vertical="top"/>
      <protection hidden="1"/>
    </xf>
    <xf numFmtId="0" fontId="5" fillId="0" borderId="0" xfId="200" applyNumberFormat="1" applyFont="1" applyFill="1" applyBorder="1" applyAlignment="1" applyProtection="1">
      <alignment horizontal="center" vertical="top"/>
      <protection hidden="1"/>
    </xf>
    <xf numFmtId="0" fontId="5" fillId="0" borderId="0" xfId="200" applyNumberFormat="1" applyFont="1" applyFill="1" applyBorder="1" applyAlignment="1" applyProtection="1">
      <alignment horizontal="justify" vertical="top" wrapText="1"/>
      <protection hidden="1"/>
    </xf>
    <xf numFmtId="0" fontId="5" fillId="0" borderId="0" xfId="200" applyNumberFormat="1" applyFont="1" applyFill="1" applyBorder="1" applyProtection="1">
      <alignment vertical="top"/>
      <protection hidden="1"/>
    </xf>
    <xf numFmtId="165" fontId="5" fillId="0" borderId="4" xfId="0" applyNumberFormat="1" applyFont="1" applyBorder="1" applyAlignment="1">
      <alignment horizontal="center" vertical="top" wrapText="1"/>
    </xf>
    <xf numFmtId="165" fontId="6" fillId="0" borderId="5" xfId="0" applyNumberFormat="1" applyFont="1" applyBorder="1" applyAlignment="1">
      <alignment horizontal="left" vertical="top"/>
    </xf>
    <xf numFmtId="165" fontId="5" fillId="0" borderId="0" xfId="0" applyNumberFormat="1" applyFont="1" applyAlignment="1">
      <alignment horizontal="center" vertical="top"/>
    </xf>
    <xf numFmtId="10" fontId="36" fillId="0" borderId="0" xfId="0" applyNumberFormat="1" applyFont="1" applyAlignment="1">
      <alignment horizontal="center" vertical="top"/>
    </xf>
    <xf numFmtId="165" fontId="5" fillId="0" borderId="0" xfId="200" applyNumberFormat="1" applyFont="1" applyFill="1" applyBorder="1" applyAlignment="1" applyProtection="1">
      <alignment horizontal="center" vertical="top"/>
    </xf>
    <xf numFmtId="165" fontId="6" fillId="0" borderId="0" xfId="206" applyNumberFormat="1" applyFont="1" applyAlignment="1" applyProtection="1">
      <alignment horizontal="left" vertical="top"/>
      <protection hidden="1"/>
    </xf>
    <xf numFmtId="0" fontId="6" fillId="0" borderId="0" xfId="200" applyNumberFormat="1" applyFont="1" applyFill="1" applyBorder="1" applyAlignment="1" applyProtection="1">
      <alignment vertical="top" wrapText="1"/>
    </xf>
    <xf numFmtId="165" fontId="5" fillId="0" borderId="0" xfId="206" applyNumberFormat="1" applyFont="1" applyAlignment="1" applyProtection="1">
      <alignment horizontal="left" vertical="top"/>
      <protection hidden="1"/>
    </xf>
    <xf numFmtId="165" fontId="5" fillId="0" borderId="0" xfId="206" applyNumberFormat="1" applyFont="1" applyAlignment="1" applyProtection="1">
      <alignment horizontal="center" vertical="top"/>
      <protection hidden="1"/>
    </xf>
    <xf numFmtId="0" fontId="5" fillId="0" borderId="0" xfId="206" applyFont="1" applyAlignment="1">
      <alignment horizontal="justify" vertical="top"/>
    </xf>
    <xf numFmtId="0" fontId="5" fillId="0" borderId="0" xfId="206" applyFont="1" applyAlignment="1">
      <alignment horizontal="center" vertical="top"/>
    </xf>
    <xf numFmtId="0" fontId="57" fillId="0" borderId="0" xfId="0" applyFont="1" applyAlignment="1">
      <alignment vertical="top"/>
    </xf>
    <xf numFmtId="0" fontId="41" fillId="0" borderId="0" xfId="0" applyFont="1" applyAlignment="1">
      <alignment horizontal="center" vertical="top"/>
    </xf>
    <xf numFmtId="0" fontId="41" fillId="0" borderId="0" xfId="200" applyNumberFormat="1" applyFont="1" applyFill="1" applyBorder="1" applyAlignment="1" applyProtection="1">
      <alignment horizontal="center" vertical="top" wrapText="1"/>
      <protection hidden="1"/>
    </xf>
    <xf numFmtId="0" fontId="5" fillId="0" borderId="4" xfId="201" applyNumberFormat="1" applyFont="1" applyFill="1" applyBorder="1" applyAlignment="1" applyProtection="1">
      <alignment horizontal="center" vertical="top"/>
    </xf>
    <xf numFmtId="2" fontId="5" fillId="0" borderId="4" xfId="200" applyNumberFormat="1" applyFont="1" applyFill="1" applyBorder="1" applyAlignment="1" applyProtection="1">
      <alignment horizontal="right" vertical="top"/>
    </xf>
    <xf numFmtId="0" fontId="5" fillId="0" borderId="4" xfId="201" applyNumberFormat="1" applyFont="1" applyFill="1" applyBorder="1" applyAlignment="1" applyProtection="1">
      <alignment horizontal="justify" vertical="top" wrapText="1"/>
    </xf>
    <xf numFmtId="179" fontId="5" fillId="0" borderId="4" xfId="70" applyNumberFormat="1" applyFont="1" applyBorder="1" applyAlignment="1">
      <alignment horizontal="center" vertical="top" wrapText="1"/>
    </xf>
    <xf numFmtId="1" fontId="5" fillId="0" borderId="4" xfId="200" applyNumberFormat="1" applyFont="1" applyFill="1" applyBorder="1" applyAlignment="1" applyProtection="1">
      <alignment horizontal="right" vertical="top"/>
      <protection locked="0"/>
    </xf>
    <xf numFmtId="0" fontId="5" fillId="0" borderId="4" xfId="214" applyFont="1" applyFill="1" applyBorder="1" applyAlignment="1">
      <alignment horizontal="center" vertical="top" wrapText="1"/>
    </xf>
    <xf numFmtId="2" fontId="5" fillId="0" borderId="0" xfId="200" applyNumberFormat="1" applyFont="1" applyFill="1" applyBorder="1" applyAlignment="1" applyProtection="1">
      <alignment horizontal="right" vertical="top"/>
    </xf>
    <xf numFmtId="165" fontId="6" fillId="0" borderId="0" xfId="212" applyNumberFormat="1" applyFont="1" applyFill="1" applyBorder="1" applyAlignment="1" applyProtection="1">
      <alignment horizontal="center" vertical="top" wrapText="1"/>
      <protection hidden="1"/>
    </xf>
    <xf numFmtId="0" fontId="5" fillId="0" borderId="0" xfId="202" applyNumberFormat="1" applyFont="1" applyFill="1" applyBorder="1" applyAlignment="1" applyProtection="1">
      <alignment horizontal="justify" vertical="top" wrapText="1"/>
      <protection hidden="1"/>
    </xf>
    <xf numFmtId="179" fontId="5" fillId="0" borderId="0" xfId="11" applyNumberFormat="1" applyFont="1" applyFill="1" applyBorder="1" applyAlignment="1" applyProtection="1">
      <alignment horizontal="center" vertical="top" wrapText="1"/>
      <protection hidden="1"/>
    </xf>
    <xf numFmtId="0" fontId="5" fillId="0" borderId="0" xfId="202" applyNumberFormat="1" applyFont="1" applyFill="1" applyBorder="1" applyAlignment="1" applyProtection="1">
      <alignment horizontal="center" vertical="top"/>
      <protection hidden="1"/>
    </xf>
    <xf numFmtId="2" fontId="5" fillId="0" borderId="0" xfId="200" applyNumberFormat="1" applyFont="1" applyFill="1" applyBorder="1" applyAlignment="1" applyProtection="1">
      <alignment horizontal="right" vertical="top"/>
      <protection hidden="1"/>
    </xf>
    <xf numFmtId="2" fontId="36" fillId="0" borderId="0" xfId="200" applyNumberFormat="1" applyFont="1" applyFill="1" applyBorder="1" applyAlignment="1" applyProtection="1">
      <alignment horizontal="right" vertical="top"/>
      <protection hidden="1"/>
    </xf>
    <xf numFmtId="4" fontId="36" fillId="0" borderId="0" xfId="200" applyNumberFormat="1" applyFont="1" applyFill="1" applyBorder="1" applyProtection="1">
      <alignment vertical="top"/>
      <protection hidden="1"/>
    </xf>
    <xf numFmtId="2" fontId="41" fillId="0" borderId="0" xfId="200" applyNumberFormat="1" applyFont="1" applyFill="1" applyBorder="1" applyAlignment="1" applyProtection="1">
      <alignment horizontal="right" vertical="top"/>
      <protection hidden="1"/>
    </xf>
    <xf numFmtId="2" fontId="36" fillId="0" borderId="0" xfId="0" applyNumberFormat="1" applyFont="1" applyAlignment="1" applyProtection="1">
      <alignment vertical="top"/>
      <protection hidden="1"/>
    </xf>
    <xf numFmtId="165" fontId="36" fillId="0" borderId="0" xfId="200" applyNumberFormat="1" applyFont="1" applyFill="1" applyBorder="1" applyAlignment="1" applyProtection="1">
      <alignment horizontal="center" vertical="top"/>
      <protection hidden="1"/>
    </xf>
    <xf numFmtId="0" fontId="36" fillId="0" borderId="0" xfId="0" applyFont="1" applyAlignment="1" applyProtection="1">
      <alignment horizontal="justify" vertical="top" wrapText="1"/>
      <protection hidden="1"/>
    </xf>
    <xf numFmtId="0" fontId="36" fillId="0" borderId="0" xfId="200" applyNumberFormat="1" applyFont="1" applyFill="1" applyBorder="1" applyAlignment="1" applyProtection="1">
      <alignment horizontal="center" vertical="top"/>
      <protection hidden="1"/>
    </xf>
    <xf numFmtId="0" fontId="41" fillId="0" borderId="0" xfId="200" applyNumberFormat="1" applyFont="1" applyFill="1" applyBorder="1" applyAlignment="1" applyProtection="1">
      <alignment horizontal="justify" vertical="top" wrapText="1"/>
      <protection hidden="1"/>
    </xf>
    <xf numFmtId="165" fontId="5" fillId="0" borderId="0" xfId="200" applyNumberFormat="1" applyFont="1" applyFill="1" applyBorder="1" applyAlignment="1" applyProtection="1">
      <alignment horizontal="center" vertical="top"/>
      <protection hidden="1"/>
    </xf>
    <xf numFmtId="165" fontId="6" fillId="0" borderId="0" xfId="0" applyNumberFormat="1" applyFont="1" applyAlignment="1" applyProtection="1">
      <alignment horizontal="center" vertical="top"/>
      <protection hidden="1"/>
    </xf>
    <xf numFmtId="0" fontId="6" fillId="0" borderId="0" xfId="0" applyFont="1" applyAlignment="1" applyProtection="1">
      <alignment horizontal="justify" vertical="top"/>
      <protection hidden="1"/>
    </xf>
    <xf numFmtId="0" fontId="6" fillId="0" borderId="0" xfId="0" applyFont="1" applyAlignment="1" applyProtection="1">
      <alignment horizontal="center" vertical="top"/>
      <protection hidden="1"/>
    </xf>
    <xf numFmtId="0" fontId="6" fillId="0" borderId="0" xfId="0" applyFont="1" applyAlignment="1" applyProtection="1">
      <alignment vertical="top"/>
      <protection hidden="1"/>
    </xf>
    <xf numFmtId="4" fontId="16" fillId="0" borderId="11" xfId="205" applyNumberFormat="1" applyFont="1" applyBorder="1" applyAlignment="1" applyProtection="1">
      <alignment horizontal="right" vertical="top"/>
      <protection hidden="1"/>
    </xf>
    <xf numFmtId="0" fontId="5" fillId="0" borderId="0" xfId="0" applyFont="1" applyAlignment="1" applyProtection="1">
      <alignment horizontal="center" vertical="top"/>
      <protection hidden="1"/>
    </xf>
    <xf numFmtId="9" fontId="5" fillId="0" borderId="4" xfId="0" applyNumberFormat="1" applyFont="1" applyBorder="1" applyAlignment="1">
      <alignment horizontal="center" vertical="top" wrapText="1"/>
    </xf>
    <xf numFmtId="0" fontId="5" fillId="0" borderId="0" xfId="0" applyFont="1" applyAlignment="1">
      <alignment vertical="top" wrapText="1"/>
    </xf>
    <xf numFmtId="0" fontId="6" fillId="0" borderId="0" xfId="206" applyFont="1" applyAlignment="1" applyProtection="1">
      <alignment horizontal="left" vertical="top"/>
      <protection hidden="1"/>
    </xf>
    <xf numFmtId="0" fontId="5" fillId="0" borderId="0" xfId="206" applyFont="1" applyAlignment="1" applyProtection="1">
      <alignment horizontal="center" vertical="top"/>
      <protection hidden="1"/>
    </xf>
    <xf numFmtId="0" fontId="6" fillId="0" borderId="0" xfId="212" applyNumberFormat="1" applyFont="1" applyFill="1" applyBorder="1" applyAlignment="1" applyProtection="1">
      <alignment horizontal="center" vertical="top" wrapText="1"/>
      <protection hidden="1"/>
    </xf>
    <xf numFmtId="1" fontId="6" fillId="0" borderId="5" xfId="0" applyNumberFormat="1" applyFont="1" applyBorder="1" applyAlignment="1">
      <alignment horizontal="center" vertical="center"/>
    </xf>
    <xf numFmtId="1" fontId="5" fillId="0" borderId="0" xfId="0" applyNumberFormat="1" applyFont="1" applyAlignment="1">
      <alignment horizontal="center" vertical="center"/>
    </xf>
    <xf numFmtId="1" fontId="5" fillId="0" borderId="0" xfId="200" applyNumberFormat="1" applyFont="1" applyFill="1" applyBorder="1" applyAlignment="1" applyProtection="1">
      <alignment horizontal="center" vertical="center"/>
    </xf>
    <xf numFmtId="1" fontId="6" fillId="0" borderId="0" xfId="206" applyNumberFormat="1" applyFont="1" applyAlignment="1" applyProtection="1">
      <alignment horizontal="center" vertical="center"/>
      <protection hidden="1"/>
    </xf>
    <xf numFmtId="1" fontId="6" fillId="0" borderId="0" xfId="200" applyNumberFormat="1" applyFont="1" applyFill="1" applyBorder="1" applyAlignment="1" applyProtection="1">
      <alignment horizontal="center" vertical="center" wrapText="1"/>
    </xf>
    <xf numFmtId="1" fontId="5" fillId="0" borderId="0" xfId="206" applyNumberFormat="1" applyFont="1" applyAlignment="1" applyProtection="1">
      <alignment horizontal="center" vertical="center"/>
      <protection hidden="1"/>
    </xf>
    <xf numFmtId="1" fontId="36" fillId="0" borderId="0" xfId="0" applyNumberFormat="1" applyFont="1" applyAlignment="1">
      <alignment horizontal="center" vertical="center"/>
    </xf>
    <xf numFmtId="1" fontId="6" fillId="0" borderId="0" xfId="0" applyNumberFormat="1" applyFont="1" applyAlignment="1">
      <alignment horizontal="center" vertical="center"/>
    </xf>
    <xf numFmtId="1" fontId="6"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5" fillId="0" borderId="0" xfId="200" applyNumberFormat="1" applyFont="1" applyFill="1" applyBorder="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0" fontId="36" fillId="0" borderId="0" xfId="0" applyFont="1" applyAlignment="1">
      <alignment vertical="center"/>
    </xf>
    <xf numFmtId="0" fontId="57"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5" fillId="0" borderId="0" xfId="0" applyFont="1" applyAlignment="1">
      <alignment vertical="center"/>
    </xf>
    <xf numFmtId="0" fontId="5" fillId="0" borderId="0" xfId="206" applyFont="1" applyAlignment="1" applyProtection="1">
      <alignment vertical="top"/>
      <protection hidden="1"/>
    </xf>
    <xf numFmtId="1" fontId="5" fillId="0" borderId="13" xfId="200" applyNumberFormat="1" applyFont="1" applyFill="1" applyBorder="1" applyAlignment="1" applyProtection="1">
      <alignment horizontal="center" vertical="top"/>
      <protection locked="0" hidden="1"/>
    </xf>
    <xf numFmtId="2" fontId="5" fillId="0" borderId="0" xfId="0" applyNumberFormat="1" applyFont="1" applyAlignment="1">
      <alignment vertical="top"/>
    </xf>
    <xf numFmtId="10" fontId="5" fillId="0" borderId="13" xfId="200" applyNumberFormat="1" applyFont="1" applyFill="1" applyBorder="1" applyAlignment="1" applyProtection="1">
      <alignment horizontal="center" vertical="top"/>
      <protection locked="0" hidden="1"/>
    </xf>
    <xf numFmtId="1" fontId="5" fillId="0" borderId="4" xfId="200" applyNumberFormat="1" applyFont="1" applyFill="1" applyBorder="1" applyAlignment="1" applyProtection="1">
      <alignment horizontal="center" vertical="top"/>
      <protection locked="0"/>
    </xf>
    <xf numFmtId="9" fontId="16" fillId="4" borderId="29" xfId="205" applyNumberFormat="1" applyFont="1" applyFill="1" applyBorder="1" applyAlignment="1" applyProtection="1">
      <alignment vertical="center"/>
      <protection locked="0"/>
    </xf>
    <xf numFmtId="9" fontId="16" fillId="4" borderId="30" xfId="205" applyNumberFormat="1" applyFont="1" applyFill="1" applyBorder="1" applyAlignment="1" applyProtection="1">
      <alignment vertical="center"/>
      <protection locked="0"/>
    </xf>
    <xf numFmtId="0" fontId="16" fillId="4" borderId="29" xfId="205" applyFont="1" applyFill="1" applyBorder="1" applyAlignment="1" applyProtection="1">
      <alignment vertical="center"/>
      <protection locked="0"/>
    </xf>
    <xf numFmtId="0" fontId="16" fillId="4" borderId="30" xfId="205" applyFont="1" applyFill="1" applyBorder="1" applyAlignment="1" applyProtection="1">
      <alignment vertical="center"/>
      <protection locked="0"/>
    </xf>
    <xf numFmtId="2" fontId="16" fillId="6" borderId="29" xfId="205" applyNumberFormat="1" applyFont="1" applyFill="1" applyBorder="1" applyAlignment="1" applyProtection="1">
      <alignment vertical="center"/>
      <protection hidden="1"/>
    </xf>
    <xf numFmtId="2" fontId="16" fillId="6" borderId="30" xfId="205" applyNumberFormat="1" applyFont="1" applyFill="1" applyBorder="1" applyAlignment="1" applyProtection="1">
      <alignment vertical="center"/>
      <protection hidden="1"/>
    </xf>
    <xf numFmtId="2" fontId="16" fillId="6" borderId="14" xfId="205" applyNumberFormat="1" applyFont="1" applyFill="1" applyBorder="1" applyAlignment="1" applyProtection="1">
      <alignment vertical="center" wrapText="1"/>
      <protection hidden="1"/>
    </xf>
    <xf numFmtId="2" fontId="16" fillId="6" borderId="15" xfId="205" applyNumberFormat="1" applyFont="1" applyFill="1" applyBorder="1" applyAlignment="1" applyProtection="1">
      <alignment vertical="center" wrapText="1"/>
      <protection hidden="1"/>
    </xf>
    <xf numFmtId="2" fontId="16" fillId="6" borderId="14" xfId="205" applyNumberFormat="1" applyFont="1" applyFill="1" applyBorder="1" applyAlignment="1" applyProtection="1">
      <alignment vertical="center"/>
      <protection hidden="1"/>
    </xf>
    <xf numFmtId="2" fontId="16"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8"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89" fillId="11" borderId="4" xfId="0" applyFont="1" applyFill="1" applyBorder="1" applyAlignment="1">
      <alignment vertical="top" wrapText="1"/>
    </xf>
    <xf numFmtId="0" fontId="89" fillId="11" borderId="15" xfId="0" applyFont="1" applyFill="1" applyBorder="1" applyAlignment="1">
      <alignment vertical="top" wrapText="1"/>
    </xf>
    <xf numFmtId="2" fontId="5" fillId="0" borderId="4" xfId="200" applyNumberFormat="1" applyFont="1" applyFill="1" applyBorder="1" applyProtection="1">
      <alignment vertical="top"/>
    </xf>
    <xf numFmtId="171" fontId="81" fillId="12" borderId="4" xfId="0" applyNumberFormat="1" applyFont="1" applyFill="1" applyBorder="1" applyAlignment="1">
      <alignment horizontal="justify" vertical="top" wrapText="1"/>
    </xf>
    <xf numFmtId="0" fontId="5" fillId="12" borderId="4" xfId="0" applyFont="1" applyFill="1" applyBorder="1" applyAlignment="1">
      <alignment horizontal="center" vertical="top" wrapText="1"/>
    </xf>
    <xf numFmtId="0" fontId="5" fillId="12" borderId="4" xfId="0" applyFont="1" applyFill="1" applyBorder="1" applyAlignment="1">
      <alignment horizontal="center" vertical="top"/>
    </xf>
    <xf numFmtId="2" fontId="5" fillId="12" borderId="4" xfId="200" applyNumberFormat="1" applyFont="1" applyFill="1" applyBorder="1" applyAlignment="1" applyProtection="1">
      <alignment horizontal="right" vertical="top"/>
    </xf>
    <xf numFmtId="2" fontId="6"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6" fillId="12" borderId="4" xfId="200" applyNumberFormat="1" applyFont="1" applyFill="1" applyBorder="1" applyProtection="1">
      <alignment vertical="top"/>
    </xf>
    <xf numFmtId="9" fontId="0" fillId="0" borderId="4" xfId="0" applyNumberFormat="1" applyBorder="1" applyAlignment="1">
      <alignment horizontal="center" vertical="top"/>
    </xf>
    <xf numFmtId="0" fontId="5" fillId="0" borderId="0" xfId="200" applyNumberFormat="1" applyFont="1" applyFill="1" applyBorder="1" applyAlignment="1" applyProtection="1">
      <alignment vertical="top" wrapText="1"/>
    </xf>
    <xf numFmtId="0" fontId="32" fillId="0" borderId="0" xfId="0" applyFont="1" applyAlignment="1" applyProtection="1">
      <alignment horizontal="center"/>
      <protection hidden="1"/>
    </xf>
    <xf numFmtId="1" fontId="6" fillId="0" borderId="5" xfId="0" applyNumberFormat="1" applyFont="1" applyBorder="1" applyAlignment="1">
      <alignment horizontal="left" vertical="top"/>
    </xf>
    <xf numFmtId="1" fontId="5" fillId="0" borderId="0" xfId="0" applyNumberFormat="1" applyFont="1" applyAlignment="1">
      <alignment horizontal="center" vertical="top"/>
    </xf>
    <xf numFmtId="1" fontId="5" fillId="0" borderId="0" xfId="200" applyNumberFormat="1" applyFont="1" applyFill="1" applyBorder="1" applyAlignment="1" applyProtection="1">
      <alignment horizontal="center" vertical="top"/>
    </xf>
    <xf numFmtId="1" fontId="6" fillId="0" borderId="0" xfId="206" applyNumberFormat="1" applyFont="1" applyAlignment="1" applyProtection="1">
      <alignment horizontal="left" vertical="top"/>
      <protection hidden="1"/>
    </xf>
    <xf numFmtId="1" fontId="6" fillId="0" borderId="0" xfId="200" applyNumberFormat="1" applyFont="1" applyFill="1" applyBorder="1" applyAlignment="1" applyProtection="1">
      <alignment vertical="top" wrapText="1"/>
    </xf>
    <xf numFmtId="1" fontId="5" fillId="0" borderId="0" xfId="206" applyNumberFormat="1" applyFont="1" applyAlignment="1" applyProtection="1">
      <alignment horizontal="left" vertical="top"/>
      <protection hidden="1"/>
    </xf>
    <xf numFmtId="1" fontId="5" fillId="0" borderId="0" xfId="206" applyNumberFormat="1" applyFont="1" applyAlignment="1" applyProtection="1">
      <alignment horizontal="center" vertical="top"/>
      <protection hidden="1"/>
    </xf>
    <xf numFmtId="1" fontId="5" fillId="0" borderId="0" xfId="0" applyNumberFormat="1" applyFont="1" applyAlignment="1">
      <alignment horizontal="right" vertical="top"/>
    </xf>
    <xf numFmtId="1" fontId="6" fillId="0" borderId="0" xfId="0" applyNumberFormat="1" applyFont="1" applyAlignment="1">
      <alignment horizontal="center" vertical="top"/>
    </xf>
    <xf numFmtId="1" fontId="36" fillId="0" borderId="0" xfId="0" applyNumberFormat="1" applyFont="1" applyAlignment="1">
      <alignment horizontal="center" vertical="top"/>
    </xf>
    <xf numFmtId="1" fontId="6" fillId="0" borderId="0" xfId="212" applyNumberFormat="1" applyFont="1" applyFill="1" applyBorder="1" applyAlignment="1" applyProtection="1">
      <alignment horizontal="center" vertical="top" wrapText="1"/>
      <protection hidden="1"/>
    </xf>
    <xf numFmtId="1" fontId="36" fillId="0" borderId="0" xfId="200" applyNumberFormat="1" applyFont="1" applyFill="1" applyBorder="1" applyAlignment="1" applyProtection="1">
      <alignment horizontal="center" vertical="top"/>
      <protection hidden="1"/>
    </xf>
    <xf numFmtId="1" fontId="5" fillId="0" borderId="0" xfId="200" applyNumberFormat="1" applyFont="1" applyFill="1" applyBorder="1" applyAlignment="1" applyProtection="1">
      <alignment horizontal="center" vertical="top"/>
      <protection hidden="1"/>
    </xf>
    <xf numFmtId="1" fontId="6" fillId="0" borderId="0" xfId="0" applyNumberFormat="1" applyFont="1" applyAlignment="1" applyProtection="1">
      <alignment horizontal="center" vertical="top"/>
      <protection hidden="1"/>
    </xf>
    <xf numFmtId="1" fontId="5" fillId="0" borderId="4" xfId="0" applyNumberFormat="1" applyFont="1" applyBorder="1" applyAlignment="1">
      <alignment horizontal="center" vertical="top" wrapText="1"/>
    </xf>
    <xf numFmtId="10" fontId="5" fillId="0" borderId="4" xfId="200" applyNumberFormat="1" applyFont="1" applyFill="1" applyBorder="1" applyAlignment="1" applyProtection="1">
      <alignment horizontal="center" vertical="top"/>
      <protection locked="0" hidden="1"/>
    </xf>
    <xf numFmtId="0" fontId="18" fillId="0" borderId="0" xfId="197" applyFont="1" applyProtection="1">
      <protection hidden="1"/>
    </xf>
    <xf numFmtId="0" fontId="39" fillId="13" borderId="0" xfId="203" applyFont="1" applyFill="1" applyAlignment="1" applyProtection="1">
      <alignment vertical="center"/>
      <protection hidden="1"/>
    </xf>
    <xf numFmtId="0" fontId="5" fillId="13" borderId="0" xfId="203" applyFont="1" applyFill="1" applyAlignment="1" applyProtection="1">
      <alignment vertical="center" wrapText="1"/>
      <protection hidden="1"/>
    </xf>
    <xf numFmtId="0" fontId="5" fillId="13" borderId="0" xfId="203" applyFont="1" applyFill="1" applyAlignment="1" applyProtection="1">
      <alignment vertical="center"/>
      <protection hidden="1"/>
    </xf>
    <xf numFmtId="0" fontId="31" fillId="13" borderId="0" xfId="203" applyFont="1" applyFill="1" applyAlignment="1" applyProtection="1">
      <alignment vertical="center" wrapText="1"/>
      <protection hidden="1"/>
    </xf>
    <xf numFmtId="0" fontId="31" fillId="13" borderId="0" xfId="203" applyFont="1" applyFill="1" applyAlignment="1" applyProtection="1">
      <alignment vertical="center"/>
      <protection hidden="1"/>
    </xf>
    <xf numFmtId="0" fontId="6" fillId="14" borderId="4" xfId="200" applyNumberFormat="1" applyFont="1" applyFill="1" applyBorder="1" applyAlignment="1" applyProtection="1">
      <alignment horizontal="center" vertical="top" wrapText="1"/>
    </xf>
    <xf numFmtId="0" fontId="6" fillId="14" borderId="4" xfId="200" applyNumberFormat="1" applyFont="1" applyFill="1" applyBorder="1" applyAlignment="1" applyProtection="1">
      <alignment horizontal="center" vertical="top"/>
    </xf>
    <xf numFmtId="1" fontId="6" fillId="14" borderId="4" xfId="200" applyNumberFormat="1" applyFont="1" applyFill="1" applyBorder="1" applyAlignment="1" applyProtection="1">
      <alignment horizontal="center" vertical="top" wrapText="1"/>
    </xf>
    <xf numFmtId="165" fontId="6" fillId="14" borderId="4" xfId="200" applyNumberFormat="1" applyFont="1" applyFill="1" applyBorder="1" applyAlignment="1" applyProtection="1">
      <alignment horizontal="center" vertical="top" wrapText="1"/>
    </xf>
    <xf numFmtId="1" fontId="82" fillId="14" borderId="4" xfId="0" applyNumberFormat="1" applyFont="1" applyFill="1" applyBorder="1" applyAlignment="1">
      <alignment horizontal="center" vertical="top" wrapText="1"/>
    </xf>
    <xf numFmtId="0" fontId="82" fillId="14" borderId="4" xfId="0" applyFont="1" applyFill="1" applyBorder="1" applyAlignment="1">
      <alignment horizontal="center" vertical="top" wrapText="1"/>
    </xf>
    <xf numFmtId="0" fontId="6" fillId="14" borderId="4" xfId="0" applyFont="1" applyFill="1" applyBorder="1" applyAlignment="1">
      <alignment vertical="top" wrapText="1"/>
    </xf>
    <xf numFmtId="1" fontId="6" fillId="14" borderId="4"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xf>
    <xf numFmtId="1" fontId="83" fillId="14" borderId="4" xfId="0" applyNumberFormat="1" applyFont="1" applyFill="1" applyBorder="1" applyAlignment="1">
      <alignment horizontal="center" vertical="center" wrapText="1"/>
    </xf>
    <xf numFmtId="1" fontId="82" fillId="14" borderId="4" xfId="0" applyNumberFormat="1" applyFont="1" applyFill="1" applyBorder="1" applyAlignment="1">
      <alignment horizontal="center" vertical="center" wrapText="1"/>
    </xf>
    <xf numFmtId="0" fontId="82" fillId="14" borderId="4" xfId="0" applyFont="1" applyFill="1" applyBorder="1" applyAlignment="1">
      <alignment horizontal="center" vertical="center" wrapText="1"/>
    </xf>
    <xf numFmtId="0" fontId="6" fillId="14"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0" borderId="0" xfId="203" applyNumberFormat="1" applyFont="1" applyFill="1" applyBorder="1" applyAlignment="1" applyProtection="1">
      <alignment vertical="center" wrapText="1"/>
      <protection hidden="1"/>
    </xf>
    <xf numFmtId="1" fontId="5" fillId="12" borderId="0" xfId="0" applyNumberFormat="1" applyFont="1" applyFill="1" applyAlignment="1">
      <alignment horizontal="center" vertical="top" wrapText="1"/>
    </xf>
    <xf numFmtId="165" fontId="5" fillId="12" borderId="0" xfId="0" applyNumberFormat="1" applyFont="1" applyFill="1" applyAlignment="1">
      <alignment horizontal="center" vertical="top" wrapText="1"/>
    </xf>
    <xf numFmtId="1" fontId="5" fillId="12" borderId="0" xfId="0" applyNumberFormat="1" applyFont="1" applyFill="1" applyAlignment="1">
      <alignment horizontal="center" vertical="center" wrapText="1"/>
    </xf>
    <xf numFmtId="0" fontId="5" fillId="12" borderId="0" xfId="0" applyFont="1" applyFill="1" applyAlignment="1">
      <alignment horizontal="center" vertical="top" wrapText="1"/>
    </xf>
    <xf numFmtId="0" fontId="16" fillId="14" borderId="4" xfId="0" applyFont="1" applyFill="1" applyBorder="1" applyAlignment="1" applyProtection="1">
      <alignment horizontal="left" vertical="center" wrapText="1"/>
      <protection hidden="1"/>
    </xf>
    <xf numFmtId="0" fontId="6" fillId="14" borderId="33" xfId="0" applyFont="1" applyFill="1" applyBorder="1" applyAlignment="1">
      <alignment horizontal="center" vertical="top" wrapText="1"/>
    </xf>
    <xf numFmtId="0" fontId="16" fillId="14" borderId="34" xfId="0" applyFont="1" applyFill="1" applyBorder="1" applyAlignment="1">
      <alignment horizontal="left" vertical="top" wrapText="1"/>
    </xf>
    <xf numFmtId="0" fontId="16" fillId="14" borderId="4" xfId="0" applyFont="1" applyFill="1" applyBorder="1" applyAlignment="1" applyProtection="1">
      <alignment horizontal="center" vertical="center" wrapText="1"/>
      <protection hidden="1"/>
    </xf>
    <xf numFmtId="168" fontId="16" fillId="14" borderId="4" xfId="0" applyNumberFormat="1" applyFont="1" applyFill="1" applyBorder="1" applyAlignment="1" applyProtection="1">
      <alignment horizontal="center" vertical="center" wrapText="1"/>
      <protection hidden="1"/>
    </xf>
    <xf numFmtId="0" fontId="16" fillId="14" borderId="15" xfId="0" applyFont="1" applyFill="1" applyBorder="1" applyAlignment="1" applyProtection="1">
      <alignment horizontal="center" vertical="center" wrapText="1"/>
      <protection hidden="1"/>
    </xf>
    <xf numFmtId="0" fontId="89" fillId="0" borderId="0" xfId="0" applyFont="1" applyAlignment="1">
      <alignment vertical="top"/>
    </xf>
    <xf numFmtId="0" fontId="90" fillId="0" borderId="0" xfId="0" applyFont="1" applyAlignment="1">
      <alignment vertical="top"/>
    </xf>
    <xf numFmtId="0" fontId="16" fillId="12" borderId="4" xfId="0" applyFont="1" applyFill="1" applyBorder="1" applyAlignment="1">
      <alignment horizontal="left" vertical="top" wrapText="1"/>
    </xf>
    <xf numFmtId="4" fontId="16" fillId="12" borderId="4" xfId="11" applyNumberFormat="1" applyFont="1" applyFill="1" applyBorder="1" applyAlignment="1" applyProtection="1">
      <alignment vertical="top" wrapText="1"/>
    </xf>
    <xf numFmtId="0" fontId="16" fillId="12" borderId="4" xfId="0" applyFont="1" applyFill="1" applyBorder="1" applyAlignment="1" applyProtection="1">
      <alignment horizontal="left" vertical="center" wrapText="1"/>
      <protection hidden="1"/>
    </xf>
    <xf numFmtId="181" fontId="71" fillId="0" borderId="4"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horizontal="left" vertical="top" wrapText="1"/>
      <protection hidden="1"/>
    </xf>
    <xf numFmtId="0" fontId="16" fillId="10" borderId="15" xfId="0" applyFont="1" applyFill="1" applyBorder="1" applyAlignment="1" applyProtection="1">
      <alignment horizontal="center" vertical="center" wrapText="1"/>
      <protection hidden="1"/>
    </xf>
    <xf numFmtId="165" fontId="5" fillId="0" borderId="4" xfId="0" applyNumberFormat="1" applyFont="1" applyBorder="1" applyAlignment="1">
      <alignment horizontal="left" vertical="top" wrapText="1"/>
    </xf>
    <xf numFmtId="0" fontId="16" fillId="15" borderId="12" xfId="204" applyFont="1" applyFill="1" applyBorder="1" applyAlignment="1" applyProtection="1">
      <alignment horizontal="center" vertical="center" wrapText="1"/>
      <protection hidden="1"/>
    </xf>
    <xf numFmtId="0" fontId="77" fillId="16" borderId="15" xfId="0" applyFont="1" applyFill="1" applyBorder="1" applyAlignment="1">
      <alignment horizontal="center" vertical="top" wrapText="1"/>
    </xf>
    <xf numFmtId="0" fontId="77" fillId="16" borderId="3" xfId="214" applyFont="1" applyFill="1" applyBorder="1" applyAlignment="1">
      <alignment vertical="top" wrapText="1"/>
    </xf>
    <xf numFmtId="0" fontId="77" fillId="16" borderId="15" xfId="214" applyFont="1" applyFill="1" applyBorder="1" applyAlignment="1">
      <alignment vertical="top" wrapText="1"/>
    </xf>
    <xf numFmtId="0" fontId="16" fillId="0" borderId="5" xfId="0" applyFont="1" applyBorder="1" applyAlignment="1">
      <alignment horizontal="left" vertical="top"/>
    </xf>
    <xf numFmtId="0" fontId="16" fillId="0" borderId="5" xfId="0" applyFont="1" applyBorder="1" applyAlignment="1">
      <alignment horizontal="justify" vertical="top"/>
    </xf>
    <xf numFmtId="0" fontId="16" fillId="0" borderId="5" xfId="0" applyFont="1" applyBorder="1" applyAlignment="1">
      <alignment horizontal="center" vertical="top"/>
    </xf>
    <xf numFmtId="0" fontId="16" fillId="0" borderId="5" xfId="0" applyFont="1" applyBorder="1" applyAlignment="1">
      <alignment vertical="top"/>
    </xf>
    <xf numFmtId="0" fontId="16" fillId="0" borderId="5" xfId="0" applyFont="1" applyBorder="1" applyAlignment="1">
      <alignment horizontal="right" vertical="top"/>
    </xf>
    <xf numFmtId="0" fontId="32" fillId="0" borderId="0" xfId="0" applyFont="1" applyAlignment="1">
      <alignment vertical="top"/>
    </xf>
    <xf numFmtId="0" fontId="16" fillId="0" borderId="0" xfId="0" applyFont="1" applyAlignment="1">
      <alignment vertical="top" wrapText="1"/>
    </xf>
    <xf numFmtId="0" fontId="28" fillId="0" borderId="0" xfId="0" applyFont="1" applyAlignment="1">
      <alignment vertical="top"/>
    </xf>
    <xf numFmtId="0" fontId="32" fillId="0" borderId="0" xfId="0" applyFont="1" applyAlignment="1">
      <alignment horizontal="center" vertical="top"/>
    </xf>
    <xf numFmtId="0" fontId="32"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6"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32"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6" fillId="0" borderId="0" xfId="206" applyFont="1" applyAlignment="1" applyProtection="1">
      <alignment horizontal="justify" vertical="top"/>
      <protection hidden="1"/>
    </xf>
    <xf numFmtId="0" fontId="16" fillId="14" borderId="4" xfId="200" applyNumberFormat="1" applyFont="1" applyFill="1" applyBorder="1" applyAlignment="1" applyProtection="1">
      <alignment horizontal="center" vertical="top" wrapText="1"/>
    </xf>
    <xf numFmtId="0" fontId="16" fillId="14"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55" fillId="0" borderId="0" xfId="0" applyFont="1" applyAlignment="1">
      <alignment horizontal="center" vertical="top"/>
    </xf>
    <xf numFmtId="0" fontId="16" fillId="2" borderId="0" xfId="211" applyFont="1" applyFill="1" applyBorder="1" applyAlignment="1" applyProtection="1">
      <alignment horizontal="justify" vertical="top" wrapText="1"/>
    </xf>
    <xf numFmtId="0" fontId="16" fillId="2" borderId="0" xfId="211" applyFont="1" applyFill="1" applyBorder="1" applyAlignment="1" applyProtection="1">
      <alignment horizontal="center" vertical="top" wrapText="1"/>
    </xf>
    <xf numFmtId="43" fontId="0" fillId="2" borderId="0" xfId="11" applyFont="1" applyFill="1" applyBorder="1" applyAlignment="1" applyProtection="1">
      <alignment horizontal="right" vertical="top"/>
    </xf>
    <xf numFmtId="0" fontId="16" fillId="0" borderId="0" xfId="0" applyFont="1" applyAlignment="1">
      <alignment horizontal="center" vertical="top"/>
    </xf>
    <xf numFmtId="0" fontId="16" fillId="0" borderId="0" xfId="0" applyFont="1" applyAlignment="1">
      <alignment vertical="top"/>
    </xf>
    <xf numFmtId="0" fontId="32"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6" fillId="14" borderId="4" xfId="200" applyNumberFormat="1" applyFont="1" applyFill="1" applyBorder="1" applyAlignment="1" applyProtection="1">
      <alignment horizontal="center" vertical="top" wrapText="1"/>
    </xf>
    <xf numFmtId="165" fontId="16" fillId="14" borderId="4" xfId="200" applyNumberFormat="1" applyFont="1" applyFill="1" applyBorder="1" applyAlignment="1" applyProtection="1">
      <alignment horizontal="center" vertical="top" wrapText="1"/>
    </xf>
    <xf numFmtId="1" fontId="16" fillId="14" borderId="4" xfId="0" applyNumberFormat="1" applyFont="1" applyFill="1" applyBorder="1" applyAlignment="1">
      <alignment horizontal="center" vertical="center"/>
    </xf>
    <xf numFmtId="0" fontId="16" fillId="14" borderId="4" xfId="0" applyFont="1" applyFill="1" applyBorder="1" applyAlignment="1">
      <alignment horizontal="center" vertical="center"/>
    </xf>
    <xf numFmtId="0" fontId="23" fillId="14" borderId="4" xfId="200" applyNumberFormat="1" applyFont="1" applyFill="1" applyBorder="1" applyAlignment="1" applyProtection="1">
      <alignment horizontal="center" vertical="top" wrapText="1"/>
    </xf>
    <xf numFmtId="0" fontId="23" fillId="14" borderId="4" xfId="200" applyNumberFormat="1" applyFont="1" applyFill="1" applyBorder="1" applyAlignment="1" applyProtection="1">
      <alignment horizontal="justify" vertical="top" wrapText="1"/>
    </xf>
    <xf numFmtId="0" fontId="23" fillId="14" borderId="4" xfId="200" applyNumberFormat="1" applyFont="1" applyFill="1" applyBorder="1" applyAlignment="1" applyProtection="1">
      <alignment horizontal="center" vertical="top"/>
    </xf>
    <xf numFmtId="0" fontId="23" fillId="14" borderId="4" xfId="0" applyFont="1" applyFill="1" applyBorder="1" applyAlignment="1">
      <alignment horizontal="center" vertical="top"/>
    </xf>
    <xf numFmtId="1" fontId="23" fillId="14" borderId="4" xfId="200" applyNumberFormat="1" applyFont="1" applyFill="1" applyBorder="1" applyAlignment="1" applyProtection="1">
      <alignment horizontal="center" vertical="top" wrapText="1"/>
    </xf>
    <xf numFmtId="165" fontId="23" fillId="14" borderId="4" xfId="200" applyNumberFormat="1" applyFont="1" applyFill="1" applyBorder="1" applyAlignment="1" applyProtection="1">
      <alignment horizontal="center" vertical="top" wrapText="1"/>
    </xf>
    <xf numFmtId="1" fontId="23" fillId="14" borderId="4" xfId="0" applyNumberFormat="1" applyFont="1" applyFill="1" applyBorder="1" applyAlignment="1">
      <alignment horizontal="center" vertical="top" wrapText="1"/>
    </xf>
    <xf numFmtId="0" fontId="23" fillId="14" borderId="4" xfId="0" applyFont="1" applyFill="1" applyBorder="1" applyAlignment="1">
      <alignment horizontal="center" vertical="top" wrapText="1"/>
    </xf>
    <xf numFmtId="0" fontId="23" fillId="14" borderId="4" xfId="0" applyFont="1" applyFill="1" applyBorder="1" applyAlignment="1">
      <alignment vertical="top" wrapText="1"/>
    </xf>
    <xf numFmtId="1" fontId="23" fillId="14" borderId="4" xfId="0" applyNumberFormat="1" applyFont="1" applyFill="1" applyBorder="1" applyAlignment="1">
      <alignment horizontal="center" vertical="center"/>
    </xf>
    <xf numFmtId="1" fontId="85" fillId="14" borderId="4" xfId="0" applyNumberFormat="1" applyFont="1" applyFill="1" applyBorder="1" applyAlignment="1">
      <alignment horizontal="center" vertical="center"/>
    </xf>
    <xf numFmtId="1" fontId="85" fillId="14" borderId="4" xfId="0" applyNumberFormat="1" applyFont="1" applyFill="1" applyBorder="1" applyAlignment="1">
      <alignment horizontal="center" vertical="center" wrapText="1"/>
    </xf>
    <xf numFmtId="1" fontId="23" fillId="14"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wrapText="1"/>
    </xf>
    <xf numFmtId="0" fontId="23" fillId="14" borderId="4" xfId="0" applyFont="1" applyFill="1" applyBorder="1" applyAlignment="1">
      <alignment horizontal="center" vertical="center"/>
    </xf>
    <xf numFmtId="0" fontId="18" fillId="0" borderId="0" xfId="197" applyFont="1" applyAlignment="1" applyProtection="1">
      <alignment horizontal="center"/>
      <protection hidden="1"/>
    </xf>
    <xf numFmtId="0" fontId="91" fillId="0" borderId="0" xfId="197" applyFont="1" applyAlignment="1" applyProtection="1">
      <alignment horizontal="center" vertical="center"/>
      <protection hidden="1"/>
    </xf>
    <xf numFmtId="0" fontId="92" fillId="0" borderId="0" xfId="0" applyFont="1"/>
    <xf numFmtId="0" fontId="93" fillId="0" borderId="0" xfId="205" applyFont="1" applyAlignment="1" applyProtection="1">
      <alignment vertical="center"/>
      <protection hidden="1"/>
    </xf>
    <xf numFmtId="0" fontId="18" fillId="0" borderId="0" xfId="0" applyFont="1" applyAlignment="1">
      <alignment horizontal="justify" vertical="top" wrapText="1"/>
    </xf>
    <xf numFmtId="2" fontId="55" fillId="0" borderId="4" xfId="0" applyNumberFormat="1" applyFont="1" applyBorder="1" applyAlignment="1">
      <alignment horizontal="center" vertical="top" wrapText="1"/>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6" fillId="7" borderId="4" xfId="211" applyFont="1" applyFill="1" applyBorder="1" applyAlignment="1" applyProtection="1">
      <alignment horizontal="center" vertical="center" wrapText="1"/>
    </xf>
    <xf numFmtId="0" fontId="16"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0" fontId="5" fillId="0" borderId="0" xfId="0" applyFont="1" applyAlignment="1">
      <alignment horizontal="center" vertical="top" wrapText="1"/>
    </xf>
    <xf numFmtId="0" fontId="16" fillId="14" borderId="4" xfId="0" applyFont="1" applyFill="1" applyBorder="1" applyAlignment="1">
      <alignment horizontal="center" vertical="top" wrapText="1"/>
    </xf>
    <xf numFmtId="2" fontId="5" fillId="0" borderId="4" xfId="200" applyNumberFormat="1" applyFont="1" applyFill="1" applyBorder="1" applyAlignment="1" applyProtection="1">
      <alignment horizontal="center" vertical="top" wrapText="1"/>
    </xf>
    <xf numFmtId="2" fontId="6" fillId="12" borderId="4" xfId="200" applyNumberFormat="1" applyFont="1" applyFill="1" applyBorder="1" applyAlignment="1" applyProtection="1">
      <alignment horizontal="center" vertical="top"/>
    </xf>
    <xf numFmtId="0" fontId="36" fillId="12" borderId="4" xfId="0" applyFont="1" applyFill="1" applyBorder="1" applyAlignment="1">
      <alignment horizontal="center" vertical="top"/>
    </xf>
    <xf numFmtId="2" fontId="6" fillId="0" borderId="0" xfId="200" applyNumberFormat="1" applyFont="1" applyFill="1" applyBorder="1" applyAlignment="1" applyProtection="1">
      <alignment horizontal="center" vertical="top"/>
    </xf>
    <xf numFmtId="2" fontId="5" fillId="0" borderId="0" xfId="200" applyNumberFormat="1" applyFont="1" applyFill="1" applyBorder="1" applyAlignment="1" applyProtection="1">
      <alignment horizontal="center" vertical="top"/>
      <protection hidden="1"/>
    </xf>
    <xf numFmtId="0" fontId="36" fillId="0" borderId="0" xfId="0" applyFont="1" applyAlignment="1" applyProtection="1">
      <alignment horizontal="center" vertical="top"/>
      <protection hidden="1"/>
    </xf>
    <xf numFmtId="4" fontId="36" fillId="0" borderId="0" xfId="200" applyNumberFormat="1" applyFont="1" applyFill="1" applyBorder="1" applyAlignment="1" applyProtection="1">
      <alignment horizontal="center" vertical="top"/>
      <protection hidden="1"/>
    </xf>
    <xf numFmtId="165" fontId="6" fillId="0" borderId="5" xfId="0" applyNumberFormat="1" applyFont="1" applyBorder="1" applyAlignment="1">
      <alignment horizontal="center" vertical="top"/>
    </xf>
    <xf numFmtId="165" fontId="6" fillId="0" borderId="0" xfId="206" applyNumberFormat="1" applyFont="1" applyAlignment="1" applyProtection="1">
      <alignment horizontal="center" vertical="top"/>
      <protection hidden="1"/>
    </xf>
    <xf numFmtId="0" fontId="6" fillId="0" borderId="0" xfId="200" applyNumberFormat="1" applyFont="1" applyFill="1" applyBorder="1" applyAlignment="1" applyProtection="1">
      <alignment horizontal="center" vertical="top" wrapText="1"/>
    </xf>
    <xf numFmtId="1" fontId="95" fillId="0" borderId="4" xfId="200" applyNumberFormat="1" applyFont="1" applyFill="1" applyBorder="1" applyAlignment="1" applyProtection="1">
      <alignment horizontal="center" vertical="top"/>
      <protection locked="0"/>
    </xf>
    <xf numFmtId="9" fontId="94" fillId="0" borderId="4" xfId="0" applyNumberFormat="1" applyFont="1" applyBorder="1" applyAlignment="1">
      <alignment horizontal="center" vertical="top"/>
    </xf>
    <xf numFmtId="10" fontId="95" fillId="0" borderId="4" xfId="200" applyNumberFormat="1" applyFont="1" applyFill="1" applyBorder="1" applyAlignment="1" applyProtection="1">
      <alignment horizontal="center" vertical="top"/>
      <protection locked="0" hidden="1"/>
    </xf>
    <xf numFmtId="0" fontId="95" fillId="0" borderId="4" xfId="201" applyNumberFormat="1" applyFont="1" applyFill="1" applyBorder="1" applyAlignment="1" applyProtection="1">
      <alignment horizontal="justify" vertical="top" wrapText="1"/>
    </xf>
    <xf numFmtId="179" fontId="95" fillId="0" borderId="4" xfId="70" applyNumberFormat="1" applyFont="1" applyBorder="1" applyAlignment="1">
      <alignment horizontal="center" vertical="top" wrapText="1"/>
    </xf>
    <xf numFmtId="0" fontId="95" fillId="0" borderId="4" xfId="201" applyNumberFormat="1" applyFont="1" applyFill="1" applyBorder="1" applyAlignment="1" applyProtection="1">
      <alignment horizontal="center" vertical="top"/>
    </xf>
    <xf numFmtId="1" fontId="95" fillId="0" borderId="4" xfId="200" applyNumberFormat="1" applyFont="1" applyFill="1" applyBorder="1" applyAlignment="1" applyProtection="1">
      <alignment horizontal="right" vertical="top"/>
      <protection locked="0"/>
    </xf>
    <xf numFmtId="2" fontId="95" fillId="0" borderId="4" xfId="200" applyNumberFormat="1" applyFont="1" applyFill="1" applyBorder="1" applyAlignment="1" applyProtection="1">
      <alignment horizontal="right" vertical="top"/>
    </xf>
    <xf numFmtId="2" fontId="95" fillId="0" borderId="4" xfId="200" applyNumberFormat="1" applyFont="1" applyFill="1" applyBorder="1" applyProtection="1">
      <alignment vertical="top"/>
    </xf>
    <xf numFmtId="0" fontId="16" fillId="7" borderId="4" xfId="211" applyFont="1" applyFill="1" applyBorder="1" applyAlignment="1" applyProtection="1">
      <alignment horizontal="justify" vertical="center" wrapText="1"/>
    </xf>
    <xf numFmtId="43" fontId="16" fillId="7" borderId="4" xfId="11" applyFont="1" applyFill="1" applyBorder="1" applyAlignment="1" applyProtection="1">
      <alignment horizontal="right" vertical="center"/>
    </xf>
    <xf numFmtId="1" fontId="16" fillId="14" borderId="4" xfId="0" applyNumberFormat="1" applyFont="1" applyFill="1" applyBorder="1" applyAlignment="1">
      <alignment horizontal="center" vertical="center" wrapText="1"/>
    </xf>
    <xf numFmtId="2" fontId="5"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9" fontId="0" fillId="0" borderId="4" xfId="200" applyNumberFormat="1" applyFont="1" applyFill="1" applyBorder="1" applyAlignment="1" applyProtection="1">
      <alignment horizontal="center" vertical="top" wrapText="1"/>
      <protection locked="0" hidden="1"/>
    </xf>
    <xf numFmtId="1" fontId="0" fillId="0" borderId="4" xfId="200" applyNumberFormat="1" applyFont="1" applyFill="1" applyBorder="1" applyAlignment="1" applyProtection="1">
      <alignment horizontal="center" vertical="top" wrapText="1"/>
      <protection locked="0" hidden="1"/>
    </xf>
    <xf numFmtId="10" fontId="5" fillId="0" borderId="4" xfId="200" applyNumberFormat="1" applyFont="1" applyFill="1" applyBorder="1" applyAlignment="1" applyProtection="1">
      <alignment horizontal="center" vertical="top" wrapText="1"/>
      <protection locked="0" hidden="1"/>
    </xf>
    <xf numFmtId="1" fontId="5" fillId="0" borderId="4" xfId="200" applyNumberFormat="1" applyFont="1" applyFill="1" applyBorder="1" applyAlignment="1" applyProtection="1">
      <alignment horizontal="center" vertical="top" wrapText="1"/>
      <protection locked="0"/>
    </xf>
    <xf numFmtId="0" fontId="24" fillId="0" borderId="6" xfId="205" applyFont="1" applyBorder="1" applyAlignment="1" applyProtection="1">
      <alignment vertical="center"/>
      <protection hidden="1"/>
    </xf>
    <xf numFmtId="0" fontId="24" fillId="0" borderId="0" xfId="205" applyFont="1" applyAlignment="1" applyProtection="1">
      <alignment vertical="center"/>
      <protection hidden="1"/>
    </xf>
    <xf numFmtId="0" fontId="22" fillId="0" borderId="6" xfId="205" applyFont="1" applyBorder="1" applyAlignment="1" applyProtection="1">
      <alignment vertical="center"/>
      <protection hidden="1"/>
    </xf>
    <xf numFmtId="0" fontId="22" fillId="0" borderId="0" xfId="205" applyFont="1" applyAlignment="1" applyProtection="1">
      <alignment vertical="center"/>
      <protection hidden="1"/>
    </xf>
    <xf numFmtId="0" fontId="24" fillId="0" borderId="8" xfId="205" applyFont="1" applyBorder="1" applyAlignment="1" applyProtection="1">
      <alignment vertical="center"/>
      <protection hidden="1"/>
    </xf>
    <xf numFmtId="0" fontId="24" fillId="0" borderId="5" xfId="205" applyFont="1" applyBorder="1" applyAlignment="1" applyProtection="1">
      <alignment vertical="center"/>
      <protection hidden="1"/>
    </xf>
    <xf numFmtId="0" fontId="22" fillId="0" borderId="29" xfId="205" applyFont="1" applyBorder="1" applyAlignment="1" applyProtection="1">
      <alignment vertical="center"/>
      <protection hidden="1"/>
    </xf>
    <xf numFmtId="0" fontId="22" fillId="0" borderId="10" xfId="205" applyFont="1" applyBorder="1" applyAlignment="1" applyProtection="1">
      <alignment vertical="center"/>
      <protection hidden="1"/>
    </xf>
    <xf numFmtId="10" fontId="16" fillId="0" borderId="5" xfId="0" applyNumberFormat="1" applyFont="1" applyBorder="1" applyAlignment="1">
      <alignment horizontal="center" vertical="top"/>
    </xf>
    <xf numFmtId="0" fontId="27" fillId="0" borderId="0" xfId="0" applyFont="1" applyAlignment="1">
      <alignment horizontal="left" vertical="top"/>
    </xf>
    <xf numFmtId="0" fontId="0" fillId="0" borderId="0" xfId="206" applyFont="1" applyAlignment="1" applyProtection="1">
      <alignment vertical="top"/>
      <protection hidden="1"/>
    </xf>
    <xf numFmtId="10" fontId="16" fillId="0" borderId="0" xfId="0" applyNumberFormat="1" applyFont="1" applyAlignment="1">
      <alignment horizontal="center" vertical="top"/>
    </xf>
    <xf numFmtId="10" fontId="0" fillId="0" borderId="0" xfId="206" applyNumberFormat="1" applyFont="1" applyAlignment="1" applyProtection="1">
      <alignment horizontal="center" vertical="top"/>
      <protection hidden="1"/>
    </xf>
    <xf numFmtId="0" fontId="27" fillId="0" borderId="0" xfId="0" applyFont="1" applyAlignment="1">
      <alignment horizontal="left" vertical="top" wrapText="1"/>
    </xf>
    <xf numFmtId="0" fontId="32" fillId="0" borderId="0" xfId="0" applyFont="1" applyAlignment="1">
      <alignment horizontal="center" vertical="top" wrapText="1"/>
    </xf>
    <xf numFmtId="0" fontId="32" fillId="0" borderId="0" xfId="0" applyFont="1" applyAlignment="1">
      <alignment vertical="top" wrapText="1"/>
    </xf>
    <xf numFmtId="10" fontId="23" fillId="14" borderId="4" xfId="0" applyNumberFormat="1" applyFont="1" applyFill="1" applyBorder="1" applyAlignment="1">
      <alignment horizontal="center" vertical="top" wrapText="1"/>
    </xf>
    <xf numFmtId="0" fontId="16" fillId="0" borderId="0" xfId="0" applyFont="1" applyAlignment="1" applyProtection="1">
      <alignment horizontal="center" vertical="top" wrapText="1"/>
      <protection hidden="1"/>
    </xf>
    <xf numFmtId="0" fontId="23" fillId="14" borderId="23" xfId="0" applyFont="1" applyFill="1" applyBorder="1" applyAlignment="1">
      <alignment horizontal="center" vertical="top"/>
    </xf>
    <xf numFmtId="0" fontId="23" fillId="14" borderId="15" xfId="0" applyFont="1" applyFill="1" applyBorder="1" applyAlignment="1">
      <alignment horizontal="center" vertical="top"/>
    </xf>
    <xf numFmtId="0" fontId="18" fillId="14" borderId="36" xfId="0" applyFont="1" applyFill="1" applyBorder="1" applyAlignment="1">
      <alignment horizontal="center" vertical="top"/>
    </xf>
    <xf numFmtId="1" fontId="32" fillId="0" borderId="0" xfId="0" applyNumberFormat="1" applyFont="1" applyAlignment="1" applyProtection="1">
      <alignment vertical="top"/>
      <protection hidden="1"/>
    </xf>
    <xf numFmtId="43" fontId="16" fillId="6" borderId="13" xfId="11" applyFont="1" applyFill="1" applyBorder="1" applyAlignment="1" applyProtection="1">
      <alignment horizontal="center" vertical="top"/>
    </xf>
    <xf numFmtId="43" fontId="0" fillId="6" borderId="13" xfId="11" applyFont="1" applyFill="1" applyBorder="1" applyAlignment="1" applyProtection="1">
      <alignment horizontal="center" vertical="top"/>
    </xf>
    <xf numFmtId="0" fontId="0" fillId="0" borderId="23" xfId="211" applyNumberFormat="1" applyFont="1" applyFill="1" applyBorder="1" applyAlignment="1" applyProtection="1">
      <alignment horizontal="center" vertical="top"/>
    </xf>
    <xf numFmtId="0" fontId="0" fillId="0" borderId="3" xfId="211" applyNumberFormat="1" applyFont="1" applyFill="1" applyBorder="1" applyAlignment="1" applyProtection="1">
      <alignment horizontal="center" vertical="top"/>
    </xf>
    <xf numFmtId="43" fontId="0" fillId="0" borderId="4" xfId="11" applyFont="1" applyFill="1" applyBorder="1" applyAlignment="1" applyProtection="1">
      <alignment horizontal="center" vertical="top"/>
    </xf>
    <xf numFmtId="0" fontId="0" fillId="7" borderId="37" xfId="211" applyNumberFormat="1" applyFont="1" applyFill="1" applyBorder="1" applyAlignment="1" applyProtection="1">
      <alignment horizontal="center" vertical="top"/>
    </xf>
    <xf numFmtId="0" fontId="0" fillId="7" borderId="38" xfId="211" applyNumberFormat="1" applyFont="1" applyFill="1" applyBorder="1" applyAlignment="1" applyProtection="1">
      <alignment horizontal="center" vertical="top"/>
    </xf>
    <xf numFmtId="43" fontId="16" fillId="7" borderId="4" xfId="11" applyFont="1" applyFill="1" applyBorder="1" applyAlignment="1" applyProtection="1">
      <alignment horizontal="center" vertical="top"/>
    </xf>
    <xf numFmtId="2" fontId="16" fillId="0" borderId="0" xfId="0" applyNumberFormat="1" applyFont="1" applyAlignment="1">
      <alignment vertical="top"/>
    </xf>
    <xf numFmtId="0" fontId="0" fillId="7" borderId="0" xfId="211" applyNumberFormat="1" applyFont="1" applyFill="1" applyBorder="1" applyAlignment="1" applyProtection="1">
      <alignment horizontal="center" vertical="top"/>
    </xf>
    <xf numFmtId="43" fontId="0" fillId="7" borderId="4" xfId="11" applyFont="1" applyFill="1" applyBorder="1" applyAlignment="1" applyProtection="1">
      <alignment horizontal="center" vertical="top"/>
    </xf>
    <xf numFmtId="10" fontId="32" fillId="0" borderId="0" xfId="0" applyNumberFormat="1" applyFont="1" applyAlignment="1">
      <alignment horizontal="center" vertical="top"/>
    </xf>
    <xf numFmtId="10" fontId="32" fillId="0" borderId="0" xfId="0" applyNumberFormat="1" applyFont="1" applyAlignment="1" applyProtection="1">
      <alignment horizontal="center" vertical="top"/>
      <protection hidden="1"/>
    </xf>
    <xf numFmtId="0" fontId="27" fillId="0" borderId="0" xfId="0" applyFont="1" applyAlignment="1" applyProtection="1">
      <alignment horizontal="right" vertical="top"/>
      <protection hidden="1"/>
    </xf>
    <xf numFmtId="0" fontId="27" fillId="0" borderId="0" xfId="0" applyFont="1" applyAlignment="1" applyProtection="1">
      <alignment horizontal="left" vertical="top"/>
      <protection hidden="1"/>
    </xf>
    <xf numFmtId="10" fontId="27" fillId="0" borderId="0" xfId="0" applyNumberFormat="1" applyFont="1" applyAlignment="1" applyProtection="1">
      <alignment horizontal="center" vertical="top"/>
      <protection hidden="1"/>
    </xf>
    <xf numFmtId="0" fontId="27" fillId="0" borderId="0" xfId="0" applyFont="1" applyAlignment="1" applyProtection="1">
      <alignment horizontal="center" vertical="top"/>
      <protection hidden="1"/>
    </xf>
    <xf numFmtId="0" fontId="27" fillId="0" borderId="0" xfId="0" applyFont="1" applyAlignment="1" applyProtection="1">
      <alignment vertical="top"/>
      <protection hidden="1"/>
    </xf>
    <xf numFmtId="0" fontId="32" fillId="0" borderId="0" xfId="0" applyFont="1" applyAlignment="1" applyProtection="1">
      <alignment horizontal="left" vertical="top"/>
      <protection hidden="1"/>
    </xf>
    <xf numFmtId="0" fontId="27" fillId="0" borderId="0" xfId="0" applyFont="1" applyAlignment="1" applyProtection="1">
      <alignment horizontal="center" vertical="top" wrapText="1"/>
      <protection hidden="1"/>
    </xf>
    <xf numFmtId="0" fontId="27" fillId="0" borderId="0" xfId="206" applyFont="1" applyAlignment="1" applyProtection="1">
      <alignment vertical="top"/>
      <protection hidden="1"/>
    </xf>
    <xf numFmtId="10" fontId="27" fillId="0" borderId="0" xfId="206" applyNumberFormat="1" applyFont="1" applyAlignment="1" applyProtection="1">
      <alignment horizontal="center" vertical="top"/>
      <protection hidden="1"/>
    </xf>
    <xf numFmtId="0" fontId="27" fillId="0" borderId="0" xfId="206" applyFont="1" applyAlignment="1" applyProtection="1">
      <alignment horizontal="center" vertical="top"/>
      <protection hidden="1"/>
    </xf>
    <xf numFmtId="0" fontId="32" fillId="0" borderId="0" xfId="206" applyFont="1" applyAlignment="1" applyProtection="1">
      <alignment horizontal="left" vertical="top"/>
      <protection hidden="1"/>
    </xf>
    <xf numFmtId="10" fontId="32" fillId="0" borderId="0" xfId="206" applyNumberFormat="1" applyFont="1" applyAlignment="1" applyProtection="1">
      <alignment horizontal="center" vertical="top"/>
      <protection hidden="1"/>
    </xf>
    <xf numFmtId="0" fontId="32" fillId="0" borderId="0" xfId="206" applyFont="1" applyAlignment="1" applyProtection="1">
      <alignment horizontal="center" vertical="top"/>
      <protection hidden="1"/>
    </xf>
    <xf numFmtId="10" fontId="27" fillId="0" borderId="0" xfId="0" applyNumberFormat="1" applyFont="1" applyAlignment="1" applyProtection="1">
      <alignment horizontal="center" vertical="top" wrapText="1"/>
      <protection hidden="1"/>
    </xf>
    <xf numFmtId="0" fontId="27" fillId="0" borderId="0" xfId="0" applyFont="1" applyAlignment="1" applyProtection="1">
      <alignment vertical="top" wrapText="1"/>
      <protection hidden="1"/>
    </xf>
    <xf numFmtId="165" fontId="27" fillId="0" borderId="0" xfId="211" applyNumberFormat="1" applyFont="1" applyFill="1" applyBorder="1" applyAlignment="1" applyProtection="1">
      <alignment horizontal="center" vertical="top" wrapText="1"/>
      <protection hidden="1"/>
    </xf>
    <xf numFmtId="10" fontId="27" fillId="0" borderId="0" xfId="211" applyNumberFormat="1" applyFont="1" applyFill="1" applyBorder="1" applyAlignment="1" applyProtection="1">
      <alignment horizontal="center" vertical="top" wrapText="1"/>
      <protection hidden="1"/>
    </xf>
    <xf numFmtId="0" fontId="27" fillId="0" borderId="0" xfId="211" applyFont="1" applyFill="1" applyBorder="1" applyAlignment="1" applyProtection="1">
      <alignment vertical="top"/>
      <protection hidden="1"/>
    </xf>
    <xf numFmtId="0" fontId="32" fillId="0" borderId="0" xfId="211" applyNumberFormat="1" applyFont="1" applyFill="1" applyBorder="1" applyAlignment="1" applyProtection="1">
      <alignment horizontal="center" vertical="top" wrapText="1"/>
      <protection hidden="1"/>
    </xf>
    <xf numFmtId="2" fontId="32" fillId="0" borderId="0" xfId="0" applyNumberFormat="1" applyFont="1" applyAlignment="1" applyProtection="1">
      <alignment horizontal="right" vertical="top" wrapText="1"/>
      <protection hidden="1"/>
    </xf>
    <xf numFmtId="2" fontId="32" fillId="0" borderId="0" xfId="0" applyNumberFormat="1" applyFont="1" applyAlignment="1" applyProtection="1">
      <alignment horizontal="center" vertical="top"/>
      <protection hidden="1"/>
    </xf>
    <xf numFmtId="2" fontId="16" fillId="0" borderId="0" xfId="0" applyNumberFormat="1" applyFont="1" applyAlignment="1" applyProtection="1">
      <alignment horizontal="center" vertical="top"/>
      <protection hidden="1"/>
    </xf>
    <xf numFmtId="165" fontId="32" fillId="0" borderId="0" xfId="211" applyNumberFormat="1" applyFont="1" applyFill="1" applyBorder="1" applyAlignment="1" applyProtection="1">
      <alignment horizontal="center" vertical="top" wrapText="1"/>
      <protection hidden="1"/>
    </xf>
    <xf numFmtId="10" fontId="32" fillId="0" borderId="0" xfId="211" applyNumberFormat="1" applyFont="1" applyFill="1" applyBorder="1" applyAlignment="1" applyProtection="1">
      <alignment horizontal="center" vertical="top" wrapText="1"/>
      <protection hidden="1"/>
    </xf>
    <xf numFmtId="0" fontId="32" fillId="0" borderId="0" xfId="211" applyFont="1" applyFill="1" applyBorder="1" applyAlignment="1" applyProtection="1">
      <alignment vertical="top" wrapText="1"/>
      <protection hidden="1"/>
    </xf>
    <xf numFmtId="168" fontId="32" fillId="0" borderId="0" xfId="0" applyNumberFormat="1" applyFont="1" applyAlignment="1" applyProtection="1">
      <alignment horizontal="right" vertical="top" wrapText="1"/>
      <protection hidden="1"/>
    </xf>
    <xf numFmtId="2" fontId="32" fillId="0" borderId="0" xfId="0" applyNumberFormat="1" applyFont="1" applyAlignment="1" applyProtection="1">
      <alignment horizontal="center" vertical="top" wrapText="1"/>
      <protection hidden="1"/>
    </xf>
    <xf numFmtId="0" fontId="32" fillId="0" borderId="0" xfId="211" applyNumberFormat="1" applyFont="1" applyFill="1" applyBorder="1" applyAlignment="1" applyProtection="1">
      <alignment vertical="top"/>
      <protection hidden="1"/>
    </xf>
    <xf numFmtId="167" fontId="32" fillId="0" borderId="0" xfId="0" applyNumberFormat="1" applyFont="1" applyAlignment="1" applyProtection="1">
      <alignment horizontal="right" vertical="top" wrapText="1"/>
      <protection hidden="1"/>
    </xf>
    <xf numFmtId="0" fontId="32" fillId="0" borderId="0" xfId="211" applyFont="1" applyFill="1" applyBorder="1" applyAlignment="1" applyProtection="1">
      <alignment horizontal="center" vertical="top" wrapText="1"/>
      <protection hidden="1"/>
    </xf>
    <xf numFmtId="2" fontId="32" fillId="0" borderId="0" xfId="11" applyNumberFormat="1" applyFont="1" applyFill="1" applyBorder="1" applyAlignment="1" applyProtection="1">
      <alignment horizontal="right" vertical="top" wrapText="1"/>
      <protection hidden="1"/>
    </xf>
    <xf numFmtId="168" fontId="0" fillId="0" borderId="0" xfId="11" applyNumberFormat="1" applyFont="1" applyFill="1" applyBorder="1" applyAlignment="1" applyProtection="1">
      <alignment horizontal="center" vertical="top"/>
      <protection hidden="1"/>
    </xf>
    <xf numFmtId="171" fontId="32" fillId="0" borderId="0" xfId="211" quotePrefix="1" applyNumberFormat="1" applyFont="1" applyFill="1" applyBorder="1" applyAlignment="1" applyProtection="1">
      <alignment vertical="top" wrapText="1"/>
      <protection hidden="1"/>
    </xf>
    <xf numFmtId="171" fontId="32" fillId="0" borderId="0" xfId="211" applyNumberFormat="1" applyFont="1" applyFill="1" applyBorder="1" applyAlignment="1" applyProtection="1">
      <alignment vertical="top" wrapText="1"/>
      <protection hidden="1"/>
    </xf>
    <xf numFmtId="0" fontId="27" fillId="0" borderId="0" xfId="211" applyFont="1" applyFill="1" applyBorder="1" applyAlignment="1" applyProtection="1">
      <alignment vertical="top" wrapText="1"/>
      <protection hidden="1"/>
    </xf>
    <xf numFmtId="165" fontId="32" fillId="0" borderId="0" xfId="211" applyNumberFormat="1" applyFont="1" applyFill="1" applyBorder="1" applyAlignment="1" applyProtection="1">
      <alignment vertical="top" wrapText="1"/>
      <protection hidden="1"/>
    </xf>
    <xf numFmtId="2" fontId="0" fillId="0" borderId="0" xfId="11" applyNumberFormat="1" applyFont="1" applyFill="1" applyBorder="1" applyAlignment="1" applyProtection="1">
      <alignment horizontal="center" vertical="top"/>
      <protection hidden="1"/>
    </xf>
    <xf numFmtId="0" fontId="32" fillId="0" borderId="0" xfId="211" applyNumberFormat="1" applyFont="1" applyFill="1" applyBorder="1" applyAlignment="1" applyProtection="1">
      <alignment vertical="top" wrapText="1"/>
      <protection hidden="1"/>
    </xf>
    <xf numFmtId="3" fontId="32" fillId="0" borderId="0" xfId="211" applyNumberFormat="1" applyFont="1" applyFill="1" applyBorder="1" applyAlignment="1" applyProtection="1">
      <alignment vertical="top" wrapText="1"/>
      <protection hidden="1"/>
    </xf>
    <xf numFmtId="2" fontId="32" fillId="0" borderId="0" xfId="0" applyNumberFormat="1" applyFont="1" applyAlignment="1" applyProtection="1">
      <alignment horizontal="right" vertical="top"/>
      <protection hidden="1"/>
    </xf>
    <xf numFmtId="0" fontId="27" fillId="0" borderId="0" xfId="211" applyFont="1" applyFill="1" applyBorder="1" applyAlignment="1" applyProtection="1">
      <alignment horizontal="center" vertical="top" wrapText="1"/>
      <protection hidden="1"/>
    </xf>
    <xf numFmtId="0" fontId="32" fillId="0" borderId="0" xfId="211" applyNumberFormat="1" applyFont="1" applyFill="1" applyBorder="1" applyAlignment="1" applyProtection="1">
      <alignment horizontal="center" vertical="top"/>
      <protection hidden="1"/>
    </xf>
    <xf numFmtId="10" fontId="32" fillId="0" borderId="0" xfId="211" applyNumberFormat="1" applyFont="1" applyFill="1" applyBorder="1" applyAlignment="1" applyProtection="1">
      <alignment horizontal="center" vertical="top"/>
      <protection hidden="1"/>
    </xf>
    <xf numFmtId="0" fontId="18" fillId="0" borderId="0" xfId="203" applyNumberFormat="1" applyFont="1" applyFill="1" applyBorder="1" applyAlignment="1" applyProtection="1">
      <alignment vertical="top"/>
      <protection hidden="1"/>
    </xf>
    <xf numFmtId="0" fontId="0" fillId="0" borderId="0" xfId="0" applyAlignment="1" applyProtection="1">
      <alignment horizontal="left" vertical="center"/>
      <protection hidden="1"/>
    </xf>
    <xf numFmtId="0" fontId="0" fillId="0" borderId="0" xfId="0" applyAlignment="1" applyProtection="1">
      <alignment horizontal="justify" vertical="center"/>
      <protection hidden="1"/>
    </xf>
    <xf numFmtId="0" fontId="0" fillId="0" borderId="0" xfId="200" applyNumberFormat="1" applyFont="1" applyFill="1" applyBorder="1" applyAlignment="1" applyProtection="1">
      <alignment vertical="center"/>
      <protection hidden="1"/>
    </xf>
    <xf numFmtId="0" fontId="0" fillId="0" borderId="0" xfId="200" applyNumberFormat="1" applyFont="1" applyFill="1" applyBorder="1" applyAlignment="1" applyProtection="1">
      <alignment vertical="center" wrapText="1"/>
      <protection hidden="1"/>
    </xf>
    <xf numFmtId="0" fontId="0" fillId="0" borderId="0" xfId="206" applyFont="1" applyAlignment="1" applyProtection="1">
      <alignment vertical="center"/>
      <protection hidden="1"/>
    </xf>
    <xf numFmtId="0" fontId="0" fillId="0" borderId="0" xfId="0" applyAlignment="1" applyProtection="1">
      <alignment horizontal="left" vertical="center" indent="1"/>
      <protection hidden="1"/>
    </xf>
    <xf numFmtId="0" fontId="0" fillId="0" borderId="0" xfId="206" applyFont="1" applyAlignment="1" applyProtection="1">
      <alignment horizontal="left" vertical="center" indent="1"/>
      <protection hidden="1"/>
    </xf>
    <xf numFmtId="0" fontId="6" fillId="10" borderId="15" xfId="0" applyFont="1" applyFill="1" applyBorder="1" applyAlignment="1">
      <alignment horizontal="center" vertical="top" wrapText="1"/>
    </xf>
    <xf numFmtId="0" fontId="0" fillId="0" borderId="0" xfId="0" applyAlignment="1" applyProtection="1">
      <alignment horizontal="right" vertical="center"/>
      <protection hidden="1"/>
    </xf>
    <xf numFmtId="0" fontId="0" fillId="0" borderId="0" xfId="0" applyAlignment="1" applyProtection="1">
      <alignment horizontal="left" vertical="center" wrapText="1"/>
      <protection hidden="1"/>
    </xf>
    <xf numFmtId="0" fontId="0" fillId="0" borderId="0" xfId="0" applyAlignment="1">
      <alignment horizontal="justify" vertical="center"/>
    </xf>
    <xf numFmtId="178" fontId="0" fillId="0" borderId="0" xfId="0" applyNumberFormat="1" applyAlignment="1">
      <alignment horizontal="left" vertical="center" indent="1"/>
    </xf>
    <xf numFmtId="0" fontId="0" fillId="0" borderId="0" xfId="0" applyAlignment="1">
      <alignment horizontal="right" vertical="center"/>
    </xf>
    <xf numFmtId="0" fontId="0" fillId="0" borderId="0" xfId="0" applyAlignment="1">
      <alignment horizontal="left" vertical="center" indent="1"/>
    </xf>
    <xf numFmtId="178" fontId="0" fillId="0" borderId="0" xfId="0" applyNumberFormat="1" applyAlignment="1" applyProtection="1">
      <alignment horizontal="left" vertical="center" indent="1"/>
      <protection hidden="1"/>
    </xf>
    <xf numFmtId="178" fontId="94" fillId="0" borderId="0" xfId="0" applyNumberFormat="1" applyFont="1" applyAlignment="1" applyProtection="1">
      <alignment horizontal="left" vertical="center" indent="1"/>
      <protection hidden="1"/>
    </xf>
    <xf numFmtId="0" fontId="97" fillId="0" borderId="0" xfId="0" applyFont="1" applyAlignment="1" applyProtection="1">
      <alignment vertical="center"/>
      <protection hidden="1"/>
    </xf>
    <xf numFmtId="0" fontId="94" fillId="0" borderId="0" xfId="0" applyFont="1" applyAlignment="1" applyProtection="1">
      <alignment horizontal="left" vertical="center" indent="1"/>
      <protection hidden="1"/>
    </xf>
    <xf numFmtId="178" fontId="0" fillId="0" borderId="0" xfId="0" applyNumberFormat="1" applyAlignment="1" applyProtection="1">
      <alignment horizontal="left" vertical="center"/>
      <protection hidden="1"/>
    </xf>
    <xf numFmtId="0" fontId="0" fillId="0" borderId="0" xfId="205" applyFont="1" applyAlignment="1" applyProtection="1">
      <alignment horizontal="left" vertical="top"/>
      <protection hidden="1"/>
    </xf>
    <xf numFmtId="0" fontId="0" fillId="0" borderId="0" xfId="208" applyFont="1" applyAlignment="1" applyProtection="1">
      <alignment vertical="top"/>
      <protection hidden="1"/>
    </xf>
    <xf numFmtId="0" fontId="0" fillId="0" borderId="0" xfId="205" applyFont="1" applyAlignment="1" applyProtection="1">
      <alignment vertical="top"/>
      <protection hidden="1"/>
    </xf>
    <xf numFmtId="0" fontId="6" fillId="14" borderId="4" xfId="0" applyFont="1" applyFill="1" applyBorder="1" applyAlignment="1">
      <alignment horizontal="center" vertical="top" wrapText="1"/>
    </xf>
    <xf numFmtId="0" fontId="6" fillId="14" borderId="15" xfId="0" applyFont="1" applyFill="1" applyBorder="1" applyAlignment="1">
      <alignment horizontal="center" vertical="top" wrapText="1"/>
    </xf>
    <xf numFmtId="0" fontId="0" fillId="0" borderId="0" xfId="0" applyAlignment="1" applyProtection="1">
      <alignment horizontal="center"/>
      <protection hidden="1"/>
    </xf>
    <xf numFmtId="0" fontId="5" fillId="2" borderId="4" xfId="199" applyNumberFormat="1" applyFont="1" applyFill="1" applyBorder="1" applyAlignment="1" applyProtection="1">
      <alignment horizontal="center" vertical="top" wrapText="1"/>
    </xf>
    <xf numFmtId="0" fontId="0" fillId="0" borderId="4" xfId="0" applyBorder="1" applyAlignment="1">
      <alignment horizontal="center" vertical="center"/>
    </xf>
    <xf numFmtId="0" fontId="5" fillId="2" borderId="4" xfId="199" applyNumberFormat="1" applyFont="1" applyFill="1" applyBorder="1" applyAlignment="1" applyProtection="1">
      <alignment vertical="top" wrapText="1"/>
    </xf>
    <xf numFmtId="2" fontId="5" fillId="0" borderId="4" xfId="0" applyNumberFormat="1" applyFont="1" applyBorder="1" applyAlignment="1">
      <alignment vertical="top"/>
    </xf>
    <xf numFmtId="0" fontId="0" fillId="0" borderId="0" xfId="206" applyFont="1" applyAlignment="1" applyProtection="1">
      <alignment horizontal="left" vertical="center"/>
      <protection hidden="1"/>
    </xf>
    <xf numFmtId="169" fontId="0" fillId="0" borderId="0" xfId="11" applyNumberFormat="1" applyFont="1" applyFill="1" applyBorder="1" applyAlignment="1" applyProtection="1">
      <alignment horizontal="right" vertical="center" wrapText="1" indent="1"/>
      <protection hidden="1"/>
    </xf>
    <xf numFmtId="2" fontId="0" fillId="0" borderId="0" xfId="206" applyNumberFormat="1" applyFont="1" applyAlignment="1" applyProtection="1">
      <alignment horizontal="right" vertical="center"/>
      <protection hidden="1"/>
    </xf>
    <xf numFmtId="2" fontId="0" fillId="0" borderId="0" xfId="206" applyNumberFormat="1" applyFont="1" applyAlignment="1" applyProtection="1">
      <alignment vertical="center"/>
      <protection hidden="1"/>
    </xf>
    <xf numFmtId="169" fontId="0" fillId="0" borderId="0" xfId="11" applyNumberFormat="1" applyFont="1" applyFill="1" applyBorder="1" applyAlignment="1" applyProtection="1">
      <alignment horizontal="left" vertical="center" wrapText="1"/>
      <protection hidden="1"/>
    </xf>
    <xf numFmtId="0" fontId="0" fillId="0" borderId="0" xfId="206" applyFont="1" applyAlignment="1" applyProtection="1">
      <alignment horizontal="left" vertical="center" wrapText="1"/>
      <protection hidden="1"/>
    </xf>
    <xf numFmtId="0" fontId="0" fillId="0" borderId="0" xfId="206" applyFont="1" applyAlignment="1" applyProtection="1">
      <alignment horizontal="right" vertical="center" wrapText="1"/>
      <protection hidden="1"/>
    </xf>
    <xf numFmtId="169" fontId="0" fillId="0" borderId="0" xfId="11" applyNumberFormat="1" applyFont="1" applyFill="1" applyBorder="1" applyAlignment="1" applyProtection="1">
      <alignment horizontal="right" vertical="center" wrapText="1"/>
      <protection hidden="1"/>
    </xf>
    <xf numFmtId="0" fontId="17" fillId="0" borderId="0" xfId="195" applyFont="1" applyAlignment="1" applyProtection="1">
      <alignment horizontal="left" vertical="center" indent="2"/>
      <protection hidden="1"/>
    </xf>
    <xf numFmtId="178" fontId="17" fillId="0" borderId="0" xfId="195" applyNumberFormat="1" applyFont="1" applyAlignment="1" applyProtection="1">
      <alignment vertical="center"/>
      <protection hidden="1"/>
    </xf>
    <xf numFmtId="0" fontId="17" fillId="0" borderId="0" xfId="195" applyFont="1" applyAlignment="1" applyProtection="1">
      <alignment horizontal="right" vertical="center"/>
      <protection hidden="1"/>
    </xf>
    <xf numFmtId="0" fontId="74" fillId="0" borderId="0" xfId="204" applyNumberFormat="1" applyFont="1" applyFill="1" applyBorder="1" applyAlignment="1" applyProtection="1">
      <alignment vertical="center"/>
      <protection hidden="1"/>
    </xf>
    <xf numFmtId="0" fontId="42" fillId="0" borderId="0" xfId="204" applyNumberFormat="1" applyFont="1" applyFill="1" applyBorder="1" applyAlignment="1" applyProtection="1">
      <alignment vertical="top"/>
      <protection hidden="1"/>
    </xf>
    <xf numFmtId="0" fontId="2" fillId="0" borderId="0" xfId="204" applyNumberFormat="1" applyFont="1" applyFill="1" applyBorder="1" applyAlignment="1" applyProtection="1">
      <alignment vertical="top"/>
      <protection hidden="1"/>
    </xf>
    <xf numFmtId="178" fontId="98" fillId="0" borderId="0" xfId="0" applyNumberFormat="1" applyFont="1" applyAlignment="1">
      <alignment vertical="top"/>
    </xf>
    <xf numFmtId="0" fontId="5" fillId="0" borderId="0" xfId="0" applyFont="1" applyAlignment="1">
      <alignment horizontal="right" vertical="top"/>
    </xf>
    <xf numFmtId="0" fontId="5" fillId="0" borderId="0" xfId="0" applyFont="1" applyAlignment="1">
      <alignment horizontal="left" vertical="top"/>
    </xf>
    <xf numFmtId="0" fontId="0" fillId="0" borderId="0" xfId="0" applyAlignment="1">
      <alignment horizontal="justify" vertical="top" wrapText="1"/>
    </xf>
    <xf numFmtId="0" fontId="0" fillId="0" borderId="5" xfId="0" applyBorder="1" applyAlignment="1">
      <alignment vertical="top"/>
    </xf>
    <xf numFmtId="0" fontId="0" fillId="0" borderId="0" xfId="0" applyAlignment="1">
      <alignment horizontal="center" vertical="top"/>
    </xf>
    <xf numFmtId="0" fontId="0" fillId="5" borderId="0" xfId="0" applyFill="1" applyAlignment="1">
      <alignment horizontal="left" vertical="top"/>
    </xf>
    <xf numFmtId="0" fontId="0" fillId="5" borderId="0" xfId="0" applyFill="1" applyAlignment="1">
      <alignment vertical="top"/>
    </xf>
    <xf numFmtId="0" fontId="0" fillId="0" borderId="0" xfId="0" applyAlignment="1">
      <alignment horizontal="left" vertical="top"/>
    </xf>
    <xf numFmtId="10" fontId="0" fillId="0" borderId="0" xfId="0" applyNumberFormat="1" applyAlignment="1">
      <alignment horizontal="center" vertical="top"/>
    </xf>
    <xf numFmtId="1" fontId="0" fillId="5" borderId="0" xfId="0" applyNumberFormat="1" applyFill="1" applyAlignment="1">
      <alignment vertical="top"/>
    </xf>
    <xf numFmtId="2" fontId="0" fillId="0" borderId="0" xfId="0" applyNumberFormat="1" applyAlignment="1">
      <alignment vertical="top"/>
    </xf>
    <xf numFmtId="1" fontId="0" fillId="0" borderId="0" xfId="0" applyNumberFormat="1" applyAlignment="1">
      <alignment vertical="top"/>
    </xf>
    <xf numFmtId="0" fontId="0" fillId="0" borderId="0" xfId="0" applyAlignment="1" applyProtection="1">
      <alignment horizontal="left" vertical="top"/>
      <protection hidden="1"/>
    </xf>
    <xf numFmtId="2" fontId="0" fillId="0" borderId="0" xfId="0" applyNumberFormat="1" applyAlignment="1">
      <alignment horizontal="center" vertical="top"/>
    </xf>
    <xf numFmtId="180" fontId="0" fillId="0" borderId="0" xfId="0" applyNumberFormat="1" applyAlignment="1">
      <alignment horizontal="center" vertical="top"/>
    </xf>
    <xf numFmtId="0" fontId="0" fillId="0" borderId="0" xfId="0" applyAlignment="1" applyProtection="1">
      <alignment horizontal="center" vertical="top"/>
      <protection hidden="1"/>
    </xf>
    <xf numFmtId="15" fontId="0" fillId="0" borderId="0" xfId="0" applyNumberFormat="1" applyAlignment="1">
      <alignment vertical="top"/>
    </xf>
    <xf numFmtId="10" fontId="0" fillId="0" borderId="0" xfId="0" applyNumberFormat="1" applyAlignment="1">
      <alignment horizontal="center" vertical="top" wrapText="1"/>
    </xf>
    <xf numFmtId="0" fontId="0" fillId="0" borderId="0" xfId="0" applyAlignment="1">
      <alignment horizontal="center" vertical="top" wrapText="1"/>
    </xf>
    <xf numFmtId="0" fontId="0" fillId="0" borderId="4" xfId="0" applyBorder="1" applyAlignment="1">
      <alignment horizontal="center" vertical="top" wrapText="1"/>
    </xf>
    <xf numFmtId="0" fontId="0" fillId="0" borderId="4" xfId="0" applyBorder="1" applyAlignment="1">
      <alignment horizontal="justify" vertical="top" wrapText="1"/>
    </xf>
    <xf numFmtId="2" fontId="0" fillId="0" borderId="4" xfId="0" applyNumberFormat="1" applyBorder="1" applyAlignment="1">
      <alignment horizontal="center" vertical="top" wrapText="1"/>
    </xf>
    <xf numFmtId="0" fontId="0" fillId="6" borderId="35" xfId="0" applyFill="1" applyBorder="1" applyAlignment="1">
      <alignment horizontal="center" vertical="top" wrapText="1"/>
    </xf>
    <xf numFmtId="0" fontId="0" fillId="6" borderId="5" xfId="0" applyFill="1" applyBorder="1" applyAlignment="1">
      <alignment horizontal="center" vertical="top" wrapText="1"/>
    </xf>
    <xf numFmtId="0" fontId="0" fillId="0" borderId="36" xfId="0" applyBorder="1" applyAlignment="1">
      <alignment horizontal="center" vertical="top"/>
    </xf>
    <xf numFmtId="0" fontId="0" fillId="7" borderId="4" xfId="0" applyFill="1" applyBorder="1" applyAlignment="1">
      <alignment horizontal="center" vertical="top"/>
    </xf>
    <xf numFmtId="0" fontId="0" fillId="0" borderId="0" xfId="0" applyAlignment="1">
      <alignment horizontal="right" vertical="top"/>
    </xf>
    <xf numFmtId="0" fontId="0" fillId="0" borderId="0" xfId="0" applyAlignment="1">
      <alignment horizontal="justify" vertical="top"/>
    </xf>
    <xf numFmtId="178" fontId="0" fillId="0" borderId="0" xfId="0" applyNumberFormat="1" applyAlignment="1">
      <alignment vertical="top"/>
    </xf>
    <xf numFmtId="180" fontId="0" fillId="0" borderId="0" xfId="0" applyNumberFormat="1" applyAlignment="1">
      <alignment vertical="top"/>
    </xf>
    <xf numFmtId="0" fontId="0" fillId="0" borderId="0" xfId="0" applyAlignment="1" applyProtection="1">
      <alignment horizontal="center" vertical="top" wrapText="1"/>
      <protection hidden="1"/>
    </xf>
    <xf numFmtId="168" fontId="0" fillId="0" borderId="0" xfId="0" applyNumberFormat="1" applyAlignment="1" applyProtection="1">
      <alignment horizontal="right" vertical="top" wrapText="1"/>
      <protection hidden="1"/>
    </xf>
    <xf numFmtId="2" fontId="0" fillId="0" borderId="0" xfId="0" applyNumberFormat="1" applyAlignment="1" applyProtection="1">
      <alignment vertical="top" wrapText="1"/>
      <protection hidden="1"/>
    </xf>
    <xf numFmtId="2" fontId="0" fillId="0" borderId="0" xfId="0" applyNumberFormat="1" applyAlignment="1" applyProtection="1">
      <alignment vertical="top"/>
      <protection hidden="1"/>
    </xf>
    <xf numFmtId="0" fontId="6" fillId="0" borderId="0" xfId="206" applyFont="1" applyAlignment="1" applyProtection="1">
      <alignment vertical="top"/>
      <protection hidden="1"/>
    </xf>
    <xf numFmtId="10" fontId="6" fillId="0" borderId="0" xfId="206" applyNumberFormat="1" applyFont="1" applyAlignment="1" applyProtection="1">
      <alignment horizontal="center" vertical="top"/>
      <protection hidden="1"/>
    </xf>
    <xf numFmtId="0" fontId="6" fillId="0" borderId="0" xfId="206" applyFont="1" applyAlignment="1" applyProtection="1">
      <alignment horizontal="center" vertical="top"/>
      <protection hidden="1"/>
    </xf>
    <xf numFmtId="0" fontId="5" fillId="0" borderId="0" xfId="0" applyFont="1" applyAlignment="1" applyProtection="1">
      <alignment horizontal="left" vertical="top"/>
      <protection hidden="1"/>
    </xf>
    <xf numFmtId="0" fontId="41" fillId="0" borderId="0" xfId="0" applyFont="1" applyAlignment="1">
      <alignment horizontal="left" vertical="top"/>
    </xf>
    <xf numFmtId="10" fontId="5" fillId="0" borderId="0" xfId="0" applyNumberFormat="1" applyFont="1" applyAlignment="1">
      <alignment horizontal="center" vertical="top"/>
    </xf>
    <xf numFmtId="1" fontId="5" fillId="0" borderId="0" xfId="0" applyNumberFormat="1" applyFont="1" applyAlignment="1">
      <alignment vertical="top"/>
    </xf>
    <xf numFmtId="10" fontId="6" fillId="0" borderId="0" xfId="0" applyNumberFormat="1" applyFont="1" applyAlignment="1">
      <alignment horizontal="center" vertical="top"/>
    </xf>
    <xf numFmtId="2" fontId="5" fillId="0" borderId="0" xfId="0" applyNumberFormat="1" applyFont="1" applyAlignment="1">
      <alignment horizontal="center" vertical="top"/>
    </xf>
    <xf numFmtId="0" fontId="5" fillId="5" borderId="0" xfId="0" applyFont="1" applyFill="1" applyAlignment="1">
      <alignment vertical="top"/>
    </xf>
    <xf numFmtId="10" fontId="5" fillId="0" borderId="0" xfId="206" applyNumberFormat="1" applyFont="1" applyAlignment="1" applyProtection="1">
      <alignment horizontal="center" vertical="top"/>
      <protection hidden="1"/>
    </xf>
    <xf numFmtId="2" fontId="6" fillId="0" borderId="0" xfId="0" applyNumberFormat="1" applyFont="1" applyAlignment="1">
      <alignment horizontal="center" vertical="top"/>
    </xf>
    <xf numFmtId="180" fontId="5" fillId="0" borderId="0" xfId="0" applyNumberFormat="1" applyFont="1" applyAlignment="1">
      <alignment horizontal="center" vertical="top"/>
    </xf>
    <xf numFmtId="0" fontId="0" fillId="0" borderId="0" xfId="0" applyAlignment="1">
      <alignment horizontal="center" vertical="center"/>
    </xf>
    <xf numFmtId="2" fontId="0" fillId="0" borderId="4" xfId="0" applyNumberFormat="1" applyBorder="1" applyAlignment="1">
      <alignment horizontal="right" vertical="top" wrapText="1"/>
    </xf>
    <xf numFmtId="0" fontId="0" fillId="7" borderId="4" xfId="0" applyFill="1" applyBorder="1" applyAlignment="1">
      <alignment horizontal="center" vertical="center" wrapText="1"/>
    </xf>
    <xf numFmtId="2" fontId="0" fillId="7" borderId="4" xfId="0" applyNumberFormat="1" applyFill="1" applyBorder="1" applyAlignment="1">
      <alignment horizontal="right" vertical="center"/>
    </xf>
    <xf numFmtId="0" fontId="0" fillId="0" borderId="0" xfId="0" applyAlignment="1">
      <alignment vertical="center"/>
    </xf>
    <xf numFmtId="0" fontId="0" fillId="2" borderId="0" xfId="0" applyFill="1" applyAlignment="1">
      <alignment horizontal="center" vertical="top" wrapText="1"/>
    </xf>
    <xf numFmtId="2" fontId="0" fillId="2" borderId="0" xfId="0" applyNumberFormat="1" applyFill="1" applyAlignment="1">
      <alignment horizontal="right" vertical="top"/>
    </xf>
    <xf numFmtId="178" fontId="0" fillId="0" borderId="0" xfId="0" applyNumberFormat="1" applyAlignment="1">
      <alignment horizontal="justify" vertical="top"/>
    </xf>
    <xf numFmtId="14" fontId="0" fillId="0" borderId="0" xfId="0" applyNumberFormat="1" applyAlignment="1">
      <alignment horizontal="center" vertical="top"/>
    </xf>
    <xf numFmtId="1" fontId="16" fillId="14" borderId="4" xfId="0" applyNumberFormat="1" applyFont="1" applyFill="1" applyBorder="1" applyAlignment="1">
      <alignment horizontal="center" vertical="top" wrapText="1"/>
    </xf>
    <xf numFmtId="0" fontId="16" fillId="14" borderId="4" xfId="0" applyFont="1" applyFill="1" applyBorder="1" applyAlignment="1">
      <alignment horizontal="center" vertical="center" wrapText="1"/>
    </xf>
    <xf numFmtId="14" fontId="0" fillId="0" borderId="0" xfId="0" applyNumberFormat="1" applyAlignment="1" applyProtection="1">
      <alignment horizontal="left" vertical="center"/>
      <protection hidden="1"/>
    </xf>
    <xf numFmtId="1" fontId="0" fillId="0" borderId="0" xfId="0" applyNumberFormat="1" applyAlignment="1" applyProtection="1">
      <alignment vertical="center"/>
      <protection hidden="1"/>
    </xf>
    <xf numFmtId="0" fontId="17" fillId="0" borderId="44" xfId="0" applyFont="1" applyBorder="1" applyAlignment="1">
      <alignment vertical="center" wrapText="1"/>
    </xf>
    <xf numFmtId="0" fontId="17" fillId="0" borderId="45" xfId="0" applyFont="1" applyBorder="1" applyAlignment="1">
      <alignment vertical="center" wrapText="1"/>
    </xf>
    <xf numFmtId="0" fontId="0" fillId="0" borderId="45" xfId="0" applyBorder="1" applyAlignment="1">
      <alignment vertical="center" wrapText="1"/>
    </xf>
    <xf numFmtId="0" fontId="0" fillId="0" borderId="0" xfId="0" applyAlignment="1">
      <alignment vertical="top" wrapText="1"/>
    </xf>
    <xf numFmtId="0" fontId="23" fillId="14" borderId="15" xfId="0" applyFont="1" applyFill="1" applyBorder="1" applyAlignment="1">
      <alignment vertical="top"/>
    </xf>
    <xf numFmtId="0" fontId="0" fillId="6" borderId="5" xfId="0" applyFill="1" applyBorder="1" applyAlignment="1">
      <alignment vertical="top" wrapText="1"/>
    </xf>
    <xf numFmtId="0" fontId="0" fillId="0" borderId="3" xfId="211" applyNumberFormat="1" applyFont="1" applyFill="1" applyBorder="1" applyAlignment="1" applyProtection="1">
      <alignment vertical="top"/>
    </xf>
    <xf numFmtId="0" fontId="0" fillId="7" borderId="38" xfId="211" applyNumberFormat="1" applyFont="1" applyFill="1" applyBorder="1" applyAlignment="1" applyProtection="1">
      <alignment vertical="top"/>
    </xf>
    <xf numFmtId="0" fontId="0" fillId="7" borderId="0" xfId="211" applyNumberFormat="1" applyFont="1" applyFill="1" applyBorder="1" applyAlignment="1" applyProtection="1">
      <alignment vertical="top"/>
    </xf>
    <xf numFmtId="165" fontId="27" fillId="0" borderId="0" xfId="211" applyNumberFormat="1" applyFont="1" applyFill="1" applyBorder="1" applyAlignment="1" applyProtection="1">
      <alignment vertical="top" wrapText="1"/>
      <protection hidden="1"/>
    </xf>
    <xf numFmtId="0" fontId="99" fillId="0" borderId="4" xfId="271" applyFont="1" applyBorder="1" applyAlignment="1">
      <alignment horizontal="left" vertical="center" wrapText="1"/>
    </xf>
    <xf numFmtId="0" fontId="99" fillId="0" borderId="4" xfId="262" applyFont="1" applyBorder="1" applyAlignment="1">
      <alignment horizontal="left" vertical="center" wrapText="1"/>
    </xf>
    <xf numFmtId="0" fontId="99" fillId="0" borderId="4" xfId="274" applyFont="1" applyBorder="1" applyAlignment="1">
      <alignment horizontal="left" vertical="center" wrapText="1"/>
    </xf>
    <xf numFmtId="0" fontId="99" fillId="0" borderId="4" xfId="267" applyFont="1" applyBorder="1" applyAlignment="1">
      <alignment horizontal="left" vertical="center" wrapText="1"/>
    </xf>
    <xf numFmtId="0" fontId="116" fillId="0" borderId="4" xfId="270" applyFont="1" applyBorder="1" applyAlignment="1">
      <alignment horizontal="center" vertical="center"/>
    </xf>
    <xf numFmtId="0" fontId="99" fillId="0" borderId="4" xfId="274" applyFont="1" applyBorder="1" applyAlignment="1">
      <alignment horizontal="left" wrapText="1"/>
    </xf>
    <xf numFmtId="0" fontId="99" fillId="0" borderId="4" xfId="266" applyFont="1" applyBorder="1" applyAlignment="1">
      <alignment horizontal="center" vertical="center"/>
    </xf>
    <xf numFmtId="0" fontId="99" fillId="0" borderId="4" xfId="278" applyFont="1" applyBorder="1" applyAlignment="1">
      <alignment horizontal="center"/>
    </xf>
    <xf numFmtId="0" fontId="99" fillId="0" borderId="4" xfId="278" applyFont="1" applyBorder="1" applyAlignment="1">
      <alignment horizontal="center" vertical="center"/>
    </xf>
    <xf numFmtId="0" fontId="99" fillId="17" borderId="4" xfId="278" applyFont="1" applyFill="1" applyBorder="1" applyAlignment="1">
      <alignment horizontal="center" vertical="center"/>
    </xf>
    <xf numFmtId="0" fontId="99" fillId="0" borderId="4" xfId="274" applyFont="1" applyBorder="1" applyAlignment="1">
      <alignment horizontal="center"/>
    </xf>
    <xf numFmtId="0" fontId="99" fillId="0" borderId="4" xfId="274" applyFont="1" applyBorder="1" applyAlignment="1">
      <alignment horizontal="center" vertical="center"/>
    </xf>
    <xf numFmtId="0" fontId="23" fillId="49" borderId="15" xfId="0" applyFont="1" applyFill="1" applyBorder="1" applyAlignment="1">
      <alignment horizontal="center" vertical="top"/>
    </xf>
    <xf numFmtId="0" fontId="23" fillId="49" borderId="4" xfId="0" applyFont="1" applyFill="1" applyBorder="1" applyAlignment="1">
      <alignment horizontal="center" vertical="top"/>
    </xf>
    <xf numFmtId="0" fontId="18" fillId="49" borderId="14" xfId="0" applyFont="1" applyFill="1" applyBorder="1" applyAlignment="1">
      <alignment horizontal="center" vertical="top"/>
    </xf>
    <xf numFmtId="0" fontId="27" fillId="49" borderId="0" xfId="0" applyFont="1" applyFill="1" applyAlignment="1">
      <alignment horizontal="left" vertical="top"/>
    </xf>
    <xf numFmtId="0" fontId="32" fillId="49" borderId="0" xfId="0" applyFont="1" applyFill="1" applyAlignment="1">
      <alignment horizontal="center" vertical="top"/>
    </xf>
    <xf numFmtId="0" fontId="32" fillId="49" borderId="0" xfId="0" applyFont="1" applyFill="1" applyAlignment="1">
      <alignment vertical="top"/>
    </xf>
    <xf numFmtId="0" fontId="16" fillId="49" borderId="0" xfId="0" applyFont="1" applyFill="1" applyAlignment="1" applyProtection="1">
      <alignment horizontal="center" vertical="top"/>
      <protection hidden="1"/>
    </xf>
    <xf numFmtId="0" fontId="0" fillId="49" borderId="0" xfId="0" applyFill="1" applyAlignment="1">
      <alignment horizontal="center" vertical="top"/>
    </xf>
    <xf numFmtId="0" fontId="0" fillId="49" borderId="0" xfId="0" applyFill="1" applyAlignment="1">
      <alignment vertical="top"/>
    </xf>
    <xf numFmtId="0" fontId="6" fillId="49" borderId="15" xfId="0" applyFont="1" applyFill="1" applyBorder="1" applyAlignment="1">
      <alignment vertical="top"/>
    </xf>
    <xf numFmtId="0" fontId="23" fillId="49" borderId="15" xfId="0" applyFont="1" applyFill="1" applyBorder="1" applyAlignment="1">
      <alignment horizontal="left" vertical="top"/>
    </xf>
    <xf numFmtId="1" fontId="5" fillId="0" borderId="4" xfId="200" applyNumberFormat="1" applyFont="1" applyFill="1" applyBorder="1" applyAlignment="1" applyProtection="1">
      <alignment horizontal="center" vertical="center" wrapText="1"/>
      <protection locked="0"/>
    </xf>
    <xf numFmtId="43" fontId="6" fillId="12" borderId="4" xfId="11" applyFont="1" applyFill="1" applyBorder="1" applyAlignment="1" applyProtection="1">
      <alignment horizontal="center" vertical="top"/>
    </xf>
    <xf numFmtId="0" fontId="16" fillId="50" borderId="4" xfId="0" applyFont="1" applyFill="1" applyBorder="1" applyAlignment="1">
      <alignment horizontal="center" vertical="top" wrapText="1"/>
    </xf>
    <xf numFmtId="1" fontId="6" fillId="0" borderId="0" xfId="206" applyNumberFormat="1" applyFont="1" applyAlignment="1" applyProtection="1">
      <alignment horizontal="left" vertical="top" wrapText="1"/>
      <protection hidden="1"/>
    </xf>
    <xf numFmtId="0" fontId="79" fillId="0" borderId="0" xfId="0" quotePrefix="1" applyFont="1" applyAlignment="1" applyProtection="1">
      <alignment horizontal="left" vertical="center" wrapText="1"/>
      <protection hidden="1"/>
    </xf>
    <xf numFmtId="0" fontId="79" fillId="0" borderId="0" xfId="0" applyFont="1" applyAlignment="1" applyProtection="1">
      <alignmen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84" fillId="0" borderId="11" xfId="205" applyFont="1" applyBorder="1" applyAlignment="1" applyProtection="1">
      <alignment horizontal="center" vertical="center" textRotation="90"/>
      <protection hidden="1"/>
    </xf>
    <xf numFmtId="0" fontId="84" fillId="0" borderId="12" xfId="205" applyFont="1" applyBorder="1" applyAlignment="1" applyProtection="1">
      <alignment horizontal="center" vertical="center" textRotation="90"/>
      <protection hidden="1"/>
    </xf>
    <xf numFmtId="0" fontId="84" fillId="0" borderId="13" xfId="205" applyFont="1" applyBorder="1" applyAlignment="1" applyProtection="1">
      <alignment horizontal="center" vertical="center" textRotation="90"/>
      <protection hidden="1"/>
    </xf>
    <xf numFmtId="0" fontId="88" fillId="0" borderId="11" xfId="205" applyFont="1" applyBorder="1" applyAlignment="1" applyProtection="1">
      <alignment horizontal="center" vertical="center" textRotation="90"/>
      <protection hidden="1"/>
    </xf>
    <xf numFmtId="0" fontId="88" fillId="0" borderId="12" xfId="205" applyFont="1" applyBorder="1" applyAlignment="1" applyProtection="1">
      <alignment horizontal="center" vertical="center" textRotation="90"/>
      <protection hidden="1"/>
    </xf>
    <xf numFmtId="0" fontId="88" fillId="0" borderId="13" xfId="205" applyFont="1" applyBorder="1" applyAlignment="1" applyProtection="1">
      <alignment horizontal="center" vertical="center" textRotation="90"/>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6" fillId="0" borderId="14" xfId="205" applyFont="1" applyBorder="1" applyAlignment="1" applyProtection="1">
      <alignment horizontal="center" vertical="center"/>
      <protection hidden="1"/>
    </xf>
    <xf numFmtId="0" fontId="6" fillId="0" borderId="3" xfId="205" applyFont="1" applyBorder="1" applyAlignment="1" applyProtection="1">
      <alignment horizontal="center" vertical="center"/>
      <protection hidden="1"/>
    </xf>
    <xf numFmtId="0" fontId="6" fillId="0" borderId="15" xfId="205" applyFont="1" applyBorder="1" applyAlignment="1" applyProtection="1">
      <alignment horizontal="center" vertical="center"/>
      <protection hidden="1"/>
    </xf>
    <xf numFmtId="0" fontId="87" fillId="14" borderId="16" xfId="205" applyFont="1" applyFill="1" applyBorder="1" applyAlignment="1" applyProtection="1">
      <alignment horizontal="justify" vertical="center" wrapText="1"/>
      <protection hidden="1"/>
    </xf>
    <xf numFmtId="0" fontId="87" fillId="14" borderId="39" xfId="205" applyFont="1" applyFill="1" applyBorder="1" applyAlignment="1" applyProtection="1">
      <alignment horizontal="justify" vertical="center" wrapText="1"/>
      <protection hidden="1"/>
    </xf>
    <xf numFmtId="0" fontId="87" fillId="14"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30"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37" fillId="14" borderId="5" xfId="197" applyFont="1" applyFill="1" applyBorder="1" applyAlignment="1" applyProtection="1">
      <alignment horizontal="justify" vertical="center" wrapText="1"/>
      <protection hidden="1"/>
    </xf>
    <xf numFmtId="0" fontId="16" fillId="0" borderId="0" xfId="197" applyFont="1" applyAlignment="1" applyProtection="1">
      <alignment horizontal="center" vertical="center"/>
      <protection hidden="1"/>
    </xf>
    <xf numFmtId="0" fontId="27" fillId="8" borderId="0" xfId="197" applyFont="1" applyFill="1" applyAlignment="1" applyProtection="1">
      <alignment horizontal="center" vertical="center"/>
      <protection hidden="1"/>
    </xf>
    <xf numFmtId="0" fontId="5" fillId="4" borderId="4" xfId="197" applyFont="1" applyFill="1" applyBorder="1" applyAlignment="1" applyProtection="1">
      <alignment horizontal="center" vertical="center"/>
      <protection locked="0"/>
    </xf>
    <xf numFmtId="0" fontId="17" fillId="4" borderId="14" xfId="197" applyFont="1" applyFill="1" applyBorder="1" applyAlignment="1" applyProtection="1">
      <alignment horizontal="center" vertical="center" wrapText="1"/>
      <protection locked="0"/>
    </xf>
    <xf numFmtId="0" fontId="17" fillId="4" borderId="3" xfId="197" applyFont="1" applyFill="1" applyBorder="1" applyAlignment="1" applyProtection="1">
      <alignment horizontal="center" vertical="center" wrapText="1"/>
      <protection locked="0"/>
    </xf>
    <xf numFmtId="0" fontId="17"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7" fillId="4" borderId="39" xfId="197" applyFont="1" applyFill="1" applyBorder="1" applyAlignment="1" applyProtection="1">
      <alignment horizontal="left" vertical="center"/>
      <protection locked="0"/>
    </xf>
    <xf numFmtId="0" fontId="17"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6" fillId="14" borderId="4" xfId="0" applyFont="1" applyFill="1" applyBorder="1" applyAlignment="1">
      <alignment horizontal="justify" vertical="center" wrapText="1"/>
    </xf>
    <xf numFmtId="0" fontId="27" fillId="8" borderId="0" xfId="0" applyFont="1" applyFill="1" applyAlignment="1">
      <alignment horizontal="center" vertical="top"/>
    </xf>
    <xf numFmtId="0" fontId="6" fillId="0" borderId="0" xfId="0" applyFont="1" applyAlignment="1">
      <alignment horizontal="justify" vertical="top" wrapText="1"/>
    </xf>
    <xf numFmtId="0" fontId="0" fillId="0" borderId="0" xfId="0" applyAlignment="1">
      <alignment horizontal="center" vertical="top"/>
    </xf>
    <xf numFmtId="0" fontId="5" fillId="0" borderId="0" xfId="0" applyFont="1" applyAlignment="1">
      <alignment horizontal="center" vertical="top"/>
    </xf>
    <xf numFmtId="0" fontId="27" fillId="0" borderId="0" xfId="0" applyFont="1" applyAlignment="1">
      <alignment horizontal="center" vertical="top"/>
    </xf>
    <xf numFmtId="0" fontId="16" fillId="0" borderId="0" xfId="0" applyFont="1" applyAlignment="1">
      <alignment horizontal="center" vertical="top"/>
    </xf>
    <xf numFmtId="0" fontId="5" fillId="0" borderId="0" xfId="206" applyFont="1" applyAlignment="1" applyProtection="1">
      <alignment horizontal="left" vertical="top"/>
      <protection hidden="1"/>
    </xf>
    <xf numFmtId="0" fontId="16" fillId="13" borderId="0" xfId="0" applyFont="1" applyFill="1" applyAlignment="1">
      <alignment horizontal="left" vertical="center" wrapText="1"/>
    </xf>
    <xf numFmtId="0" fontId="16" fillId="0" borderId="5" xfId="0" applyFont="1" applyBorder="1" applyAlignment="1">
      <alignment horizontal="center" vertical="top"/>
    </xf>
    <xf numFmtId="0" fontId="27" fillId="0" borderId="0" xfId="211" applyNumberFormat="1" applyFont="1" applyFill="1" applyBorder="1" applyAlignment="1" applyProtection="1">
      <alignment horizontal="left" vertical="top"/>
      <protection hidden="1"/>
    </xf>
    <xf numFmtId="0" fontId="0" fillId="0" borderId="0" xfId="0" applyAlignment="1">
      <alignment horizontal="left" vertical="top" wrapText="1"/>
    </xf>
    <xf numFmtId="0" fontId="27" fillId="0" borderId="0" xfId="0" applyFont="1" applyAlignment="1" applyProtection="1">
      <alignment horizontal="center" vertical="top"/>
      <protection hidden="1"/>
    </xf>
    <xf numFmtId="0" fontId="27" fillId="0" borderId="0" xfId="211" applyNumberFormat="1" applyFont="1" applyFill="1" applyBorder="1" applyAlignment="1" applyProtection="1">
      <alignment horizontal="left" vertical="top" wrapText="1"/>
      <protection hidden="1"/>
    </xf>
    <xf numFmtId="0" fontId="32" fillId="0" borderId="0" xfId="206" applyFont="1" applyAlignment="1" applyProtection="1">
      <alignment horizontal="left" vertical="top"/>
      <protection hidden="1"/>
    </xf>
    <xf numFmtId="0" fontId="27" fillId="0" borderId="0" xfId="211" applyFont="1" applyFill="1" applyBorder="1" applyAlignment="1" applyProtection="1">
      <alignment horizontal="left" vertical="top" wrapText="1"/>
      <protection hidden="1"/>
    </xf>
    <xf numFmtId="0" fontId="32" fillId="0" borderId="0" xfId="0" applyFont="1" applyAlignment="1" applyProtection="1">
      <alignment horizontal="justify" vertical="top" wrapText="1"/>
      <protection hidden="1"/>
    </xf>
    <xf numFmtId="0" fontId="0" fillId="0" borderId="0" xfId="0" applyAlignment="1">
      <alignment horizontal="right" vertical="top"/>
    </xf>
    <xf numFmtId="0" fontId="0" fillId="0" borderId="0" xfId="0" applyAlignment="1">
      <alignment horizontal="left" vertical="top"/>
    </xf>
    <xf numFmtId="10" fontId="16" fillId="6" borderId="5" xfId="0" applyNumberFormat="1" applyFont="1" applyFill="1" applyBorder="1" applyAlignment="1">
      <alignment horizontal="right" vertical="top" wrapText="1"/>
    </xf>
    <xf numFmtId="10" fontId="16" fillId="6" borderId="9" xfId="0" applyNumberFormat="1" applyFont="1" applyFill="1" applyBorder="1" applyAlignment="1">
      <alignment horizontal="right" vertical="top" wrapText="1"/>
    </xf>
    <xf numFmtId="0" fontId="96" fillId="0" borderId="41" xfId="211" applyNumberFormat="1" applyFont="1" applyFill="1" applyBorder="1" applyAlignment="1" applyProtection="1">
      <alignment horizontal="justify" vertical="top"/>
    </xf>
    <xf numFmtId="0" fontId="96" fillId="0" borderId="0" xfId="211" applyNumberFormat="1" applyFont="1" applyFill="1" applyBorder="1" applyAlignment="1" applyProtection="1">
      <alignment horizontal="justify" vertical="top"/>
    </xf>
    <xf numFmtId="0" fontId="16" fillId="7" borderId="14" xfId="211" applyNumberFormat="1" applyFont="1" applyFill="1" applyBorder="1" applyAlignment="1" applyProtection="1">
      <alignment horizontal="left" vertical="top" wrapText="1"/>
    </xf>
    <xf numFmtId="0" fontId="16" fillId="7" borderId="3" xfId="211" applyNumberFormat="1" applyFont="1" applyFill="1" applyBorder="1" applyAlignment="1" applyProtection="1">
      <alignment horizontal="left" vertical="top" wrapText="1"/>
    </xf>
    <xf numFmtId="0" fontId="16" fillId="7" borderId="15" xfId="211" applyNumberFormat="1" applyFont="1" applyFill="1" applyBorder="1" applyAlignment="1" applyProtection="1">
      <alignment horizontal="left" vertical="top" wrapText="1"/>
    </xf>
    <xf numFmtId="0" fontId="16" fillId="0" borderId="3" xfId="211" applyNumberFormat="1" applyFont="1" applyFill="1" applyBorder="1" applyAlignment="1" applyProtection="1">
      <alignment horizontal="left" vertical="top"/>
    </xf>
    <xf numFmtId="0" fontId="16" fillId="0" borderId="15" xfId="211" applyNumberFormat="1" applyFont="1" applyFill="1" applyBorder="1" applyAlignment="1" applyProtection="1">
      <alignment horizontal="left" vertical="top"/>
    </xf>
    <xf numFmtId="0" fontId="16" fillId="7" borderId="4" xfId="211" applyNumberFormat="1" applyFont="1" applyFill="1" applyBorder="1" applyAlignment="1" applyProtection="1">
      <alignment horizontal="left" vertical="top" wrapText="1"/>
    </xf>
    <xf numFmtId="0" fontId="27" fillId="0" borderId="0" xfId="0" applyFont="1" applyAlignment="1" applyProtection="1">
      <alignment horizontal="justify" vertical="top" wrapText="1"/>
      <protection hidden="1"/>
    </xf>
    <xf numFmtId="0" fontId="27" fillId="0" borderId="0" xfId="0" applyFont="1" applyAlignment="1" applyProtection="1">
      <alignment horizontal="center" vertical="top" wrapText="1"/>
      <protection hidden="1"/>
    </xf>
    <xf numFmtId="0" fontId="27"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wrapText="1"/>
    </xf>
    <xf numFmtId="0" fontId="27" fillId="8" borderId="0" xfId="0" applyFont="1" applyFill="1" applyAlignment="1">
      <alignment horizontal="center" vertical="center"/>
    </xf>
    <xf numFmtId="0" fontId="16" fillId="0" borderId="0" xfId="0" applyFont="1" applyAlignment="1">
      <alignment horizontal="justify" vertical="center" wrapText="1"/>
    </xf>
    <xf numFmtId="0" fontId="17" fillId="0" borderId="0" xfId="206" applyAlignment="1" applyProtection="1">
      <alignment horizontal="left" vertical="center"/>
      <protection hidden="1"/>
    </xf>
    <xf numFmtId="0" fontId="32" fillId="0" borderId="0" xfId="206" applyFont="1" applyAlignment="1" applyProtection="1">
      <alignment horizontal="left" vertical="center"/>
      <protection hidden="1"/>
    </xf>
    <xf numFmtId="0" fontId="16" fillId="0" borderId="4" xfId="211" applyNumberFormat="1" applyFont="1" applyFill="1" applyBorder="1" applyAlignment="1" applyProtection="1">
      <alignment horizontal="left" vertical="center"/>
    </xf>
    <xf numFmtId="0" fontId="16" fillId="7" borderId="4" xfId="211" applyNumberFormat="1" applyFont="1" applyFill="1" applyBorder="1" applyAlignment="1" applyProtection="1">
      <alignment horizontal="left" vertical="center" wrapText="1"/>
    </xf>
    <xf numFmtId="0" fontId="28" fillId="0" borderId="10" xfId="211" applyNumberFormat="1" applyFont="1" applyFill="1" applyBorder="1" applyAlignment="1" applyProtection="1">
      <alignment horizontal="center" vertical="center"/>
    </xf>
    <xf numFmtId="0" fontId="28" fillId="0" borderId="0" xfId="0" applyFont="1" applyAlignment="1">
      <alignment horizontal="justify" vertical="center" wrapText="1"/>
    </xf>
    <xf numFmtId="0" fontId="17"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27" fillId="0" borderId="0" xfId="211" applyNumberFormat="1" applyFont="1" applyFill="1" applyBorder="1" applyAlignment="1" applyProtection="1">
      <alignment horizontal="left" vertical="center" wrapText="1"/>
      <protection hidden="1"/>
    </xf>
    <xf numFmtId="0" fontId="32" fillId="0" borderId="0" xfId="0" applyFont="1" applyAlignment="1" applyProtection="1">
      <alignment horizontal="justify" vertical="center" wrapText="1"/>
      <protection hidden="1"/>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0" fillId="0" borderId="0" xfId="206" applyFont="1" applyAlignment="1">
      <alignment horizontal="left" vertical="top"/>
    </xf>
    <xf numFmtId="0" fontId="16" fillId="0" borderId="0" xfId="0" applyFont="1" applyAlignment="1">
      <alignment horizontal="right" vertical="top"/>
    </xf>
    <xf numFmtId="0" fontId="16" fillId="13" borderId="0" xfId="206" applyFont="1" applyFill="1" applyAlignment="1" applyProtection="1">
      <alignment horizontal="left" vertical="center"/>
      <protection hidden="1"/>
    </xf>
    <xf numFmtId="0" fontId="16" fillId="0" borderId="0" xfId="206" applyFont="1" applyAlignment="1" applyProtection="1">
      <alignment horizontal="right" vertical="top"/>
      <protection hidden="1"/>
    </xf>
    <xf numFmtId="0" fontId="16" fillId="0" borderId="0" xfId="206" applyFont="1" applyAlignment="1" applyProtection="1">
      <alignment horizontal="left" vertical="top"/>
      <protection hidden="1"/>
    </xf>
    <xf numFmtId="0" fontId="32" fillId="0" borderId="0" xfId="0" applyFont="1" applyAlignment="1">
      <alignment horizontal="center" vertical="top"/>
    </xf>
    <xf numFmtId="0" fontId="16" fillId="0" borderId="0" xfId="200" applyNumberFormat="1" applyFont="1" applyFill="1" applyBorder="1" applyAlignment="1" applyProtection="1">
      <alignment horizontal="justify" vertical="top" wrapText="1"/>
    </xf>
    <xf numFmtId="0" fontId="16" fillId="0" borderId="0" xfId="206" applyFont="1" applyAlignment="1">
      <alignment horizontal="left" vertical="top"/>
    </xf>
    <xf numFmtId="0" fontId="32" fillId="0" borderId="0" xfId="0" applyFont="1" applyAlignment="1">
      <alignment horizontal="center" vertical="center"/>
    </xf>
    <xf numFmtId="0" fontId="16" fillId="0" borderId="0" xfId="200" applyNumberFormat="1" applyFont="1" applyFill="1" applyBorder="1" applyAlignment="1" applyProtection="1">
      <alignment horizontal="justify" vertical="center" wrapText="1"/>
    </xf>
    <xf numFmtId="0" fontId="17" fillId="0" borderId="0" xfId="206" applyAlignment="1">
      <alignment horizontal="left" vertical="center"/>
    </xf>
    <xf numFmtId="0" fontId="5" fillId="0" borderId="0" xfId="0" applyFont="1" applyAlignment="1">
      <alignment horizontal="right" vertical="top"/>
    </xf>
    <xf numFmtId="0" fontId="6" fillId="0" borderId="0" xfId="0" applyFont="1" applyAlignment="1">
      <alignment horizontal="right" vertical="top"/>
    </xf>
    <xf numFmtId="1" fontId="5" fillId="12" borderId="14" xfId="0" applyNumberFormat="1" applyFont="1" applyFill="1" applyBorder="1" applyAlignment="1">
      <alignment horizontal="center" vertical="top" wrapText="1"/>
    </xf>
    <xf numFmtId="1" fontId="5" fillId="12" borderId="3" xfId="0" applyNumberFormat="1" applyFont="1" applyFill="1" applyBorder="1" applyAlignment="1">
      <alignment horizontal="center" vertical="top" wrapText="1"/>
    </xf>
    <xf numFmtId="1" fontId="5" fillId="12" borderId="15" xfId="0" applyNumberFormat="1" applyFont="1" applyFill="1" applyBorder="1" applyAlignment="1">
      <alignment horizontal="center" vertical="top" wrapText="1"/>
    </xf>
    <xf numFmtId="1" fontId="5" fillId="0" borderId="42" xfId="0" applyNumberFormat="1" applyFont="1" applyBorder="1" applyAlignment="1">
      <alignment horizontal="center" vertical="top" wrapText="1"/>
    </xf>
    <xf numFmtId="1" fontId="5" fillId="0" borderId="3" xfId="0" applyNumberFormat="1" applyFont="1" applyBorder="1" applyAlignment="1">
      <alignment horizontal="center" vertical="top" wrapText="1"/>
    </xf>
    <xf numFmtId="1" fontId="5" fillId="0" borderId="15" xfId="0" applyNumberFormat="1" applyFont="1" applyBorder="1" applyAlignment="1">
      <alignment horizontal="center" vertical="top" wrapText="1"/>
    </xf>
    <xf numFmtId="1" fontId="5" fillId="0" borderId="0" xfId="0" applyNumberFormat="1" applyFont="1" applyAlignment="1">
      <alignment horizontal="right" vertical="top"/>
    </xf>
    <xf numFmtId="0" fontId="5" fillId="0" borderId="0" xfId="206" applyFont="1" applyAlignment="1">
      <alignment horizontal="left" vertical="top"/>
    </xf>
    <xf numFmtId="0" fontId="5" fillId="0" borderId="0" xfId="0" applyFont="1" applyAlignment="1">
      <alignment horizontal="left" vertical="top"/>
    </xf>
    <xf numFmtId="0" fontId="41" fillId="0" borderId="0" xfId="0" applyFont="1" applyAlignment="1">
      <alignment horizontal="center" vertical="center"/>
    </xf>
    <xf numFmtId="0" fontId="5" fillId="0" borderId="0" xfId="0" applyFont="1" applyAlignment="1">
      <alignment horizontal="left" vertical="top" wrapText="1"/>
    </xf>
    <xf numFmtId="1" fontId="5" fillId="0" borderId="0" xfId="0" applyNumberFormat="1" applyFont="1" applyAlignment="1">
      <alignment horizontal="center" vertical="center" wrapText="1"/>
    </xf>
    <xf numFmtId="1" fontId="57" fillId="0" borderId="0" xfId="0" applyNumberFormat="1" applyFont="1" applyAlignment="1">
      <alignment horizontal="center" vertical="center" wrapText="1"/>
    </xf>
    <xf numFmtId="0" fontId="39" fillId="14" borderId="4" xfId="0" applyFont="1" applyFill="1" applyBorder="1" applyAlignment="1">
      <alignment horizontal="justify" vertical="center" wrapText="1"/>
    </xf>
    <xf numFmtId="0" fontId="16" fillId="0" borderId="0" xfId="0" applyFont="1" applyAlignment="1">
      <alignment horizontal="left" vertical="top" wrapText="1"/>
    </xf>
    <xf numFmtId="0" fontId="41" fillId="8" borderId="0" xfId="0" applyFont="1" applyFill="1" applyAlignment="1">
      <alignment horizontal="center" vertical="top"/>
    </xf>
    <xf numFmtId="171" fontId="81" fillId="12" borderId="14" xfId="0" applyNumberFormat="1" applyFont="1" applyFill="1" applyBorder="1" applyAlignment="1">
      <alignment horizontal="left" vertical="top" wrapText="1"/>
    </xf>
    <xf numFmtId="171" fontId="81" fillId="12" borderId="3" xfId="0" applyNumberFormat="1" applyFont="1" applyFill="1" applyBorder="1" applyAlignment="1">
      <alignment horizontal="left" vertical="top" wrapText="1"/>
    </xf>
    <xf numFmtId="171" fontId="81" fillId="12" borderId="15" xfId="0" applyNumberFormat="1" applyFont="1" applyFill="1" applyBorder="1" applyAlignment="1">
      <alignment horizontal="left" vertical="top" wrapText="1"/>
    </xf>
    <xf numFmtId="0" fontId="6" fillId="0" borderId="0" xfId="206" applyFont="1" applyAlignment="1">
      <alignment horizontal="left" vertical="top"/>
    </xf>
    <xf numFmtId="165" fontId="39" fillId="13" borderId="0" xfId="206" applyNumberFormat="1" applyFont="1" applyFill="1" applyAlignment="1" applyProtection="1">
      <alignment horizontal="center" vertical="center"/>
      <protection hidden="1"/>
    </xf>
    <xf numFmtId="0" fontId="16" fillId="0" borderId="0" xfId="0" applyFont="1" applyAlignment="1" applyProtection="1">
      <alignment horizontal="left" vertical="center" wrapText="1"/>
      <protection hidden="1"/>
    </xf>
    <xf numFmtId="0" fontId="6" fillId="10" borderId="14" xfId="214" applyFont="1" applyFill="1" applyBorder="1" applyAlignment="1">
      <alignment horizontal="left" vertical="top" wrapText="1"/>
    </xf>
    <xf numFmtId="0" fontId="6" fillId="10" borderId="3" xfId="214" applyFont="1" applyFill="1" applyBorder="1" applyAlignment="1">
      <alignment horizontal="left" vertical="top" wrapText="1"/>
    </xf>
    <xf numFmtId="0" fontId="6" fillId="10" borderId="15" xfId="214" applyFont="1" applyFill="1" applyBorder="1" applyAlignment="1">
      <alignment horizontal="left" vertical="top" wrapText="1"/>
    </xf>
    <xf numFmtId="171" fontId="81" fillId="12" borderId="10" xfId="0" applyNumberFormat="1" applyFont="1" applyFill="1" applyBorder="1" applyAlignment="1">
      <alignment horizontal="center" vertical="top" wrapText="1"/>
    </xf>
    <xf numFmtId="171" fontId="81" fillId="12" borderId="30" xfId="0" applyNumberFormat="1" applyFont="1" applyFill="1" applyBorder="1" applyAlignment="1">
      <alignment horizontal="center" vertical="top" wrapText="1"/>
    </xf>
    <xf numFmtId="0" fontId="39" fillId="14" borderId="4" xfId="0" applyFont="1" applyFill="1" applyBorder="1" applyAlignment="1" applyProtection="1">
      <alignment horizontal="justify" vertical="top" wrapText="1"/>
      <protection hidden="1"/>
    </xf>
    <xf numFmtId="0" fontId="27" fillId="8" borderId="0" xfId="0" applyFont="1" applyFill="1" applyAlignment="1" applyProtection="1">
      <alignment horizontal="center" vertical="center"/>
      <protection hidden="1"/>
    </xf>
    <xf numFmtId="0" fontId="0" fillId="0" borderId="0" xfId="206" applyFont="1" applyAlignment="1">
      <alignment horizontal="left" vertical="center"/>
    </xf>
    <xf numFmtId="0" fontId="15" fillId="0" borderId="14" xfId="205" applyFont="1" applyBorder="1" applyAlignment="1" applyProtection="1">
      <alignment horizontal="center" vertical="top"/>
      <protection hidden="1"/>
    </xf>
    <xf numFmtId="0" fontId="15" fillId="0" borderId="3" xfId="205" applyFont="1" applyBorder="1" applyAlignment="1" applyProtection="1">
      <alignment horizontal="center" vertical="top"/>
      <protection hidden="1"/>
    </xf>
    <xf numFmtId="0" fontId="15" fillId="0" borderId="15" xfId="205" applyFont="1" applyBorder="1" applyAlignment="1" applyProtection="1">
      <alignment horizontal="center" vertical="top"/>
      <protection hidden="1"/>
    </xf>
    <xf numFmtId="171" fontId="81" fillId="12" borderId="14" xfId="0" applyNumberFormat="1" applyFont="1" applyFill="1" applyBorder="1" applyAlignment="1">
      <alignment horizontal="center" vertical="top" wrapText="1"/>
    </xf>
    <xf numFmtId="171" fontId="81" fillId="12" borderId="3" xfId="0" applyNumberFormat="1" applyFont="1" applyFill="1" applyBorder="1" applyAlignment="1">
      <alignment horizontal="center" vertical="top" wrapText="1"/>
    </xf>
    <xf numFmtId="171" fontId="81" fillId="12" borderId="15" xfId="0" applyNumberFormat="1" applyFont="1" applyFill="1" applyBorder="1" applyAlignment="1">
      <alignment horizontal="center" vertical="top" wrapText="1"/>
    </xf>
    <xf numFmtId="0" fontId="0" fillId="0" borderId="0" xfId="0" applyAlignment="1" applyProtection="1">
      <alignment horizontal="left" vertical="center" wrapText="1"/>
      <protection hidden="1"/>
    </xf>
    <xf numFmtId="0" fontId="77" fillId="10" borderId="14" xfId="214" applyFont="1" applyFill="1" applyBorder="1" applyAlignment="1">
      <alignment horizontal="left" vertical="top" wrapText="1"/>
    </xf>
    <xf numFmtId="0" fontId="77" fillId="10" borderId="3" xfId="214" applyFont="1" applyFill="1" applyBorder="1" applyAlignment="1">
      <alignment horizontal="left" vertical="top" wrapText="1"/>
    </xf>
    <xf numFmtId="0" fontId="77" fillId="10" borderId="15" xfId="214" applyFont="1" applyFill="1" applyBorder="1" applyAlignment="1">
      <alignment horizontal="left" vertical="top" wrapText="1"/>
    </xf>
    <xf numFmtId="0" fontId="77" fillId="16" borderId="14" xfId="214" applyFont="1" applyFill="1" applyBorder="1" applyAlignment="1">
      <alignment horizontal="left" vertical="top" wrapText="1"/>
    </xf>
    <xf numFmtId="0" fontId="77" fillId="16" borderId="3" xfId="214" applyFont="1" applyFill="1" applyBorder="1" applyAlignment="1">
      <alignment horizontal="left" vertical="top" wrapText="1"/>
    </xf>
    <xf numFmtId="0" fontId="16" fillId="14" borderId="0" xfId="0" applyFont="1" applyFill="1" applyAlignment="1" applyProtection="1">
      <alignment horizontal="left" vertical="top" wrapText="1"/>
      <protection hidden="1"/>
    </xf>
    <xf numFmtId="0" fontId="41" fillId="0" borderId="0" xfId="205" applyFont="1" applyAlignment="1" applyProtection="1">
      <alignment horizontal="center" vertical="top"/>
      <protection hidden="1"/>
    </xf>
    <xf numFmtId="0" fontId="16" fillId="14" borderId="0" xfId="205" applyFont="1" applyFill="1" applyAlignment="1" applyProtection="1">
      <alignment horizontal="justify" vertical="top" wrapText="1"/>
      <protection hidden="1"/>
    </xf>
    <xf numFmtId="0" fontId="16" fillId="0" borderId="14" xfId="205" applyFont="1" applyBorder="1" applyAlignment="1" applyProtection="1">
      <alignment horizontal="center" vertical="center" wrapText="1"/>
      <protection hidden="1"/>
    </xf>
    <xf numFmtId="0" fontId="16"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17" fillId="0" borderId="0" xfId="205" applyFont="1" applyAlignment="1" applyProtection="1">
      <alignment horizontal="left" vertical="top"/>
      <protection hidden="1"/>
    </xf>
    <xf numFmtId="0" fontId="27" fillId="8" borderId="0" xfId="205" applyFont="1" applyFill="1" applyAlignment="1" applyProtection="1">
      <alignment horizontal="center" vertical="center"/>
      <protection hidden="1"/>
    </xf>
    <xf numFmtId="0" fontId="16" fillId="0" borderId="14" xfId="205" applyFont="1" applyBorder="1" applyAlignment="1" applyProtection="1">
      <alignment horizontal="left" vertical="center" wrapText="1"/>
      <protection hidden="1"/>
    </xf>
    <xf numFmtId="0" fontId="16" fillId="0" borderId="15" xfId="205" applyFont="1" applyBorder="1" applyAlignment="1" applyProtection="1">
      <alignment horizontal="left" vertical="center" wrapText="1"/>
      <protection hidden="1"/>
    </xf>
    <xf numFmtId="0" fontId="17"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7" fillId="0" borderId="4" xfId="205" applyFont="1" applyBorder="1" applyAlignment="1" applyProtection="1">
      <alignment horizontal="justify" vertical="center" wrapText="1"/>
      <protection hidden="1"/>
    </xf>
    <xf numFmtId="2" fontId="16" fillId="6" borderId="4" xfId="205" applyNumberFormat="1" applyFont="1" applyFill="1" applyBorder="1" applyAlignment="1" applyProtection="1">
      <alignment horizontal="center" vertical="center" wrapText="1"/>
      <protection hidden="1"/>
    </xf>
    <xf numFmtId="2" fontId="16" fillId="6" borderId="14" xfId="205" applyNumberFormat="1" applyFont="1" applyFill="1" applyBorder="1" applyAlignment="1" applyProtection="1">
      <alignment horizontal="center" vertical="center" wrapText="1"/>
      <protection hidden="1"/>
    </xf>
    <xf numFmtId="2" fontId="16" fillId="6" borderId="15" xfId="205" applyNumberFormat="1" applyFont="1" applyFill="1" applyBorder="1" applyAlignment="1" applyProtection="1">
      <alignment horizontal="center" vertical="center" wrapText="1"/>
      <protection hidden="1"/>
    </xf>
    <xf numFmtId="0" fontId="16" fillId="6" borderId="14" xfId="205" applyFont="1" applyFill="1" applyBorder="1" applyAlignment="1" applyProtection="1">
      <alignment horizontal="left" vertical="center" wrapText="1"/>
      <protection hidden="1"/>
    </xf>
    <xf numFmtId="0" fontId="16" fillId="6" borderId="3" xfId="205" applyFont="1" applyFill="1" applyBorder="1" applyAlignment="1" applyProtection="1">
      <alignment horizontal="left" vertical="center" wrapText="1"/>
      <protection hidden="1"/>
    </xf>
    <xf numFmtId="43" fontId="16" fillId="6" borderId="29" xfId="11" applyFont="1" applyFill="1" applyBorder="1" applyAlignment="1" applyProtection="1">
      <alignment horizontal="center" vertical="top"/>
      <protection hidden="1"/>
    </xf>
    <xf numFmtId="43" fontId="16" fillId="6" borderId="30" xfId="11" applyFont="1" applyFill="1" applyBorder="1" applyAlignment="1" applyProtection="1">
      <alignment horizontal="center" vertical="top"/>
      <protection hidden="1"/>
    </xf>
    <xf numFmtId="0" fontId="17" fillId="0" borderId="0" xfId="205" applyFont="1" applyAlignment="1" applyProtection="1">
      <alignment horizontal="justify" vertical="center" wrapText="1"/>
      <protection hidden="1"/>
    </xf>
    <xf numFmtId="0" fontId="16" fillId="6" borderId="8" xfId="205" applyFont="1" applyFill="1" applyBorder="1" applyAlignment="1" applyProtection="1">
      <alignment horizontal="justify" vertical="center" wrapText="1"/>
      <protection hidden="1"/>
    </xf>
    <xf numFmtId="0" fontId="16"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6" fillId="6" borderId="29" xfId="205" applyFont="1" applyFill="1" applyBorder="1" applyAlignment="1" applyProtection="1">
      <alignment horizontal="left" vertical="center" wrapText="1"/>
      <protection hidden="1"/>
    </xf>
    <xf numFmtId="0" fontId="16"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7" fillId="0" borderId="15" xfId="205" applyNumberFormat="1" applyFont="1" applyBorder="1" applyAlignment="1" applyProtection="1">
      <alignment horizontal="center" vertical="center" wrapText="1"/>
      <protection hidden="1"/>
    </xf>
    <xf numFmtId="0" fontId="16"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7" fillId="0" borderId="28" xfId="205" applyFont="1" applyBorder="1" applyAlignment="1" applyProtection="1">
      <alignment horizontal="justify" vertical="center" wrapText="1"/>
      <protection hidden="1"/>
    </xf>
    <xf numFmtId="0" fontId="16" fillId="6" borderId="24" xfId="205" applyFont="1" applyFill="1" applyBorder="1" applyAlignment="1" applyProtection="1">
      <alignment horizontal="left" vertical="center" wrapText="1"/>
      <protection hidden="1"/>
    </xf>
    <xf numFmtId="0" fontId="16" fillId="0" borderId="0" xfId="200" applyNumberFormat="1" applyFont="1" applyFill="1" applyBorder="1" applyAlignment="1" applyProtection="1">
      <alignment horizontal="justify" vertical="center" wrapText="1"/>
      <protection hidden="1"/>
    </xf>
    <xf numFmtId="0" fontId="17" fillId="0" borderId="26" xfId="205" applyFont="1" applyBorder="1" applyAlignment="1" applyProtection="1">
      <alignment horizontal="justify" vertical="center" wrapText="1"/>
      <protection hidden="1"/>
    </xf>
    <xf numFmtId="0" fontId="16" fillId="14" borderId="0" xfId="205" applyFont="1" applyFill="1" applyAlignment="1" applyProtection="1">
      <alignment horizontal="justify" vertical="center" wrapText="1"/>
      <protection hidden="1"/>
    </xf>
    <xf numFmtId="0" fontId="16" fillId="0" borderId="4" xfId="205" applyFont="1" applyBorder="1" applyAlignment="1" applyProtection="1">
      <alignment horizontal="left" vertical="center" wrapText="1"/>
      <protection hidden="1"/>
    </xf>
    <xf numFmtId="0" fontId="86" fillId="14" borderId="0" xfId="205" applyFont="1" applyFill="1" applyAlignment="1" applyProtection="1">
      <alignment horizontal="justify" vertical="top" wrapText="1"/>
      <protection hidden="1"/>
    </xf>
    <xf numFmtId="0" fontId="39" fillId="14" borderId="0" xfId="206" applyFont="1" applyFill="1" applyAlignment="1" applyProtection="1">
      <alignment horizontal="justify" vertical="top" wrapText="1"/>
      <protection hidden="1"/>
    </xf>
    <xf numFmtId="0" fontId="16" fillId="0" borderId="0" xfId="206" applyFont="1" applyAlignment="1" applyProtection="1">
      <alignment horizontal="center" vertical="center" wrapText="1"/>
      <protection hidden="1"/>
    </xf>
    <xf numFmtId="0" fontId="16" fillId="0" borderId="0" xfId="0" applyFont="1" applyAlignment="1" applyProtection="1">
      <alignment horizontal="center" vertical="center"/>
      <protection hidden="1"/>
    </xf>
    <xf numFmtId="0" fontId="94" fillId="0" borderId="0" xfId="205" applyFont="1" applyAlignment="1" applyProtection="1">
      <alignment horizontal="left" vertical="top"/>
      <protection hidden="1"/>
    </xf>
    <xf numFmtId="0" fontId="16" fillId="0" borderId="0" xfId="200" applyNumberFormat="1" applyFont="1" applyFill="1" applyBorder="1" applyAlignment="1" applyProtection="1">
      <alignment horizontal="justify" vertical="center"/>
      <protection hidden="1"/>
    </xf>
    <xf numFmtId="0" fontId="16" fillId="0" borderId="5" xfId="206" applyFont="1" applyBorder="1" applyAlignment="1" applyProtection="1">
      <alignment horizontal="left" vertical="center"/>
      <protection hidden="1"/>
    </xf>
    <xf numFmtId="168" fontId="27" fillId="0" borderId="0" xfId="0" applyNumberFormat="1" applyFont="1" applyAlignment="1" applyProtection="1">
      <alignment horizontal="center" vertical="center" wrapText="1"/>
      <protection hidden="1"/>
    </xf>
    <xf numFmtId="0" fontId="0" fillId="0" borderId="10" xfId="0" applyBorder="1" applyAlignment="1" applyProtection="1">
      <alignment horizontal="left" vertical="center" wrapText="1"/>
      <protection hidden="1"/>
    </xf>
    <xf numFmtId="0" fontId="0" fillId="0" borderId="0" xfId="206" applyFont="1" applyAlignment="1" applyProtection="1">
      <alignment horizontal="left" vertical="top" wrapText="1"/>
      <protection hidden="1"/>
    </xf>
    <xf numFmtId="0" fontId="5" fillId="12" borderId="14" xfId="206" applyFont="1" applyFill="1" applyBorder="1" applyAlignment="1">
      <alignment horizontal="center" vertical="top" wrapText="1"/>
    </xf>
    <xf numFmtId="0" fontId="5" fillId="12" borderId="3" xfId="206" applyFont="1" applyFill="1" applyBorder="1" applyAlignment="1">
      <alignment horizontal="center" vertical="top" wrapText="1"/>
    </xf>
    <xf numFmtId="0" fontId="5" fillId="12" borderId="15" xfId="206" applyFont="1" applyFill="1" applyBorder="1" applyAlignment="1">
      <alignment horizontal="center" vertical="top" wrapText="1"/>
    </xf>
    <xf numFmtId="0" fontId="0" fillId="12" borderId="14" xfId="206" applyFont="1" applyFill="1" applyBorder="1" applyAlignment="1" applyProtection="1">
      <alignment horizontal="center" vertical="center" wrapText="1"/>
      <protection hidden="1"/>
    </xf>
    <xf numFmtId="0" fontId="0" fillId="12" borderId="3" xfId="206" applyFont="1" applyFill="1" applyBorder="1" applyAlignment="1" applyProtection="1">
      <alignment horizontal="center" vertical="center" wrapText="1"/>
      <protection hidden="1"/>
    </xf>
    <xf numFmtId="0" fontId="0" fillId="12" borderId="15" xfId="206" applyFont="1" applyFill="1" applyBorder="1" applyAlignment="1" applyProtection="1">
      <alignment horizontal="center" vertical="center" wrapText="1"/>
      <protection hidden="1"/>
    </xf>
    <xf numFmtId="0" fontId="16" fillId="10" borderId="14" xfId="0" applyFont="1" applyFill="1" applyBorder="1" applyAlignment="1" applyProtection="1">
      <alignment horizontal="left" vertical="center"/>
      <protection hidden="1"/>
    </xf>
    <xf numFmtId="0" fontId="16" fillId="10" borderId="3" xfId="0" applyFont="1" applyFill="1" applyBorder="1" applyAlignment="1" applyProtection="1">
      <alignment horizontal="left" vertical="center"/>
      <protection hidden="1"/>
    </xf>
    <xf numFmtId="0" fontId="16" fillId="10" borderId="15" xfId="0" applyFont="1" applyFill="1" applyBorder="1" applyAlignment="1" applyProtection="1">
      <alignment horizontal="left" vertical="center"/>
      <protection hidden="1"/>
    </xf>
    <xf numFmtId="2" fontId="0" fillId="0" borderId="0" xfId="206" applyNumberFormat="1" applyFont="1" applyAlignment="1" applyProtection="1">
      <alignment horizontal="right" vertical="center"/>
      <protection hidden="1"/>
    </xf>
    <xf numFmtId="0" fontId="0" fillId="0" borderId="0" xfId="205" applyFont="1" applyAlignment="1" applyProtection="1">
      <alignment horizontal="left" vertical="top"/>
      <protection hidden="1"/>
    </xf>
    <xf numFmtId="0" fontId="16" fillId="0" borderId="0" xfId="206" applyFont="1" applyAlignment="1" applyProtection="1">
      <alignment horizontal="center" vertical="center"/>
      <protection hidden="1"/>
    </xf>
    <xf numFmtId="168" fontId="16" fillId="0" borderId="0" xfId="0" applyNumberFormat="1" applyFont="1" applyAlignment="1" applyProtection="1">
      <alignment horizontal="center" vertical="center" wrapText="1"/>
      <protection hidden="1"/>
    </xf>
    <xf numFmtId="2" fontId="17" fillId="0" borderId="0" xfId="206" applyNumberFormat="1" applyAlignment="1" applyProtection="1">
      <alignment horizontal="right" vertical="center"/>
      <protection hidden="1"/>
    </xf>
    <xf numFmtId="0" fontId="16" fillId="0" borderId="0" xfId="206" applyFont="1" applyAlignment="1" applyProtection="1">
      <alignment horizontal="left" vertical="center"/>
      <protection hidden="1"/>
    </xf>
    <xf numFmtId="0" fontId="28" fillId="0" borderId="0" xfId="206" applyFont="1" applyAlignment="1" applyProtection="1">
      <alignment horizontal="center" vertical="center" wrapText="1"/>
      <protection hidden="1"/>
    </xf>
    <xf numFmtId="0" fontId="17" fillId="0" borderId="0" xfId="206" applyAlignment="1" applyProtection="1">
      <alignment horizontal="justify" vertical="center" wrapText="1"/>
      <protection hidden="1"/>
    </xf>
    <xf numFmtId="0" fontId="16" fillId="0" borderId="14" xfId="204" applyFont="1" applyBorder="1" applyAlignment="1" applyProtection="1">
      <alignment horizontal="justify" vertical="top"/>
      <protection hidden="1"/>
    </xf>
    <xf numFmtId="0" fontId="17" fillId="0" borderId="3" xfId="204" applyFont="1" applyBorder="1" applyAlignment="1" applyProtection="1">
      <alignment horizontal="justify" vertical="top"/>
      <protection hidden="1"/>
    </xf>
    <xf numFmtId="0" fontId="17" fillId="0" borderId="15" xfId="204" applyFont="1" applyBorder="1" applyAlignment="1" applyProtection="1">
      <alignment horizontal="justify" vertical="top"/>
      <protection hidden="1"/>
    </xf>
    <xf numFmtId="0" fontId="16" fillId="9" borderId="0" xfId="204" applyNumberFormat="1" applyFont="1" applyFill="1" applyBorder="1" applyAlignment="1" applyProtection="1">
      <alignment horizontal="center" vertical="center" wrapText="1"/>
      <protection hidden="1"/>
    </xf>
    <xf numFmtId="0" fontId="6" fillId="14" borderId="0" xfId="0" applyFont="1" applyFill="1" applyAlignment="1" applyProtection="1">
      <alignment horizontal="justify" vertical="top" wrapText="1"/>
      <protection hidden="1"/>
    </xf>
    <xf numFmtId="0" fontId="17" fillId="0" borderId="0" xfId="204" applyFont="1" applyAlignment="1" applyProtection="1">
      <alignment horizontal="justify" vertical="center"/>
      <protection hidden="1"/>
    </xf>
    <xf numFmtId="0" fontId="17" fillId="0" borderId="0" xfId="195" applyFont="1" applyAlignment="1" applyProtection="1">
      <alignment horizontal="left" vertical="center" indent="2"/>
      <protection hidden="1"/>
    </xf>
    <xf numFmtId="0" fontId="16" fillId="0" borderId="16" xfId="204" applyFont="1" applyBorder="1" applyAlignment="1" applyProtection="1">
      <alignment horizontal="justify" vertical="top"/>
      <protection hidden="1"/>
    </xf>
    <xf numFmtId="0" fontId="17" fillId="0" borderId="39" xfId="204" applyFont="1" applyBorder="1" applyAlignment="1" applyProtection="1">
      <alignment horizontal="justify" vertical="top"/>
      <protection hidden="1"/>
    </xf>
    <xf numFmtId="0" fontId="17" fillId="0" borderId="17" xfId="204" applyFont="1" applyBorder="1" applyAlignment="1" applyProtection="1">
      <alignment horizontal="justify" vertical="top"/>
      <protection hidden="1"/>
    </xf>
    <xf numFmtId="0" fontId="16" fillId="0" borderId="16" xfId="204" applyFont="1" applyBorder="1" applyAlignment="1" applyProtection="1">
      <alignment horizontal="justify" vertical="center"/>
      <protection hidden="1"/>
    </xf>
    <xf numFmtId="0" fontId="17" fillId="0" borderId="39" xfId="204" applyFont="1" applyBorder="1" applyAlignment="1" applyProtection="1">
      <alignment horizontal="justify" vertical="center"/>
      <protection hidden="1"/>
    </xf>
    <xf numFmtId="0" fontId="17"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7"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7" fillId="4" borderId="0" xfId="204" applyFont="1" applyFill="1" applyBorder="1" applyAlignment="1" applyProtection="1">
      <alignment horizontal="justify" vertical="top" wrapText="1"/>
      <protection locked="0" hidden="1"/>
    </xf>
    <xf numFmtId="0" fontId="17" fillId="0" borderId="0" xfId="204" applyFont="1" applyBorder="1" applyAlignment="1" applyProtection="1">
      <alignment horizontal="justify" vertical="center"/>
      <protection hidden="1"/>
    </xf>
    <xf numFmtId="0" fontId="30" fillId="8" borderId="0" xfId="0" applyFont="1" applyFill="1" applyAlignment="1" applyProtection="1">
      <alignment horizontal="center" vertical="center" wrapText="1"/>
      <protection hidden="1"/>
    </xf>
    <xf numFmtId="0" fontId="30" fillId="8" borderId="7" xfId="0" applyFont="1" applyFill="1" applyBorder="1" applyAlignment="1" applyProtection="1">
      <alignment horizontal="center" vertical="center" wrapText="1"/>
      <protection hidden="1"/>
    </xf>
    <xf numFmtId="0" fontId="16" fillId="14" borderId="0" xfId="194" applyFont="1" applyFill="1" applyAlignment="1">
      <alignment horizontal="justify" vertical="top" wrapText="1"/>
    </xf>
    <xf numFmtId="0" fontId="16" fillId="0" borderId="0" xfId="194" applyFont="1" applyAlignment="1">
      <alignment horizontal="justify" vertical="center"/>
    </xf>
    <xf numFmtId="0" fontId="16" fillId="0" borderId="0" xfId="194" applyFont="1" applyAlignment="1">
      <alignment horizontal="center" vertical="center"/>
    </xf>
    <xf numFmtId="0" fontId="39"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0" fillId="0" borderId="0" xfId="194" applyFont="1" applyAlignment="1">
      <alignment horizontal="justify" vertical="top"/>
    </xf>
    <xf numFmtId="0" fontId="17" fillId="0" borderId="0" xfId="194" applyFont="1" applyAlignment="1">
      <alignment horizontal="center" vertical="top" wrapText="1"/>
    </xf>
    <xf numFmtId="0" fontId="17" fillId="0" borderId="0" xfId="194" applyFont="1" applyAlignment="1">
      <alignment horizontal="justify" vertical="top"/>
    </xf>
    <xf numFmtId="178" fontId="16" fillId="0" borderId="0" xfId="194" applyNumberFormat="1" applyFont="1" applyAlignment="1">
      <alignment horizontal="left" vertical="center" indent="1"/>
    </xf>
    <xf numFmtId="0" fontId="0" fillId="0" borderId="0" xfId="194" applyFont="1" applyAlignment="1">
      <alignment horizontal="center" vertical="top"/>
    </xf>
    <xf numFmtId="0" fontId="0" fillId="0" borderId="0" xfId="0" applyAlignment="1">
      <alignment horizontal="justify" vertical="top" wrapText="1"/>
    </xf>
    <xf numFmtId="0" fontId="17"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6" fillId="0" borderId="14" xfId="210" applyNumberFormat="1" applyFont="1" applyBorder="1" applyAlignment="1" applyProtection="1">
      <alignment horizontal="center" vertical="center" wrapText="1"/>
      <protection hidden="1"/>
    </xf>
    <xf numFmtId="1" fontId="16" fillId="0" borderId="15" xfId="210" applyNumberFormat="1" applyFont="1" applyBorder="1" applyAlignment="1" applyProtection="1">
      <alignment horizontal="center" vertical="center" wrapText="1"/>
      <protection hidden="1"/>
    </xf>
    <xf numFmtId="4" fontId="16" fillId="0" borderId="14" xfId="210" applyNumberFormat="1" applyFont="1" applyBorder="1" applyAlignment="1" applyProtection="1">
      <alignment horizontal="right" vertical="center" wrapText="1"/>
      <protection hidden="1"/>
    </xf>
    <xf numFmtId="4" fontId="17" fillId="0" borderId="15" xfId="210" applyNumberFormat="1" applyFont="1" applyBorder="1" applyAlignment="1" applyProtection="1">
      <alignment horizontal="right" vertical="center" wrapText="1"/>
      <protection hidden="1"/>
    </xf>
    <xf numFmtId="1" fontId="16" fillId="0" borderId="0" xfId="210" applyNumberFormat="1" applyFont="1" applyAlignment="1" applyProtection="1">
      <alignment horizontal="center" vertical="center" wrapText="1"/>
      <protection hidden="1"/>
    </xf>
    <xf numFmtId="0" fontId="16" fillId="0" borderId="0" xfId="210" applyFont="1" applyAlignment="1" applyProtection="1">
      <alignment horizontal="center" vertical="center" wrapText="1"/>
      <protection hidden="1"/>
    </xf>
    <xf numFmtId="4" fontId="16" fillId="0" borderId="0" xfId="210" applyNumberFormat="1" applyFont="1" applyAlignment="1" applyProtection="1">
      <alignment horizontal="right" vertical="center" wrapText="1"/>
      <protection hidden="1"/>
    </xf>
    <xf numFmtId="1" fontId="16" fillId="0" borderId="4" xfId="210" applyNumberFormat="1" applyFont="1" applyBorder="1" applyAlignment="1" applyProtection="1">
      <alignment horizontal="center" vertical="center" wrapText="1"/>
      <protection hidden="1"/>
    </xf>
    <xf numFmtId="4" fontId="16" fillId="0" borderId="4" xfId="210" applyNumberFormat="1" applyFont="1" applyBorder="1" applyAlignment="1" applyProtection="1">
      <alignment horizontal="center" vertical="center" wrapText="1"/>
      <protection hidden="1"/>
    </xf>
    <xf numFmtId="0" fontId="17" fillId="0" borderId="7" xfId="210" applyFont="1" applyBorder="1" applyAlignment="1" applyProtection="1">
      <alignment horizontal="justify" vertical="center" wrapText="1"/>
      <protection hidden="1"/>
    </xf>
    <xf numFmtId="0" fontId="17"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6" fillId="0" borderId="29" xfId="210" applyNumberFormat="1" applyFont="1" applyBorder="1" applyAlignment="1" applyProtection="1">
      <alignment horizontal="center" vertical="center" wrapText="1"/>
      <protection hidden="1"/>
    </xf>
    <xf numFmtId="4" fontId="16" fillId="0" borderId="30" xfId="210" applyNumberFormat="1" applyFont="1" applyBorder="1" applyAlignment="1" applyProtection="1">
      <alignment horizontal="center" vertical="center" wrapText="1"/>
      <protection hidden="1"/>
    </xf>
    <xf numFmtId="1" fontId="17" fillId="0" borderId="0" xfId="210" applyNumberFormat="1" applyFont="1" applyAlignment="1" applyProtection="1">
      <alignment horizontal="justify" vertical="top" wrapText="1"/>
      <protection hidden="1"/>
    </xf>
    <xf numFmtId="0" fontId="17" fillId="0" borderId="0" xfId="210" applyFont="1" applyAlignment="1" applyProtection="1">
      <alignment horizontal="justify" vertical="top" wrapText="1"/>
      <protection hidden="1"/>
    </xf>
    <xf numFmtId="0" fontId="17" fillId="0" borderId="7" xfId="210" applyFont="1" applyBorder="1" applyAlignment="1" applyProtection="1">
      <alignment horizontal="justify" vertical="top" wrapText="1"/>
      <protection hidden="1"/>
    </xf>
    <xf numFmtId="1" fontId="23" fillId="0" borderId="4" xfId="209" applyNumberFormat="1" applyFont="1" applyBorder="1" applyAlignment="1" applyProtection="1">
      <alignment horizontal="justify" vertical="center" wrapText="1"/>
      <protection hidden="1"/>
    </xf>
    <xf numFmtId="4" fontId="16" fillId="0" borderId="14" xfId="209" applyNumberFormat="1" applyFont="1" applyBorder="1" applyAlignment="1" applyProtection="1">
      <alignment horizontal="center" vertical="center" wrapText="1"/>
      <protection hidden="1"/>
    </xf>
    <xf numFmtId="4" fontId="16" fillId="0" borderId="3" xfId="209" applyNumberFormat="1" applyFont="1" applyBorder="1" applyAlignment="1" applyProtection="1">
      <alignment horizontal="center" vertical="center" wrapText="1"/>
      <protection hidden="1"/>
    </xf>
    <xf numFmtId="0" fontId="17" fillId="0" borderId="0" xfId="209" applyFont="1" applyAlignment="1" applyProtection="1">
      <alignment horizontal="left" vertical="center" wrapText="1"/>
      <protection hidden="1"/>
    </xf>
    <xf numFmtId="1" fontId="16" fillId="0" borderId="0" xfId="209" applyNumberFormat="1" applyFont="1" applyAlignment="1" applyProtection="1">
      <alignment horizontal="center" vertical="center" wrapText="1"/>
      <protection hidden="1"/>
    </xf>
    <xf numFmtId="0" fontId="16" fillId="0" borderId="0" xfId="209" applyFont="1" applyAlignment="1" applyProtection="1">
      <alignment horizontal="center" vertical="center" wrapText="1"/>
      <protection hidden="1"/>
    </xf>
    <xf numFmtId="4" fontId="16" fillId="0" borderId="0" xfId="209" applyNumberFormat="1" applyFont="1" applyAlignment="1" applyProtection="1">
      <alignment horizontal="right" vertical="center" wrapText="1"/>
      <protection hidden="1"/>
    </xf>
    <xf numFmtId="4" fontId="16" fillId="0" borderId="4" xfId="209" applyNumberFormat="1" applyFont="1" applyBorder="1" applyAlignment="1" applyProtection="1">
      <alignment horizontal="center" vertical="center" wrapText="1"/>
      <protection hidden="1"/>
    </xf>
    <xf numFmtId="4" fontId="16" fillId="0" borderId="14" xfId="209" applyNumberFormat="1" applyFont="1" applyBorder="1" applyAlignment="1" applyProtection="1">
      <alignment horizontal="right" vertical="center" wrapText="1"/>
      <protection hidden="1"/>
    </xf>
    <xf numFmtId="4" fontId="17" fillId="0" borderId="15" xfId="209" applyNumberFormat="1" applyFont="1" applyBorder="1" applyAlignment="1" applyProtection="1">
      <alignment horizontal="right" vertical="center" wrapText="1"/>
      <protection hidden="1"/>
    </xf>
    <xf numFmtId="1" fontId="16" fillId="0" borderId="14" xfId="209" applyNumberFormat="1" applyFont="1" applyBorder="1" applyAlignment="1" applyProtection="1">
      <alignment horizontal="center" vertical="center" wrapText="1"/>
      <protection hidden="1"/>
    </xf>
    <xf numFmtId="1" fontId="16" fillId="0" borderId="15" xfId="209" applyNumberFormat="1" applyFont="1" applyBorder="1" applyAlignment="1" applyProtection="1">
      <alignment horizontal="center" vertical="center" wrapText="1"/>
      <protection hidden="1"/>
    </xf>
    <xf numFmtId="1" fontId="16" fillId="0" borderId="4" xfId="209" applyNumberFormat="1" applyFont="1" applyBorder="1" applyAlignment="1" applyProtection="1">
      <alignment horizontal="center" vertical="center" wrapText="1"/>
      <protection hidden="1"/>
    </xf>
    <xf numFmtId="0" fontId="17" fillId="0" borderId="10" xfId="209" applyFont="1" applyBorder="1" applyAlignment="1" applyProtection="1">
      <alignment horizontal="left" vertical="center" wrapText="1"/>
      <protection hidden="1"/>
    </xf>
    <xf numFmtId="0" fontId="17" fillId="0" borderId="30" xfId="209" applyFont="1" applyBorder="1" applyAlignment="1" applyProtection="1">
      <alignment horizontal="left" vertical="center" wrapText="1"/>
      <protection hidden="1"/>
    </xf>
    <xf numFmtId="1" fontId="17" fillId="0" borderId="0" xfId="209" applyNumberFormat="1" applyFont="1" applyAlignment="1" applyProtection="1">
      <alignment horizontal="justify" vertical="top" wrapText="1"/>
      <protection hidden="1"/>
    </xf>
    <xf numFmtId="0" fontId="17" fillId="0" borderId="0" xfId="209" applyFont="1" applyAlignment="1" applyProtection="1">
      <alignment horizontal="justify" vertical="top" wrapText="1"/>
      <protection hidden="1"/>
    </xf>
    <xf numFmtId="0" fontId="17" fillId="0" borderId="7" xfId="209" applyFont="1" applyBorder="1" applyAlignment="1" applyProtection="1">
      <alignment horizontal="justify" vertical="top" wrapText="1"/>
      <protection hidden="1"/>
    </xf>
    <xf numFmtId="0" fontId="2" fillId="0" borderId="6" xfId="205" applyBorder="1" applyAlignment="1"/>
    <xf numFmtId="0" fontId="2" fillId="0" borderId="0" xfId="205" applyAlignment="1"/>
    <xf numFmtId="0" fontId="2" fillId="0" borderId="7" xfId="205" applyBorder="1" applyAlignment="1"/>
    <xf numFmtId="0" fontId="4" fillId="0" borderId="0" xfId="0" applyFont="1" applyProtection="1">
      <protection hidden="1"/>
    </xf>
    <xf numFmtId="0" fontId="55" fillId="0" borderId="0" xfId="197" applyFont="1" applyAlignment="1" applyProtection="1">
      <alignment horizontal="center" vertical="center"/>
      <protection hidden="1"/>
    </xf>
    <xf numFmtId="0" fontId="55" fillId="4" borderId="16" xfId="197" applyFont="1" applyFill="1" applyBorder="1" applyAlignment="1" applyProtection="1">
      <alignment horizontal="left" vertical="center"/>
      <protection locked="0"/>
    </xf>
    <xf numFmtId="0" fontId="55" fillId="4" borderId="39" xfId="197" applyFont="1" applyFill="1" applyBorder="1" applyAlignment="1" applyProtection="1">
      <alignment horizontal="left" vertical="center"/>
      <protection locked="0"/>
    </xf>
    <xf numFmtId="0" fontId="55" fillId="4" borderId="17" xfId="197" applyFont="1" applyFill="1" applyBorder="1" applyAlignment="1" applyProtection="1">
      <alignment horizontal="left" vertical="center"/>
      <protection locked="0"/>
    </xf>
    <xf numFmtId="0" fontId="17" fillId="0" borderId="0" xfId="206" applyFont="1" applyAlignment="1" applyProtection="1">
      <alignment vertical="center"/>
      <protection hidden="1"/>
    </xf>
    <xf numFmtId="0" fontId="17" fillId="0" borderId="0" xfId="206" applyFont="1" applyAlignment="1" applyProtection="1">
      <alignment horizontal="left" vertical="center"/>
      <protection hidden="1"/>
    </xf>
    <xf numFmtId="0" fontId="17" fillId="0" borderId="0" xfId="206" applyFont="1" applyAlignment="1" applyProtection="1">
      <alignment horizontal="left" vertical="center" indent="1"/>
      <protection hidden="1"/>
    </xf>
    <xf numFmtId="0" fontId="17" fillId="0" borderId="0" xfId="0" applyFont="1" applyAlignment="1">
      <alignment horizontal="justify" vertical="center" wrapText="1"/>
    </xf>
    <xf numFmtId="0" fontId="17" fillId="6" borderId="4" xfId="0" applyFont="1" applyFill="1" applyBorder="1" applyAlignment="1" applyProtection="1">
      <alignment vertical="center"/>
      <protection locked="0"/>
    </xf>
    <xf numFmtId="0" fontId="17" fillId="0" borderId="4" xfId="211" applyNumberFormat="1" applyFont="1" applyFill="1" applyBorder="1" applyAlignment="1" applyProtection="1">
      <alignment horizontal="center" vertical="center"/>
    </xf>
    <xf numFmtId="0" fontId="17" fillId="7" borderId="4" xfId="211" applyNumberFormat="1" applyFont="1" applyFill="1" applyBorder="1" applyAlignment="1" applyProtection="1">
      <alignment horizontal="center" vertical="center"/>
    </xf>
    <xf numFmtId="0" fontId="17" fillId="0" borderId="0" xfId="200" applyNumberFormat="1" applyFont="1" applyFill="1" applyBorder="1" applyAlignment="1" applyProtection="1">
      <alignment horizontal="center" vertical="center"/>
    </xf>
    <xf numFmtId="0" fontId="17" fillId="0" borderId="0" xfId="200" applyNumberFormat="1" applyFont="1" applyFill="1" applyBorder="1" applyAlignment="1" applyProtection="1">
      <alignment vertical="center" wrapText="1"/>
    </xf>
    <xf numFmtId="0" fontId="17" fillId="0" borderId="0" xfId="200" applyNumberFormat="1" applyFont="1" applyFill="1" applyBorder="1" applyAlignment="1" applyProtection="1">
      <alignment vertical="center"/>
    </xf>
    <xf numFmtId="0" fontId="17" fillId="0" borderId="0" xfId="206" applyFont="1" applyAlignment="1">
      <alignment horizontal="left" vertical="center"/>
    </xf>
    <xf numFmtId="0" fontId="17" fillId="0" borderId="0" xfId="206" applyFont="1" applyAlignment="1" applyProtection="1">
      <alignment horizontal="left" vertical="center"/>
      <protection hidden="1"/>
    </xf>
    <xf numFmtId="0" fontId="17" fillId="0" borderId="0" xfId="206" applyFont="1" applyAlignment="1">
      <alignment horizontal="left" vertical="center"/>
    </xf>
    <xf numFmtId="0" fontId="17" fillId="0" borderId="0" xfId="0" applyFont="1" applyAlignment="1">
      <alignment horizontal="center" vertical="center" wrapText="1"/>
    </xf>
    <xf numFmtId="0" fontId="17" fillId="0" borderId="0" xfId="200" applyNumberFormat="1" applyFont="1" applyFill="1" applyBorder="1" applyAlignment="1" applyProtection="1">
      <alignment horizontal="center" vertical="center"/>
      <protection hidden="1"/>
    </xf>
    <xf numFmtId="0" fontId="17" fillId="0" borderId="0" xfId="200" applyNumberFormat="1" applyFont="1" applyFill="1" applyBorder="1" applyAlignment="1" applyProtection="1">
      <alignment vertical="center" wrapText="1"/>
      <protection hidden="1"/>
    </xf>
    <xf numFmtId="0" fontId="17" fillId="0" borderId="0" xfId="200" applyNumberFormat="1" applyFont="1" applyFill="1" applyBorder="1" applyAlignment="1" applyProtection="1">
      <alignment vertical="center"/>
      <protection hidden="1"/>
    </xf>
    <xf numFmtId="0" fontId="17" fillId="0" borderId="0" xfId="206" applyFont="1" applyAlignment="1" applyProtection="1">
      <alignment horizontal="left" vertical="center" wrapText="1"/>
      <protection hidden="1"/>
    </xf>
    <xf numFmtId="0" fontId="17" fillId="4" borderId="0" xfId="194" applyFont="1" applyFill="1" applyAlignment="1" applyProtection="1">
      <alignment horizontal="left" vertical="center"/>
      <protection locked="0"/>
    </xf>
    <xf numFmtId="178" fontId="17" fillId="0" borderId="0" xfId="194" applyNumberFormat="1" applyFont="1" applyAlignment="1">
      <alignment horizontal="left" vertical="center"/>
    </xf>
    <xf numFmtId="178" fontId="17" fillId="0" borderId="0" xfId="194" applyNumberFormat="1" applyFont="1" applyAlignment="1">
      <alignment horizontal="left" vertical="center"/>
    </xf>
    <xf numFmtId="0" fontId="17" fillId="0" borderId="0" xfId="196" applyFont="1" applyAlignment="1">
      <alignment horizontal="left" vertical="center"/>
    </xf>
    <xf numFmtId="0" fontId="17" fillId="0" borderId="0" xfId="207" applyFont="1" applyAlignment="1">
      <alignment horizontal="left" vertical="center"/>
    </xf>
    <xf numFmtId="0" fontId="17" fillId="0" borderId="0" xfId="194" applyFont="1" applyAlignment="1">
      <alignment vertical="top" wrapText="1"/>
    </xf>
    <xf numFmtId="165" fontId="17" fillId="0" borderId="0" xfId="194" applyNumberFormat="1" applyFont="1" applyAlignment="1">
      <alignment horizontal="center" vertical="top"/>
    </xf>
    <xf numFmtId="0" fontId="17" fillId="0" borderId="0" xfId="194" applyFont="1" applyAlignment="1">
      <alignment horizontal="justify"/>
    </xf>
    <xf numFmtId="0" fontId="17" fillId="0" borderId="0" xfId="194" applyFont="1" applyAlignment="1">
      <alignment horizontal="justify" vertical="center"/>
    </xf>
    <xf numFmtId="165" fontId="17" fillId="0" borderId="0" xfId="194" applyNumberFormat="1" applyFont="1" applyAlignment="1">
      <alignment horizontal="center" vertical="center"/>
    </xf>
    <xf numFmtId="0" fontId="17" fillId="0" borderId="0" xfId="194" applyFont="1" applyAlignment="1">
      <alignment horizontal="center" vertical="top"/>
    </xf>
    <xf numFmtId="0" fontId="17" fillId="0" borderId="0" xfId="194" applyFont="1" applyAlignment="1">
      <alignment vertical="top"/>
    </xf>
    <xf numFmtId="0" fontId="17" fillId="0" borderId="0" xfId="194" applyFont="1" applyAlignment="1">
      <alignment horizontal="center" vertical="top"/>
    </xf>
    <xf numFmtId="165" fontId="17" fillId="0" borderId="0" xfId="0" applyNumberFormat="1" applyFont="1" applyAlignment="1">
      <alignment horizontal="center" vertical="center"/>
    </xf>
    <xf numFmtId="0" fontId="17" fillId="0" borderId="0" xfId="0" applyFont="1" applyAlignment="1">
      <alignment horizontal="left" vertical="center" wrapText="1" indent="2"/>
    </xf>
    <xf numFmtId="0" fontId="17" fillId="0" borderId="0" xfId="0" applyFont="1" applyAlignment="1">
      <alignment vertical="center" wrapText="1"/>
    </xf>
    <xf numFmtId="0" fontId="17" fillId="4" borderId="0" xfId="0" applyFont="1" applyFill="1" applyAlignment="1">
      <alignment vertical="center"/>
    </xf>
    <xf numFmtId="0" fontId="17" fillId="4" borderId="0" xfId="0" applyFont="1" applyFill="1" applyAlignment="1" applyProtection="1">
      <alignment vertical="center"/>
      <protection locked="0"/>
    </xf>
    <xf numFmtId="0" fontId="17" fillId="0" borderId="0" xfId="0" applyFont="1" applyAlignment="1">
      <alignment horizontal="left" vertical="center" indent="2"/>
    </xf>
    <xf numFmtId="0" fontId="17" fillId="0" borderId="43" xfId="0" applyFont="1" applyBorder="1" applyAlignment="1">
      <alignment horizontal="left" vertical="center" indent="2"/>
    </xf>
    <xf numFmtId="0" fontId="17" fillId="4" borderId="22" xfId="0" applyFont="1" applyFill="1" applyBorder="1" applyAlignment="1" applyProtection="1">
      <alignment horizontal="left" vertical="center"/>
      <protection locked="0"/>
    </xf>
    <xf numFmtId="0" fontId="17" fillId="0" borderId="0" xfId="0" applyFont="1" applyAlignment="1">
      <alignment horizontal="left" vertical="center" indent="2"/>
    </xf>
    <xf numFmtId="0" fontId="17" fillId="4" borderId="22" xfId="0" applyFont="1" applyFill="1" applyBorder="1" applyAlignment="1" applyProtection="1">
      <alignment horizontal="left" vertical="center"/>
      <protection locked="0"/>
    </xf>
    <xf numFmtId="0" fontId="17" fillId="0" borderId="40" xfId="0" applyFont="1" applyBorder="1" applyAlignment="1">
      <alignment horizontal="left" vertical="center" indent="2"/>
    </xf>
    <xf numFmtId="0" fontId="17" fillId="0" borderId="22" xfId="0" applyFont="1" applyBorder="1" applyAlignment="1">
      <alignment horizontal="left" vertical="center" indent="2"/>
    </xf>
    <xf numFmtId="0" fontId="17" fillId="0" borderId="43" xfId="0" applyFont="1" applyBorder="1" applyAlignment="1">
      <alignment horizontal="justify" vertical="center" wrapText="1"/>
    </xf>
    <xf numFmtId="0" fontId="38" fillId="0" borderId="0" xfId="209" applyFont="1" applyProtection="1">
      <protection hidden="1"/>
    </xf>
    <xf numFmtId="0" fontId="38" fillId="0" borderId="0" xfId="209" applyFont="1" applyAlignment="1" applyProtection="1">
      <alignment vertical="center"/>
      <protection hidden="1"/>
    </xf>
    <xf numFmtId="0" fontId="38" fillId="0" borderId="0" xfId="209" applyFont="1" applyAlignment="1" applyProtection="1">
      <alignment wrapText="1"/>
      <protection hidden="1"/>
    </xf>
    <xf numFmtId="10" fontId="38" fillId="0" borderId="0" xfId="209" applyNumberFormat="1" applyFont="1" applyAlignment="1" applyProtection="1">
      <alignment vertical="center"/>
      <protection hidden="1"/>
    </xf>
    <xf numFmtId="2" fontId="19" fillId="0" borderId="0" xfId="198" applyNumberFormat="1" applyFont="1" applyAlignment="1" applyProtection="1">
      <alignment horizontal="left" vertical="center"/>
      <protection hidden="1"/>
    </xf>
    <xf numFmtId="0" fontId="2" fillId="0" borderId="0" xfId="198" applyFont="1" applyAlignment="1" applyProtection="1">
      <alignment vertical="center"/>
      <protection hidden="1"/>
    </xf>
    <xf numFmtId="0" fontId="2" fillId="0" borderId="0" xfId="198" applyFont="1" applyAlignment="1" applyProtection="1">
      <alignment horizontal="left" vertical="center"/>
      <protection hidden="1"/>
    </xf>
  </cellXfs>
  <cellStyles count="279">
    <cellStyle name="20% - Accent1" xfId="239" builtinId="30" customBuiltin="1"/>
    <cellStyle name="20% - Accent2" xfId="243" builtinId="34" customBuiltin="1"/>
    <cellStyle name="20% - Accent3" xfId="247" builtinId="38" customBuiltin="1"/>
    <cellStyle name="20% - Accent4" xfId="251" builtinId="42" customBuiltin="1"/>
    <cellStyle name="20% - Accent5" xfId="255" builtinId="46" customBuiltin="1"/>
    <cellStyle name="20% - Accent6" xfId="259" builtinId="50" customBuiltin="1"/>
    <cellStyle name="40% - Accent1" xfId="240" builtinId="31" customBuiltin="1"/>
    <cellStyle name="40% - Accent2" xfId="244" builtinId="35" customBuiltin="1"/>
    <cellStyle name="40% - Accent3" xfId="248" builtinId="39" customBuiltin="1"/>
    <cellStyle name="40% - Accent4" xfId="252" builtinId="43" customBuiltin="1"/>
    <cellStyle name="40% - Accent5" xfId="256" builtinId="47" customBuiltin="1"/>
    <cellStyle name="40% - Accent6" xfId="260" builtinId="51" customBuiltin="1"/>
    <cellStyle name="60% - Accent1" xfId="241" builtinId="32" customBuiltin="1"/>
    <cellStyle name="60% - Accent2" xfId="245" builtinId="36" customBuiltin="1"/>
    <cellStyle name="60% - Accent3" xfId="249" builtinId="40" customBuiltin="1"/>
    <cellStyle name="60% - Accent4" xfId="253" builtinId="44" customBuiltin="1"/>
    <cellStyle name="60% - Accent5" xfId="257" builtinId="48" customBuiltin="1"/>
    <cellStyle name="60% - Accent6" xfId="261" builtinId="52" customBuiltin="1"/>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Accent1" xfId="238" builtinId="29" customBuiltin="1"/>
    <cellStyle name="Accent2" xfId="242" builtinId="33" customBuiltin="1"/>
    <cellStyle name="Accent3" xfId="246" builtinId="37" customBuiltin="1"/>
    <cellStyle name="Accent4" xfId="250" builtinId="41" customBuiltin="1"/>
    <cellStyle name="Accent5" xfId="254" builtinId="45" customBuiltin="1"/>
    <cellStyle name="Accent6" xfId="258" builtinId="49" customBuiltin="1"/>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Bad" xfId="228" builtinId="27" customBuiltin="1"/>
    <cellStyle name="Ç¥ÁØ_¿¬°£´©°è¿¹»ó" xfId="10" xr:uid="{00000000-0005-0000-0000-000009000000}"/>
    <cellStyle name="Calculation" xfId="232" builtinId="22" customBuiltin="1"/>
    <cellStyle name="Check Cell" xfId="234" builtinId="23" customBuiltin="1"/>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44" xfId="263" xr:uid="{42338F0D-FFA8-4190-8929-47330E81CC9F}"/>
    <cellStyle name="Comma 45" xfId="264" xr:uid="{9DAA71AF-FB0F-40DF-AB24-E0B2FBED74B5}"/>
    <cellStyle name="Comma 46" xfId="272" xr:uid="{60D6D416-076F-4FB3-A456-16B31AF3E623}"/>
    <cellStyle name="Comma 47" xfId="275" xr:uid="{2CC9FEA5-AC13-466E-93AD-BE4775502856}"/>
    <cellStyle name="Comma 48" xfId="269" xr:uid="{FD046074-B15C-486D-91F8-737887D34E44}"/>
    <cellStyle name="Comma 49" xfId="273" xr:uid="{8EA4EECA-2207-491E-9084-8636E1EE20A0}"/>
    <cellStyle name="Comma 5" xfId="65" xr:uid="{00000000-0005-0000-0000-000040000000}"/>
    <cellStyle name="Comma 50" xfId="265" xr:uid="{6ACA67F6-7218-4874-A8B7-506B2E1F37E0}"/>
    <cellStyle name="Comma 51" xfId="277" xr:uid="{FD0B7530-9B41-4233-B0A0-D74D1A22B509}"/>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Explanatory Text" xfId="236" builtinId="53" customBuiltin="1"/>
    <cellStyle name="Formula" xfId="71" xr:uid="{00000000-0005-0000-0000-000046000000}"/>
    <cellStyle name="Formula 2" xfId="72" xr:uid="{00000000-0005-0000-0000-000047000000}"/>
    <cellStyle name="Formula 2 2" xfId="73" xr:uid="{00000000-0005-0000-0000-000048000000}"/>
    <cellStyle name="Good" xfId="227" builtinId="26" customBuiltin="1"/>
    <cellStyle name="Header1" xfId="74" xr:uid="{00000000-0005-0000-0000-000049000000}"/>
    <cellStyle name="Header2" xfId="75" xr:uid="{00000000-0005-0000-0000-00004A000000}"/>
    <cellStyle name="Heading 1" xfId="223" builtinId="16" customBuiltin="1"/>
    <cellStyle name="Heading 2" xfId="224" builtinId="17" customBuiltin="1"/>
    <cellStyle name="Heading 3" xfId="225" builtinId="18" customBuiltin="1"/>
    <cellStyle name="Heading 4" xfId="226" builtinId="19" customBuiltin="1"/>
    <cellStyle name="Hypertextový odkaz" xfId="76" xr:uid="{00000000-0005-0000-0000-00004B000000}"/>
    <cellStyle name="Hypertextový odkaz 2" xfId="77" xr:uid="{00000000-0005-0000-0000-00004C000000}"/>
    <cellStyle name="Hypertextový odkaz 2 2" xfId="78" xr:uid="{00000000-0005-0000-0000-00004D000000}"/>
    <cellStyle name="Input" xfId="230" builtinId="20" customBuiltin="1"/>
    <cellStyle name="Linked Cell" xfId="233" builtinId="24" customBuiltin="1"/>
    <cellStyle name="Neutral" xfId="229" builtinId="28" customBuiltin="1"/>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00" xfId="276" xr:uid="{3EE3E08F-E5DB-4A8B-8AA8-EAA08C5BFD32}"/>
    <cellStyle name="Normal 101" xfId="267" xr:uid="{7214BC35-58BF-46E5-8174-A67D4A3D34CD}"/>
    <cellStyle name="Normal 102" xfId="266" xr:uid="{08705608-D6A8-4BE4-8AED-3188A5783233}"/>
    <cellStyle name="Normal 103" xfId="271" xr:uid="{6F9E83B0-9ECD-45EB-B0EC-732B69EAF280}"/>
    <cellStyle name="Normal 104" xfId="278" xr:uid="{A43D3349-945A-4B65-AE4C-C79478D37962}"/>
    <cellStyle name="Normal 105" xfId="274" xr:uid="{DA4C2024-E9BF-4920-BC56-11E5BEA0F54E}"/>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 98" xfId="262" xr:uid="{5A2F9AD1-12C9-4ADE-A83C-86B2BF9A4485}"/>
    <cellStyle name="Normal 99" xfId="270" xr:uid="{A5C333D6-6B28-48FB-BD1D-F7B3BD87F49C}"/>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Note 2" xfId="268" xr:uid="{17743A6B-DB5A-43E3-B209-5212C3DFA1DE}"/>
    <cellStyle name="Output" xfId="231" builtinId="21" customBuiltin="1"/>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 name="Title" xfId="222" builtinId="15" customBuiltin="1"/>
    <cellStyle name="Total" xfId="237" builtinId="25" customBuiltin="1"/>
    <cellStyle name="Warning Text" xfId="235" builtinId="11" customBuiltin="1"/>
  </cellStyles>
  <dxfs count="56">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structions!A1"/><Relationship Id="rId1" Type="http://schemas.openxmlformats.org/officeDocument/2006/relationships/hyperlink" Target="#'Names of Bidder'!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1"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2"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twoCellAnchor editAs="oneCell">
    <xdr:from>
      <xdr:col>1</xdr:col>
      <xdr:colOff>114300</xdr:colOff>
      <xdr:row>10</xdr:row>
      <xdr:rowOff>257175</xdr:rowOff>
    </xdr:from>
    <xdr:to>
      <xdr:col>2</xdr:col>
      <xdr:colOff>1714500</xdr:colOff>
      <xdr:row>12</xdr:row>
      <xdr:rowOff>228600</xdr:rowOff>
    </xdr:to>
    <xdr:pic>
      <xdr:nvPicPr>
        <xdr:cNvPr id="2" name="Picture 9">
          <a:extLst>
            <a:ext uri="{FF2B5EF4-FFF2-40B4-BE49-F238E27FC236}">
              <a16:creationId xmlns:a16="http://schemas.microsoft.com/office/drawing/2014/main" id="{DDBE8880-B7DC-4B51-8700-CC2202F7ED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1525" y="4162425"/>
          <a:ext cx="24479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2552700</xdr:colOff>
      <xdr:row>11</xdr:row>
      <xdr:rowOff>9525</xdr:rowOff>
    </xdr:from>
    <xdr:to>
      <xdr:col>4</xdr:col>
      <xdr:colOff>666750</xdr:colOff>
      <xdr:row>13</xdr:row>
      <xdr:rowOff>19050</xdr:rowOff>
    </xdr:to>
    <xdr:pic>
      <xdr:nvPicPr>
        <xdr:cNvPr id="3" name="Picture 10">
          <a:extLst>
            <a:ext uri="{FF2B5EF4-FFF2-40B4-BE49-F238E27FC236}">
              <a16:creationId xmlns:a16="http://schemas.microsoft.com/office/drawing/2014/main" id="{9C734D20-191F-4973-82EA-B063C1917C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2981" t="27950" r="31090" b="55093"/>
        <a:stretch>
          <a:fillRect/>
        </a:stretch>
      </xdr:blipFill>
      <xdr:spPr bwMode="auto">
        <a:xfrm>
          <a:off x="4057650" y="4695825"/>
          <a:ext cx="40005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54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48675" y="76200"/>
          <a:ext cx="1381125" cy="657225"/>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4800" y="10029825"/>
          <a:ext cx="238125"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695825" y="10029825"/>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4800" y="10029825"/>
          <a:ext cx="238125"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695825" y="10029825"/>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4800" y="10029825"/>
          <a:ext cx="238125"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695825" y="10029825"/>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4800" y="10029825"/>
          <a:ext cx="238125"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4800" y="10029825"/>
          <a:ext cx="238125"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4800" y="10029825"/>
          <a:ext cx="238125"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4800" y="10029825"/>
          <a:ext cx="238125"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33975" y="10029825"/>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33975" y="10029825"/>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33975" y="10029825"/>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33975" y="10029825"/>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48125" y="10029825"/>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29075" y="10029825"/>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57650" y="10029825"/>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29150" y="10029825"/>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57725" y="10029825"/>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48200" y="10029825"/>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38600" y="10029825"/>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6225" y="10029825"/>
          <a:ext cx="266700"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7175" y="10029825"/>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57650" y="10029825"/>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4800" y="10029825"/>
          <a:ext cx="238125"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4800" y="10029825"/>
          <a:ext cx="238125"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4800" y="10029825"/>
          <a:ext cx="238125"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4800" y="10029825"/>
          <a:ext cx="238125"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4800" y="10029825"/>
          <a:ext cx="238125"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4800" y="10029825"/>
          <a:ext cx="238125"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0975" y="10029825"/>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4800" y="10029825"/>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4800" y="10029825"/>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4800" y="10029825"/>
          <a:ext cx="238125"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4800" y="10029825"/>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4800" y="10029825"/>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4800" y="10029825"/>
          <a:ext cx="238125"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695825" y="10029825"/>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695825" y="10029825"/>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695825" y="10029825"/>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76875" y="10029825"/>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76875" y="10029825"/>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76875" y="10029825"/>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76875" y="10029825"/>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76875" y="10029825"/>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4800" y="10029825"/>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695825" y="10029825"/>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4800" y="10029825"/>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695825" y="10029825"/>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4800" y="10029825"/>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695825" y="10029825"/>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4800" y="10029825"/>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695825" y="10029825"/>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4800" y="10029825"/>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4800" y="10029825"/>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4800" y="10029825"/>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4800" y="10029825"/>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4800" y="10029825"/>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695825" y="10029825"/>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695825" y="10029825"/>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695825" y="10029825"/>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695825" y="10029825"/>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695825" y="10029825"/>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4800" y="10029825"/>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4800" y="10029825"/>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695825" y="10029825"/>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695825" y="10029825"/>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4800" y="10029825"/>
          <a:ext cx="238125"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76875" y="10029825"/>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695825" y="10029825"/>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695825" y="10029825"/>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695825" y="10029825"/>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695825" y="10029825"/>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695825" y="10029825"/>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2000" y="10029825"/>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4800" y="10029825"/>
          <a:ext cx="238125"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4800" y="10029825"/>
          <a:ext cx="238125"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4800" y="10029825"/>
          <a:ext cx="238125"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4800" y="10029825"/>
          <a:ext cx="238125"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4800" y="10029825"/>
          <a:ext cx="238125"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4800" y="10029825"/>
          <a:ext cx="238125"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0975" y="10029825"/>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4800" y="10029825"/>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4800" y="10029825"/>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4800" y="10029825"/>
          <a:ext cx="238125"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4800" y="10029825"/>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4800" y="10029825"/>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4800" y="10029825"/>
          <a:ext cx="238125"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695825" y="10029825"/>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695825" y="10029825"/>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695825" y="10029825"/>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76875" y="10029825"/>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76875" y="10029825"/>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76875" y="10029825"/>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76875" y="10029825"/>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76875" y="10029825"/>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4800" y="10029825"/>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695825" y="10029825"/>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4800" y="10029825"/>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695825" y="10029825"/>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4800" y="10029825"/>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695825" y="10029825"/>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4800" y="10029825"/>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695825" y="10029825"/>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4800" y="10029825"/>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4800" y="10029825"/>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4800" y="10029825"/>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4800" y="10029825"/>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4800" y="10029825"/>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695825" y="10029825"/>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695825" y="10029825"/>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695825" y="10029825"/>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695825" y="10029825"/>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695825" y="10029825"/>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4800" y="10029825"/>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4800" y="10029825"/>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695825" y="10029825"/>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695825" y="10029825"/>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4800" y="10029825"/>
          <a:ext cx="238125"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76875" y="10029825"/>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695825" y="10029825"/>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695825" y="10029825"/>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695825" y="10029825"/>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695825" y="10029825"/>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2000" y="10029825"/>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4800" y="10029825"/>
          <a:ext cx="238125"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695825" y="10029825"/>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4800" y="10029825"/>
          <a:ext cx="238125"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695825" y="10029825"/>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4800" y="10029825"/>
          <a:ext cx="238125"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695825" y="10029825"/>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4800" y="10029825"/>
          <a:ext cx="238125"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4800" y="10029825"/>
          <a:ext cx="238125"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4800" y="10029825"/>
          <a:ext cx="238125"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4800" y="10029825"/>
          <a:ext cx="238125"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33975" y="10029825"/>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33975" y="10029825"/>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33975" y="10029825"/>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33975" y="10029825"/>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48125" y="10029825"/>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29075" y="10029825"/>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57650" y="10029825"/>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29150" y="10029825"/>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57725" y="10029825"/>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48200" y="10029825"/>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38600" y="10029825"/>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6225" y="10029825"/>
          <a:ext cx="266700"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7175" y="10029825"/>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57650" y="10029825"/>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4800" y="10029825"/>
          <a:ext cx="238125"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4800" y="10029825"/>
          <a:ext cx="238125"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4800" y="10029825"/>
          <a:ext cx="238125"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4800" y="10029825"/>
          <a:ext cx="238125"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4800" y="10029825"/>
          <a:ext cx="238125"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4800" y="10029825"/>
          <a:ext cx="238125"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0975" y="10029825"/>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4800" y="10029825"/>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4800" y="10029825"/>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4800" y="10029825"/>
          <a:ext cx="238125"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4800" y="10029825"/>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4800" y="10029825"/>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4800" y="10029825"/>
          <a:ext cx="238125"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695825" y="10029825"/>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695825" y="10029825"/>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695825" y="10029825"/>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76875" y="10029825"/>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76875" y="10029825"/>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76875" y="10029825"/>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76875" y="10029825"/>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76875" y="10029825"/>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4800" y="10029825"/>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695825" y="10029825"/>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4800" y="10029825"/>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695825" y="10029825"/>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4800" y="10029825"/>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695825" y="10029825"/>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4800" y="10029825"/>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695825" y="10029825"/>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4800" y="10029825"/>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4800" y="10029825"/>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4800" y="10029825"/>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4800" y="10029825"/>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4800" y="10029825"/>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695825" y="10029825"/>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695825" y="10029825"/>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695825" y="10029825"/>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695825" y="10029825"/>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695825" y="10029825"/>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4800" y="10029825"/>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4800" y="10029825"/>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695825" y="10029825"/>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695825" y="10029825"/>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4800" y="10029825"/>
          <a:ext cx="238125"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76875" y="10029825"/>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695825" y="10029825"/>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695825" y="10029825"/>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695825" y="10029825"/>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695825" y="10029825"/>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695825" y="10029825"/>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2000" y="10029825"/>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4800" y="10029825"/>
          <a:ext cx="238125"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4800" y="10029825"/>
          <a:ext cx="238125"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4800" y="10029825"/>
          <a:ext cx="238125"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4800" y="10029825"/>
          <a:ext cx="238125"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4800" y="10029825"/>
          <a:ext cx="238125"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4800" y="10029825"/>
          <a:ext cx="238125"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0975" y="10029825"/>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4800" y="10029825"/>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4800" y="10029825"/>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4800" y="10029825"/>
          <a:ext cx="238125"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4800" y="10029825"/>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4800" y="10029825"/>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4800" y="10029825"/>
          <a:ext cx="238125"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695825" y="10029825"/>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695825" y="10029825"/>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695825" y="10029825"/>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76875" y="10029825"/>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76875" y="10029825"/>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76875" y="10029825"/>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76875" y="10029825"/>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76875" y="10029825"/>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4800" y="10029825"/>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695825" y="10029825"/>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4800" y="10029825"/>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695825" y="10029825"/>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4800" y="10029825"/>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695825" y="10029825"/>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4800" y="10029825"/>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695825" y="10029825"/>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4800" y="10029825"/>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4800" y="10029825"/>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4800" y="10029825"/>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4800" y="10029825"/>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4800" y="10029825"/>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695825" y="10029825"/>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695825" y="10029825"/>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695825" y="10029825"/>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695825" y="10029825"/>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695825" y="10029825"/>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4800" y="10029825"/>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4800" y="10029825"/>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695825" y="10029825"/>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695825" y="10029825"/>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76875" y="10029825"/>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695825" y="10029825"/>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695825" y="10029825"/>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695825" y="10029825"/>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695825" y="10029825"/>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2000" y="10029825"/>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4800" y="10029825"/>
          <a:ext cx="238125"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695825" y="10029825"/>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4800" y="10029825"/>
          <a:ext cx="238125"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695825" y="10029825"/>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4800" y="10029825"/>
          <a:ext cx="238125"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695825" y="10029825"/>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4800" y="10029825"/>
          <a:ext cx="238125"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4800" y="10029825"/>
          <a:ext cx="238125"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4800" y="10029825"/>
          <a:ext cx="238125"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4800" y="10029825"/>
          <a:ext cx="238125"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33975" y="10029825"/>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33975" y="10029825"/>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33975" y="10029825"/>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33975" y="10029825"/>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48125" y="10029825"/>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29075" y="10029825"/>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57650" y="10029825"/>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29150" y="10029825"/>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57725" y="10029825"/>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48200" y="10029825"/>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38600" y="10029825"/>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6225" y="10029825"/>
          <a:ext cx="266700"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7175" y="10029825"/>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57650" y="10029825"/>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4800" y="10029825"/>
          <a:ext cx="238125"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4800" y="10029825"/>
          <a:ext cx="238125"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4800" y="10029825"/>
          <a:ext cx="238125"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4800" y="10029825"/>
          <a:ext cx="238125"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4800" y="10029825"/>
          <a:ext cx="238125"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4800" y="10029825"/>
          <a:ext cx="238125"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0975" y="10029825"/>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4800" y="10029825"/>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4800" y="10029825"/>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4800" y="10029825"/>
          <a:ext cx="238125"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4800" y="10029825"/>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4800" y="10029825"/>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4800" y="10029825"/>
          <a:ext cx="238125"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695825" y="10029825"/>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695825" y="10029825"/>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695825" y="10029825"/>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76875" y="10029825"/>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76875" y="10029825"/>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76875" y="10029825"/>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76875" y="10029825"/>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76875" y="10029825"/>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4800" y="10029825"/>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695825" y="10029825"/>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4800" y="10029825"/>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695825" y="10029825"/>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4800" y="10029825"/>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695825" y="10029825"/>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4800" y="10029825"/>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695825" y="10029825"/>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4800" y="10029825"/>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4800" y="10029825"/>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4800" y="10029825"/>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4800" y="10029825"/>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4800" y="10029825"/>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695825" y="10029825"/>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695825" y="10029825"/>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695825" y="10029825"/>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695825" y="10029825"/>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695825" y="10029825"/>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4800" y="10029825"/>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4800" y="10029825"/>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695825" y="10029825"/>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695825" y="10029825"/>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4800" y="10029825"/>
          <a:ext cx="238125"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76875" y="10029825"/>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695825" y="10029825"/>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695825" y="10029825"/>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695825" y="10029825"/>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695825" y="10029825"/>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695825" y="10029825"/>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2000" y="10029825"/>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4800" y="10029825"/>
          <a:ext cx="238125"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4800" y="10029825"/>
          <a:ext cx="238125"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4800" y="10029825"/>
          <a:ext cx="238125"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4800" y="10029825"/>
          <a:ext cx="238125"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4800" y="10029825"/>
          <a:ext cx="238125"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4800" y="10029825"/>
          <a:ext cx="238125"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0975" y="10029825"/>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4800" y="10029825"/>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4800" y="10029825"/>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4800" y="10029825"/>
          <a:ext cx="238125"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4800" y="10029825"/>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4800" y="10029825"/>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4800" y="10029825"/>
          <a:ext cx="238125"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695825" y="10029825"/>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695825" y="10029825"/>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695825" y="10029825"/>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76875" y="10029825"/>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76875" y="10029825"/>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76875" y="10029825"/>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76875" y="10029825"/>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76875" y="10029825"/>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4800" y="10029825"/>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695825" y="10029825"/>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4800" y="10029825"/>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695825" y="10029825"/>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4800" y="10029825"/>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695825" y="10029825"/>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4800" y="10029825"/>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695825" y="10029825"/>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4800" y="10029825"/>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4800" y="10029825"/>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4800" y="10029825"/>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4800" y="10029825"/>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4800" y="10029825"/>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695825" y="10029825"/>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695825" y="10029825"/>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695825" y="10029825"/>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695825" y="10029825"/>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695825" y="10029825"/>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4800" y="10029825"/>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4800" y="10029825"/>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695825" y="10029825"/>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695825" y="10029825"/>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4800" y="10029825"/>
          <a:ext cx="238125"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76875" y="10029825"/>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695825" y="10029825"/>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695825" y="10029825"/>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695825" y="10029825"/>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695825" y="10029825"/>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2000" y="10029825"/>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4800" y="10029825"/>
          <a:ext cx="238125"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695825" y="10029825"/>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4800" y="10029825"/>
          <a:ext cx="238125"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695825" y="10029825"/>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4800" y="10029825"/>
          <a:ext cx="238125"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695825" y="10029825"/>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4800" y="10029825"/>
          <a:ext cx="238125"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4800" y="10029825"/>
          <a:ext cx="238125"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4800" y="10029825"/>
          <a:ext cx="238125"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4800" y="10029825"/>
          <a:ext cx="238125"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33975" y="10029825"/>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33975" y="10029825"/>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33975" y="10029825"/>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33975" y="10029825"/>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48125" y="10029825"/>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29075" y="10029825"/>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57650" y="10029825"/>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29150" y="10029825"/>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57725" y="10029825"/>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48200" y="10029825"/>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38600" y="10029825"/>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6225" y="10029825"/>
          <a:ext cx="266700"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7175" y="10029825"/>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57650" y="10029825"/>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4800" y="10029825"/>
          <a:ext cx="238125"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4800" y="10029825"/>
          <a:ext cx="238125"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4800" y="10029825"/>
          <a:ext cx="238125"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4800" y="10029825"/>
          <a:ext cx="238125"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4800" y="10029825"/>
          <a:ext cx="238125"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4800" y="10029825"/>
          <a:ext cx="238125"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0975" y="10029825"/>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4800" y="10029825"/>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4800" y="10029825"/>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4800" y="10029825"/>
          <a:ext cx="238125"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4800" y="10029825"/>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4800" y="10029825"/>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4800" y="10029825"/>
          <a:ext cx="238125"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695825" y="10029825"/>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695825" y="10029825"/>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695825" y="10029825"/>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76875" y="10029825"/>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76875" y="10029825"/>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76875" y="10029825"/>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76875" y="10029825"/>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76875" y="10029825"/>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4800" y="10029825"/>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695825" y="10029825"/>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4800" y="10029825"/>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695825" y="10029825"/>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4800" y="10029825"/>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695825" y="10029825"/>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4800" y="10029825"/>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695825" y="10029825"/>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4800" y="10029825"/>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4800" y="10029825"/>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4800" y="10029825"/>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4800" y="10029825"/>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4800" y="10029825"/>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695825" y="10029825"/>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695825" y="10029825"/>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695825" y="10029825"/>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695825" y="10029825"/>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695825" y="10029825"/>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4800" y="10029825"/>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4800" y="10029825"/>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695825" y="10029825"/>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695825" y="10029825"/>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4800" y="10029825"/>
          <a:ext cx="238125"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76875" y="10029825"/>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695825" y="10029825"/>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695825" y="10029825"/>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695825" y="10029825"/>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695825" y="10029825"/>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695825" y="10029825"/>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2000" y="10029825"/>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4800" y="10029825"/>
          <a:ext cx="238125"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4800" y="10029825"/>
          <a:ext cx="238125"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4800" y="10029825"/>
          <a:ext cx="238125"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4800" y="10029825"/>
          <a:ext cx="238125"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4800" y="10029825"/>
          <a:ext cx="238125"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4800" y="10029825"/>
          <a:ext cx="238125"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0975" y="10029825"/>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4800" y="10029825"/>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4800" y="10029825"/>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4800" y="10029825"/>
          <a:ext cx="238125"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4800" y="10029825"/>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4800" y="10029825"/>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4800" y="10029825"/>
          <a:ext cx="238125"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695825" y="10029825"/>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695825" y="10029825"/>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695825" y="10029825"/>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76875" y="10029825"/>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76875" y="10029825"/>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76875" y="10029825"/>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76875" y="10029825"/>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76875" y="10029825"/>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4800" y="10029825"/>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695825" y="10029825"/>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4800" y="10029825"/>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695825" y="10029825"/>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4800" y="10029825"/>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695825" y="10029825"/>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4800" y="10029825"/>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695825" y="10029825"/>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4800" y="10029825"/>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4800" y="10029825"/>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4800" y="10029825"/>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4800" y="10029825"/>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4800" y="10029825"/>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695825" y="10029825"/>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695825" y="10029825"/>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695825" y="10029825"/>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695825" y="10029825"/>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695825" y="10029825"/>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4800" y="10029825"/>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695825" y="10029825"/>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695825" y="10029825"/>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76875" y="10029825"/>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695825" y="10029825"/>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695825" y="10029825"/>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695825" y="10029825"/>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695825" y="10029825"/>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2000" y="10029825"/>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7068800" y="28575"/>
          <a:ext cx="1038225" cy="6572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620750" y="19050"/>
          <a:ext cx="1104900" cy="657225"/>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20000" y="19050"/>
          <a:ext cx="1104900" cy="657225"/>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5563850" y="19050"/>
          <a:ext cx="904875"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48575" y="19050"/>
          <a:ext cx="1104900" cy="657225"/>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26" Type="http://schemas.openxmlformats.org/officeDocument/2006/relationships/printerSettings" Target="../printerSettings/printerSettings285.bin"/><Relationship Id="rId3" Type="http://schemas.openxmlformats.org/officeDocument/2006/relationships/printerSettings" Target="../printerSettings/printerSettings262.bin"/><Relationship Id="rId21" Type="http://schemas.openxmlformats.org/officeDocument/2006/relationships/printerSettings" Target="../printerSettings/printerSettings280.bin"/><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5" Type="http://schemas.openxmlformats.org/officeDocument/2006/relationships/printerSettings" Target="../printerSettings/printerSettings284.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24" Type="http://schemas.openxmlformats.org/officeDocument/2006/relationships/printerSettings" Target="../printerSettings/printerSettings283.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23" Type="http://schemas.openxmlformats.org/officeDocument/2006/relationships/printerSettings" Target="../printerSettings/printerSettings282.bin"/><Relationship Id="rId28" Type="http://schemas.openxmlformats.org/officeDocument/2006/relationships/drawing" Target="../drawings/drawing9.xml"/><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 Id="rId22" Type="http://schemas.openxmlformats.org/officeDocument/2006/relationships/printerSettings" Target="../printerSettings/printerSettings281.bin"/><Relationship Id="rId27" Type="http://schemas.openxmlformats.org/officeDocument/2006/relationships/printerSettings" Target="../printerSettings/printerSettings28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drawing" Target="../drawings/drawing10.xml"/><Relationship Id="rId3" Type="http://schemas.openxmlformats.org/officeDocument/2006/relationships/printerSettings" Target="../printerSettings/printerSettings289.bin"/><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2" Type="http://schemas.openxmlformats.org/officeDocument/2006/relationships/printerSettings" Target="../printerSettings/printerSettings288.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0" Type="http://schemas.openxmlformats.org/officeDocument/2006/relationships/printerSettings" Target="../printerSettings/printerSettings296.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6.bin"/><Relationship Id="rId13" Type="http://schemas.openxmlformats.org/officeDocument/2006/relationships/printerSettings" Target="../printerSettings/printerSettings311.bin"/><Relationship Id="rId18" Type="http://schemas.openxmlformats.org/officeDocument/2006/relationships/printerSettings" Target="../printerSettings/printerSettings316.bin"/><Relationship Id="rId26" Type="http://schemas.openxmlformats.org/officeDocument/2006/relationships/printerSettings" Target="../printerSettings/printerSettings324.bin"/><Relationship Id="rId3" Type="http://schemas.openxmlformats.org/officeDocument/2006/relationships/printerSettings" Target="../printerSettings/printerSettings301.bin"/><Relationship Id="rId21" Type="http://schemas.openxmlformats.org/officeDocument/2006/relationships/printerSettings" Target="../printerSettings/printerSettings319.bin"/><Relationship Id="rId7" Type="http://schemas.openxmlformats.org/officeDocument/2006/relationships/printerSettings" Target="../printerSettings/printerSettings305.bin"/><Relationship Id="rId12" Type="http://schemas.openxmlformats.org/officeDocument/2006/relationships/printerSettings" Target="../printerSettings/printerSettings310.bin"/><Relationship Id="rId17" Type="http://schemas.openxmlformats.org/officeDocument/2006/relationships/printerSettings" Target="../printerSettings/printerSettings315.bin"/><Relationship Id="rId25" Type="http://schemas.openxmlformats.org/officeDocument/2006/relationships/printerSettings" Target="../printerSettings/printerSettings323.bin"/><Relationship Id="rId2" Type="http://schemas.openxmlformats.org/officeDocument/2006/relationships/printerSettings" Target="../printerSettings/printerSettings300.bin"/><Relationship Id="rId16" Type="http://schemas.openxmlformats.org/officeDocument/2006/relationships/printerSettings" Target="../printerSettings/printerSettings314.bin"/><Relationship Id="rId20" Type="http://schemas.openxmlformats.org/officeDocument/2006/relationships/printerSettings" Target="../printerSettings/printerSettings318.bin"/><Relationship Id="rId29" Type="http://schemas.openxmlformats.org/officeDocument/2006/relationships/printerSettings" Target="../printerSettings/printerSettings327.bin"/><Relationship Id="rId1" Type="http://schemas.openxmlformats.org/officeDocument/2006/relationships/printerSettings" Target="../printerSettings/printerSettings299.bin"/><Relationship Id="rId6" Type="http://schemas.openxmlformats.org/officeDocument/2006/relationships/printerSettings" Target="../printerSettings/printerSettings304.bin"/><Relationship Id="rId11" Type="http://schemas.openxmlformats.org/officeDocument/2006/relationships/printerSettings" Target="../printerSettings/printerSettings309.bin"/><Relationship Id="rId24" Type="http://schemas.openxmlformats.org/officeDocument/2006/relationships/printerSettings" Target="../printerSettings/printerSettings322.bin"/><Relationship Id="rId5" Type="http://schemas.openxmlformats.org/officeDocument/2006/relationships/printerSettings" Target="../printerSettings/printerSettings303.bin"/><Relationship Id="rId15" Type="http://schemas.openxmlformats.org/officeDocument/2006/relationships/printerSettings" Target="../printerSettings/printerSettings313.bin"/><Relationship Id="rId23" Type="http://schemas.openxmlformats.org/officeDocument/2006/relationships/printerSettings" Target="../printerSettings/printerSettings321.bin"/><Relationship Id="rId28" Type="http://schemas.openxmlformats.org/officeDocument/2006/relationships/printerSettings" Target="../printerSettings/printerSettings326.bin"/><Relationship Id="rId10" Type="http://schemas.openxmlformats.org/officeDocument/2006/relationships/printerSettings" Target="../printerSettings/printerSettings308.bin"/><Relationship Id="rId19" Type="http://schemas.openxmlformats.org/officeDocument/2006/relationships/printerSettings" Target="../printerSettings/printerSettings317.bin"/><Relationship Id="rId31" Type="http://schemas.openxmlformats.org/officeDocument/2006/relationships/drawing" Target="../drawings/drawing11.xml"/><Relationship Id="rId4" Type="http://schemas.openxmlformats.org/officeDocument/2006/relationships/printerSettings" Target="../printerSettings/printerSettings302.bin"/><Relationship Id="rId9" Type="http://schemas.openxmlformats.org/officeDocument/2006/relationships/printerSettings" Target="../printerSettings/printerSettings307.bin"/><Relationship Id="rId14" Type="http://schemas.openxmlformats.org/officeDocument/2006/relationships/printerSettings" Target="../printerSettings/printerSettings312.bin"/><Relationship Id="rId22" Type="http://schemas.openxmlformats.org/officeDocument/2006/relationships/printerSettings" Target="../printerSettings/printerSettings320.bin"/><Relationship Id="rId27" Type="http://schemas.openxmlformats.org/officeDocument/2006/relationships/printerSettings" Target="../printerSettings/printerSettings325.bin"/><Relationship Id="rId30" Type="http://schemas.openxmlformats.org/officeDocument/2006/relationships/printerSettings" Target="../printerSettings/printerSettings32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26" Type="http://schemas.openxmlformats.org/officeDocument/2006/relationships/printerSettings" Target="../printerSettings/printerSettings354.bin"/><Relationship Id="rId3" Type="http://schemas.openxmlformats.org/officeDocument/2006/relationships/printerSettings" Target="../printerSettings/printerSettings331.bin"/><Relationship Id="rId21" Type="http://schemas.openxmlformats.org/officeDocument/2006/relationships/printerSettings" Target="../printerSettings/printerSettings349.bin"/><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5" Type="http://schemas.openxmlformats.org/officeDocument/2006/relationships/printerSettings" Target="../printerSettings/printerSettings353.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29" Type="http://schemas.openxmlformats.org/officeDocument/2006/relationships/printerSettings" Target="../printerSettings/printerSettings357.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24" Type="http://schemas.openxmlformats.org/officeDocument/2006/relationships/printerSettings" Target="../printerSettings/printerSettings352.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printerSettings" Target="../printerSettings/printerSettings351.bin"/><Relationship Id="rId28" Type="http://schemas.openxmlformats.org/officeDocument/2006/relationships/printerSettings" Target="../printerSettings/printerSettings356.bin"/><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31" Type="http://schemas.openxmlformats.org/officeDocument/2006/relationships/drawing" Target="../drawings/drawing12.xml"/><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50.bin"/><Relationship Id="rId27" Type="http://schemas.openxmlformats.org/officeDocument/2006/relationships/printerSettings" Target="../printerSettings/printerSettings355.bin"/><Relationship Id="rId30" Type="http://schemas.openxmlformats.org/officeDocument/2006/relationships/printerSettings" Target="../printerSettings/printerSettings35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66.bin"/><Relationship Id="rId13" Type="http://schemas.openxmlformats.org/officeDocument/2006/relationships/printerSettings" Target="../printerSettings/printerSettings371.bin"/><Relationship Id="rId18" Type="http://schemas.openxmlformats.org/officeDocument/2006/relationships/printerSettings" Target="../printerSettings/printerSettings376.bin"/><Relationship Id="rId26" Type="http://schemas.openxmlformats.org/officeDocument/2006/relationships/printerSettings" Target="../printerSettings/printerSettings384.bin"/><Relationship Id="rId3" Type="http://schemas.openxmlformats.org/officeDocument/2006/relationships/printerSettings" Target="../printerSettings/printerSettings361.bin"/><Relationship Id="rId21" Type="http://schemas.openxmlformats.org/officeDocument/2006/relationships/printerSettings" Target="../printerSettings/printerSettings379.bin"/><Relationship Id="rId7" Type="http://schemas.openxmlformats.org/officeDocument/2006/relationships/printerSettings" Target="../printerSettings/printerSettings365.bin"/><Relationship Id="rId12" Type="http://schemas.openxmlformats.org/officeDocument/2006/relationships/printerSettings" Target="../printerSettings/printerSettings370.bin"/><Relationship Id="rId17" Type="http://schemas.openxmlformats.org/officeDocument/2006/relationships/printerSettings" Target="../printerSettings/printerSettings375.bin"/><Relationship Id="rId25" Type="http://schemas.openxmlformats.org/officeDocument/2006/relationships/printerSettings" Target="../printerSettings/printerSettings383.bin"/><Relationship Id="rId2" Type="http://schemas.openxmlformats.org/officeDocument/2006/relationships/printerSettings" Target="../printerSettings/printerSettings360.bin"/><Relationship Id="rId16" Type="http://schemas.openxmlformats.org/officeDocument/2006/relationships/printerSettings" Target="../printerSettings/printerSettings374.bin"/><Relationship Id="rId20" Type="http://schemas.openxmlformats.org/officeDocument/2006/relationships/printerSettings" Target="../printerSettings/printerSettings378.bin"/><Relationship Id="rId1" Type="http://schemas.openxmlformats.org/officeDocument/2006/relationships/printerSettings" Target="../printerSettings/printerSettings359.bin"/><Relationship Id="rId6" Type="http://schemas.openxmlformats.org/officeDocument/2006/relationships/printerSettings" Target="../printerSettings/printerSettings364.bin"/><Relationship Id="rId11" Type="http://schemas.openxmlformats.org/officeDocument/2006/relationships/printerSettings" Target="../printerSettings/printerSettings369.bin"/><Relationship Id="rId24" Type="http://schemas.openxmlformats.org/officeDocument/2006/relationships/printerSettings" Target="../printerSettings/printerSettings382.bin"/><Relationship Id="rId5" Type="http://schemas.openxmlformats.org/officeDocument/2006/relationships/printerSettings" Target="../printerSettings/printerSettings363.bin"/><Relationship Id="rId15" Type="http://schemas.openxmlformats.org/officeDocument/2006/relationships/printerSettings" Target="../printerSettings/printerSettings373.bin"/><Relationship Id="rId23" Type="http://schemas.openxmlformats.org/officeDocument/2006/relationships/printerSettings" Target="../printerSettings/printerSettings381.bin"/><Relationship Id="rId28" Type="http://schemas.openxmlformats.org/officeDocument/2006/relationships/drawing" Target="../drawings/drawing13.xml"/><Relationship Id="rId10" Type="http://schemas.openxmlformats.org/officeDocument/2006/relationships/printerSettings" Target="../printerSettings/printerSettings368.bin"/><Relationship Id="rId19" Type="http://schemas.openxmlformats.org/officeDocument/2006/relationships/printerSettings" Target="../printerSettings/printerSettings377.bin"/><Relationship Id="rId4" Type="http://schemas.openxmlformats.org/officeDocument/2006/relationships/printerSettings" Target="../printerSettings/printerSettings362.bin"/><Relationship Id="rId9" Type="http://schemas.openxmlformats.org/officeDocument/2006/relationships/printerSettings" Target="../printerSettings/printerSettings367.bin"/><Relationship Id="rId14" Type="http://schemas.openxmlformats.org/officeDocument/2006/relationships/printerSettings" Target="../printerSettings/printerSettings372.bin"/><Relationship Id="rId22" Type="http://schemas.openxmlformats.org/officeDocument/2006/relationships/printerSettings" Target="../printerSettings/printerSettings380.bin"/><Relationship Id="rId27" Type="http://schemas.openxmlformats.org/officeDocument/2006/relationships/printerSettings" Target="../printerSettings/printerSettings385.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26" Type="http://schemas.openxmlformats.org/officeDocument/2006/relationships/printerSettings" Target="../printerSettings/printerSettings411.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29" Type="http://schemas.openxmlformats.org/officeDocument/2006/relationships/printerSettings" Target="../printerSettings/printerSettings414.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28" Type="http://schemas.openxmlformats.org/officeDocument/2006/relationships/printerSettings" Target="../printerSettings/printerSettings413.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31" Type="http://schemas.openxmlformats.org/officeDocument/2006/relationships/drawing" Target="../drawings/drawing14.xml"/><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 Id="rId27" Type="http://schemas.openxmlformats.org/officeDocument/2006/relationships/printerSettings" Target="../printerSettings/printerSettings412.bin"/><Relationship Id="rId30" Type="http://schemas.openxmlformats.org/officeDocument/2006/relationships/printerSettings" Target="../printerSettings/printerSettings4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23.bin"/><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 Type="http://schemas.openxmlformats.org/officeDocument/2006/relationships/printerSettings" Target="../printerSettings/printerSettings418.bin"/><Relationship Id="rId21" Type="http://schemas.openxmlformats.org/officeDocument/2006/relationships/printerSettings" Target="../printerSettings/printerSettings436.bin"/><Relationship Id="rId7" Type="http://schemas.openxmlformats.org/officeDocument/2006/relationships/printerSettings" Target="../printerSettings/printerSettings422.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0" Type="http://schemas.openxmlformats.org/officeDocument/2006/relationships/printerSettings" Target="../printerSettings/printerSettings435.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5" Type="http://schemas.openxmlformats.org/officeDocument/2006/relationships/printerSettings" Target="../printerSettings/printerSettings420.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drawing" Target="../drawings/drawing15.xml"/><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drawing" Target="../drawings/drawing16.xml"/><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printerSettings" Target="../printerSettings/printerSettings498.bin"/><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drawing" Target="../drawings/drawing17.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printerSettings" Target="../printerSettings/printerSettings49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507.bin"/><Relationship Id="rId13" Type="http://schemas.openxmlformats.org/officeDocument/2006/relationships/printerSettings" Target="../printerSettings/printerSettings512.bin"/><Relationship Id="rId18" Type="http://schemas.openxmlformats.org/officeDocument/2006/relationships/printerSettings" Target="../printerSettings/printerSettings517.bin"/><Relationship Id="rId26" Type="http://schemas.openxmlformats.org/officeDocument/2006/relationships/printerSettings" Target="../printerSettings/printerSettings525.bin"/><Relationship Id="rId3" Type="http://schemas.openxmlformats.org/officeDocument/2006/relationships/printerSettings" Target="../printerSettings/printerSettings502.bin"/><Relationship Id="rId21" Type="http://schemas.openxmlformats.org/officeDocument/2006/relationships/printerSettings" Target="../printerSettings/printerSettings520.bin"/><Relationship Id="rId7" Type="http://schemas.openxmlformats.org/officeDocument/2006/relationships/printerSettings" Target="../printerSettings/printerSettings506.bin"/><Relationship Id="rId12" Type="http://schemas.openxmlformats.org/officeDocument/2006/relationships/printerSettings" Target="../printerSettings/printerSettings511.bin"/><Relationship Id="rId17" Type="http://schemas.openxmlformats.org/officeDocument/2006/relationships/printerSettings" Target="../printerSettings/printerSettings516.bin"/><Relationship Id="rId25" Type="http://schemas.openxmlformats.org/officeDocument/2006/relationships/printerSettings" Target="../printerSettings/printerSettings524.bin"/><Relationship Id="rId2" Type="http://schemas.openxmlformats.org/officeDocument/2006/relationships/printerSettings" Target="../printerSettings/printerSettings501.bin"/><Relationship Id="rId16" Type="http://schemas.openxmlformats.org/officeDocument/2006/relationships/printerSettings" Target="../printerSettings/printerSettings515.bin"/><Relationship Id="rId20" Type="http://schemas.openxmlformats.org/officeDocument/2006/relationships/printerSettings" Target="../printerSettings/printerSettings519.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11" Type="http://schemas.openxmlformats.org/officeDocument/2006/relationships/printerSettings" Target="../printerSettings/printerSettings510.bin"/><Relationship Id="rId24" Type="http://schemas.openxmlformats.org/officeDocument/2006/relationships/printerSettings" Target="../printerSettings/printerSettings523.bin"/><Relationship Id="rId5" Type="http://schemas.openxmlformats.org/officeDocument/2006/relationships/printerSettings" Target="../printerSettings/printerSettings504.bin"/><Relationship Id="rId15" Type="http://schemas.openxmlformats.org/officeDocument/2006/relationships/printerSettings" Target="../printerSettings/printerSettings514.bin"/><Relationship Id="rId23" Type="http://schemas.openxmlformats.org/officeDocument/2006/relationships/printerSettings" Target="../printerSettings/printerSettings522.bin"/><Relationship Id="rId28" Type="http://schemas.openxmlformats.org/officeDocument/2006/relationships/drawing" Target="../drawings/drawing18.xml"/><Relationship Id="rId10" Type="http://schemas.openxmlformats.org/officeDocument/2006/relationships/printerSettings" Target="../printerSettings/printerSettings509.bin"/><Relationship Id="rId19" Type="http://schemas.openxmlformats.org/officeDocument/2006/relationships/printerSettings" Target="../printerSettings/printerSettings518.bin"/><Relationship Id="rId4" Type="http://schemas.openxmlformats.org/officeDocument/2006/relationships/printerSettings" Target="../printerSettings/printerSettings503.bin"/><Relationship Id="rId9" Type="http://schemas.openxmlformats.org/officeDocument/2006/relationships/printerSettings" Target="../printerSettings/printerSettings508.bin"/><Relationship Id="rId14" Type="http://schemas.openxmlformats.org/officeDocument/2006/relationships/printerSettings" Target="../printerSettings/printerSettings513.bin"/><Relationship Id="rId22" Type="http://schemas.openxmlformats.org/officeDocument/2006/relationships/printerSettings" Target="../printerSettings/printerSettings521.bin"/><Relationship Id="rId27" Type="http://schemas.openxmlformats.org/officeDocument/2006/relationships/printerSettings" Target="../printerSettings/printerSettings52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printerSettings" Target="../printerSettings/printerSettings39.bin"/><Relationship Id="rId18" Type="http://schemas.openxmlformats.org/officeDocument/2006/relationships/printerSettings" Target="../printerSettings/printerSettings44.bin"/><Relationship Id="rId26" Type="http://schemas.openxmlformats.org/officeDocument/2006/relationships/printerSettings" Target="../printerSettings/printerSettings52.bin"/><Relationship Id="rId3" Type="http://schemas.openxmlformats.org/officeDocument/2006/relationships/printerSettings" Target="../printerSettings/printerSettings29.bin"/><Relationship Id="rId21" Type="http://schemas.openxmlformats.org/officeDocument/2006/relationships/printerSettings" Target="../printerSettings/printerSettings47.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17" Type="http://schemas.openxmlformats.org/officeDocument/2006/relationships/printerSettings" Target="../printerSettings/printerSettings43.bin"/><Relationship Id="rId25" Type="http://schemas.openxmlformats.org/officeDocument/2006/relationships/printerSettings" Target="../printerSettings/printerSettings51.bin"/><Relationship Id="rId2" Type="http://schemas.openxmlformats.org/officeDocument/2006/relationships/printerSettings" Target="../printerSettings/printerSettings28.bin"/><Relationship Id="rId16" Type="http://schemas.openxmlformats.org/officeDocument/2006/relationships/printerSettings" Target="../printerSettings/printerSettings42.bin"/><Relationship Id="rId20" Type="http://schemas.openxmlformats.org/officeDocument/2006/relationships/printerSettings" Target="../printerSettings/printerSettings46.bin"/><Relationship Id="rId29" Type="http://schemas.openxmlformats.org/officeDocument/2006/relationships/printerSettings" Target="../printerSettings/printerSettings55.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24" Type="http://schemas.openxmlformats.org/officeDocument/2006/relationships/printerSettings" Target="../printerSettings/printerSettings50.bin"/><Relationship Id="rId5" Type="http://schemas.openxmlformats.org/officeDocument/2006/relationships/printerSettings" Target="../printerSettings/printerSettings31.bin"/><Relationship Id="rId15" Type="http://schemas.openxmlformats.org/officeDocument/2006/relationships/printerSettings" Target="../printerSettings/printerSettings41.bin"/><Relationship Id="rId23" Type="http://schemas.openxmlformats.org/officeDocument/2006/relationships/printerSettings" Target="../printerSettings/printerSettings49.bin"/><Relationship Id="rId28" Type="http://schemas.openxmlformats.org/officeDocument/2006/relationships/printerSettings" Target="../printerSettings/printerSettings54.bin"/><Relationship Id="rId10" Type="http://schemas.openxmlformats.org/officeDocument/2006/relationships/printerSettings" Target="../printerSettings/printerSettings36.bin"/><Relationship Id="rId19" Type="http://schemas.openxmlformats.org/officeDocument/2006/relationships/printerSettings" Target="../printerSettings/printerSettings45.bin"/><Relationship Id="rId31" Type="http://schemas.openxmlformats.org/officeDocument/2006/relationships/drawing" Target="../drawings/drawing1.xml"/><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40.bin"/><Relationship Id="rId22" Type="http://schemas.openxmlformats.org/officeDocument/2006/relationships/printerSettings" Target="../printerSettings/printerSettings48.bin"/><Relationship Id="rId27" Type="http://schemas.openxmlformats.org/officeDocument/2006/relationships/printerSettings" Target="../printerSettings/printerSettings53.bin"/><Relationship Id="rId30" Type="http://schemas.openxmlformats.org/officeDocument/2006/relationships/printerSettings" Target="../printerSettings/printerSettings5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34.bin"/><Relationship Id="rId13" Type="http://schemas.openxmlformats.org/officeDocument/2006/relationships/printerSettings" Target="../printerSettings/printerSettings539.bin"/><Relationship Id="rId18" Type="http://schemas.openxmlformats.org/officeDocument/2006/relationships/printerSettings" Target="../printerSettings/printerSettings544.bin"/><Relationship Id="rId26" Type="http://schemas.openxmlformats.org/officeDocument/2006/relationships/printerSettings" Target="../printerSettings/printerSettings552.bin"/><Relationship Id="rId3" Type="http://schemas.openxmlformats.org/officeDocument/2006/relationships/printerSettings" Target="../printerSettings/printerSettings529.bin"/><Relationship Id="rId21" Type="http://schemas.openxmlformats.org/officeDocument/2006/relationships/printerSettings" Target="../printerSettings/printerSettings547.bin"/><Relationship Id="rId7" Type="http://schemas.openxmlformats.org/officeDocument/2006/relationships/printerSettings" Target="../printerSettings/printerSettings533.bin"/><Relationship Id="rId12" Type="http://schemas.openxmlformats.org/officeDocument/2006/relationships/printerSettings" Target="../printerSettings/printerSettings538.bin"/><Relationship Id="rId17" Type="http://schemas.openxmlformats.org/officeDocument/2006/relationships/printerSettings" Target="../printerSettings/printerSettings543.bin"/><Relationship Id="rId25" Type="http://schemas.openxmlformats.org/officeDocument/2006/relationships/printerSettings" Target="../printerSettings/printerSettings551.bin"/><Relationship Id="rId2" Type="http://schemas.openxmlformats.org/officeDocument/2006/relationships/printerSettings" Target="../printerSettings/printerSettings528.bin"/><Relationship Id="rId16" Type="http://schemas.openxmlformats.org/officeDocument/2006/relationships/printerSettings" Target="../printerSettings/printerSettings542.bin"/><Relationship Id="rId20" Type="http://schemas.openxmlformats.org/officeDocument/2006/relationships/printerSettings" Target="../printerSettings/printerSettings546.bin"/><Relationship Id="rId1" Type="http://schemas.openxmlformats.org/officeDocument/2006/relationships/printerSettings" Target="../printerSettings/printerSettings527.bin"/><Relationship Id="rId6" Type="http://schemas.openxmlformats.org/officeDocument/2006/relationships/printerSettings" Target="../printerSettings/printerSettings532.bin"/><Relationship Id="rId11" Type="http://schemas.openxmlformats.org/officeDocument/2006/relationships/printerSettings" Target="../printerSettings/printerSettings537.bin"/><Relationship Id="rId24" Type="http://schemas.openxmlformats.org/officeDocument/2006/relationships/printerSettings" Target="../printerSettings/printerSettings550.bin"/><Relationship Id="rId5" Type="http://schemas.openxmlformats.org/officeDocument/2006/relationships/printerSettings" Target="../printerSettings/printerSettings531.bin"/><Relationship Id="rId15" Type="http://schemas.openxmlformats.org/officeDocument/2006/relationships/printerSettings" Target="../printerSettings/printerSettings541.bin"/><Relationship Id="rId23" Type="http://schemas.openxmlformats.org/officeDocument/2006/relationships/printerSettings" Target="../printerSettings/printerSettings549.bin"/><Relationship Id="rId28" Type="http://schemas.openxmlformats.org/officeDocument/2006/relationships/drawing" Target="../drawings/drawing19.xml"/><Relationship Id="rId10" Type="http://schemas.openxmlformats.org/officeDocument/2006/relationships/printerSettings" Target="../printerSettings/printerSettings536.bin"/><Relationship Id="rId19" Type="http://schemas.openxmlformats.org/officeDocument/2006/relationships/printerSettings" Target="../printerSettings/printerSettings545.bin"/><Relationship Id="rId4" Type="http://schemas.openxmlformats.org/officeDocument/2006/relationships/printerSettings" Target="../printerSettings/printerSettings530.bin"/><Relationship Id="rId9" Type="http://schemas.openxmlformats.org/officeDocument/2006/relationships/printerSettings" Target="../printerSettings/printerSettings535.bin"/><Relationship Id="rId14" Type="http://schemas.openxmlformats.org/officeDocument/2006/relationships/printerSettings" Target="../printerSettings/printerSettings540.bin"/><Relationship Id="rId22" Type="http://schemas.openxmlformats.org/officeDocument/2006/relationships/printerSettings" Target="../printerSettings/printerSettings548.bin"/><Relationship Id="rId27" Type="http://schemas.openxmlformats.org/officeDocument/2006/relationships/printerSettings" Target="../printerSettings/printerSettings55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61.bin"/><Relationship Id="rId13" Type="http://schemas.openxmlformats.org/officeDocument/2006/relationships/printerSettings" Target="../printerSettings/printerSettings566.bin"/><Relationship Id="rId18" Type="http://schemas.openxmlformats.org/officeDocument/2006/relationships/printerSettings" Target="../printerSettings/printerSettings571.bin"/><Relationship Id="rId26" Type="http://schemas.openxmlformats.org/officeDocument/2006/relationships/printerSettings" Target="../printerSettings/printerSettings579.bin"/><Relationship Id="rId3" Type="http://schemas.openxmlformats.org/officeDocument/2006/relationships/printerSettings" Target="../printerSettings/printerSettings556.bin"/><Relationship Id="rId21" Type="http://schemas.openxmlformats.org/officeDocument/2006/relationships/printerSettings" Target="../printerSettings/printerSettings574.bin"/><Relationship Id="rId7" Type="http://schemas.openxmlformats.org/officeDocument/2006/relationships/printerSettings" Target="../printerSettings/printerSettings560.bin"/><Relationship Id="rId12" Type="http://schemas.openxmlformats.org/officeDocument/2006/relationships/printerSettings" Target="../printerSettings/printerSettings565.bin"/><Relationship Id="rId17" Type="http://schemas.openxmlformats.org/officeDocument/2006/relationships/printerSettings" Target="../printerSettings/printerSettings570.bin"/><Relationship Id="rId25" Type="http://schemas.openxmlformats.org/officeDocument/2006/relationships/printerSettings" Target="../printerSettings/printerSettings578.bin"/><Relationship Id="rId2" Type="http://schemas.openxmlformats.org/officeDocument/2006/relationships/printerSettings" Target="../printerSettings/printerSettings555.bin"/><Relationship Id="rId16" Type="http://schemas.openxmlformats.org/officeDocument/2006/relationships/printerSettings" Target="../printerSettings/printerSettings569.bin"/><Relationship Id="rId20" Type="http://schemas.openxmlformats.org/officeDocument/2006/relationships/printerSettings" Target="../printerSettings/printerSettings573.bin"/><Relationship Id="rId1" Type="http://schemas.openxmlformats.org/officeDocument/2006/relationships/printerSettings" Target="../printerSettings/printerSettings554.bin"/><Relationship Id="rId6" Type="http://schemas.openxmlformats.org/officeDocument/2006/relationships/printerSettings" Target="../printerSettings/printerSettings559.bin"/><Relationship Id="rId11" Type="http://schemas.openxmlformats.org/officeDocument/2006/relationships/printerSettings" Target="../printerSettings/printerSettings564.bin"/><Relationship Id="rId24" Type="http://schemas.openxmlformats.org/officeDocument/2006/relationships/printerSettings" Target="../printerSettings/printerSettings577.bin"/><Relationship Id="rId5" Type="http://schemas.openxmlformats.org/officeDocument/2006/relationships/printerSettings" Target="../printerSettings/printerSettings558.bin"/><Relationship Id="rId15" Type="http://schemas.openxmlformats.org/officeDocument/2006/relationships/printerSettings" Target="../printerSettings/printerSettings568.bin"/><Relationship Id="rId23" Type="http://schemas.openxmlformats.org/officeDocument/2006/relationships/printerSettings" Target="../printerSettings/printerSettings576.bin"/><Relationship Id="rId28" Type="http://schemas.openxmlformats.org/officeDocument/2006/relationships/drawing" Target="../drawings/drawing20.xml"/><Relationship Id="rId10" Type="http://schemas.openxmlformats.org/officeDocument/2006/relationships/printerSettings" Target="../printerSettings/printerSettings563.bin"/><Relationship Id="rId19" Type="http://schemas.openxmlformats.org/officeDocument/2006/relationships/printerSettings" Target="../printerSettings/printerSettings572.bin"/><Relationship Id="rId4" Type="http://schemas.openxmlformats.org/officeDocument/2006/relationships/printerSettings" Target="../printerSettings/printerSettings557.bin"/><Relationship Id="rId9" Type="http://schemas.openxmlformats.org/officeDocument/2006/relationships/printerSettings" Target="../printerSettings/printerSettings562.bin"/><Relationship Id="rId14" Type="http://schemas.openxmlformats.org/officeDocument/2006/relationships/printerSettings" Target="../printerSettings/printerSettings567.bin"/><Relationship Id="rId22" Type="http://schemas.openxmlformats.org/officeDocument/2006/relationships/printerSettings" Target="../printerSettings/printerSettings575.bin"/><Relationship Id="rId27" Type="http://schemas.openxmlformats.org/officeDocument/2006/relationships/printerSettings" Target="../printerSettings/printerSettings580.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88.bin"/><Relationship Id="rId13" Type="http://schemas.openxmlformats.org/officeDocument/2006/relationships/printerSettings" Target="../printerSettings/printerSettings593.bin"/><Relationship Id="rId18" Type="http://schemas.openxmlformats.org/officeDocument/2006/relationships/printerSettings" Target="../printerSettings/printerSettings598.bin"/><Relationship Id="rId26" Type="http://schemas.openxmlformats.org/officeDocument/2006/relationships/printerSettings" Target="../printerSettings/printerSettings606.bin"/><Relationship Id="rId3" Type="http://schemas.openxmlformats.org/officeDocument/2006/relationships/printerSettings" Target="../printerSettings/printerSettings583.bin"/><Relationship Id="rId21" Type="http://schemas.openxmlformats.org/officeDocument/2006/relationships/printerSettings" Target="../printerSettings/printerSettings601.bin"/><Relationship Id="rId7" Type="http://schemas.openxmlformats.org/officeDocument/2006/relationships/printerSettings" Target="../printerSettings/printerSettings587.bin"/><Relationship Id="rId12" Type="http://schemas.openxmlformats.org/officeDocument/2006/relationships/printerSettings" Target="../printerSettings/printerSettings592.bin"/><Relationship Id="rId17" Type="http://schemas.openxmlformats.org/officeDocument/2006/relationships/printerSettings" Target="../printerSettings/printerSettings597.bin"/><Relationship Id="rId25" Type="http://schemas.openxmlformats.org/officeDocument/2006/relationships/printerSettings" Target="../printerSettings/printerSettings605.bin"/><Relationship Id="rId2" Type="http://schemas.openxmlformats.org/officeDocument/2006/relationships/printerSettings" Target="../printerSettings/printerSettings582.bin"/><Relationship Id="rId16" Type="http://schemas.openxmlformats.org/officeDocument/2006/relationships/printerSettings" Target="../printerSettings/printerSettings596.bin"/><Relationship Id="rId20" Type="http://schemas.openxmlformats.org/officeDocument/2006/relationships/printerSettings" Target="../printerSettings/printerSettings600.bin"/><Relationship Id="rId1" Type="http://schemas.openxmlformats.org/officeDocument/2006/relationships/printerSettings" Target="../printerSettings/printerSettings581.bin"/><Relationship Id="rId6" Type="http://schemas.openxmlformats.org/officeDocument/2006/relationships/printerSettings" Target="../printerSettings/printerSettings586.bin"/><Relationship Id="rId11" Type="http://schemas.openxmlformats.org/officeDocument/2006/relationships/printerSettings" Target="../printerSettings/printerSettings591.bin"/><Relationship Id="rId24" Type="http://schemas.openxmlformats.org/officeDocument/2006/relationships/printerSettings" Target="../printerSettings/printerSettings604.bin"/><Relationship Id="rId5" Type="http://schemas.openxmlformats.org/officeDocument/2006/relationships/printerSettings" Target="../printerSettings/printerSettings585.bin"/><Relationship Id="rId15" Type="http://schemas.openxmlformats.org/officeDocument/2006/relationships/printerSettings" Target="../printerSettings/printerSettings595.bin"/><Relationship Id="rId23" Type="http://schemas.openxmlformats.org/officeDocument/2006/relationships/printerSettings" Target="../printerSettings/printerSettings603.bin"/><Relationship Id="rId28" Type="http://schemas.openxmlformats.org/officeDocument/2006/relationships/drawing" Target="../drawings/drawing21.xml"/><Relationship Id="rId10" Type="http://schemas.openxmlformats.org/officeDocument/2006/relationships/printerSettings" Target="../printerSettings/printerSettings590.bin"/><Relationship Id="rId19" Type="http://schemas.openxmlformats.org/officeDocument/2006/relationships/printerSettings" Target="../printerSettings/printerSettings599.bin"/><Relationship Id="rId4" Type="http://schemas.openxmlformats.org/officeDocument/2006/relationships/printerSettings" Target="../printerSettings/printerSettings584.bin"/><Relationship Id="rId9" Type="http://schemas.openxmlformats.org/officeDocument/2006/relationships/printerSettings" Target="../printerSettings/printerSettings589.bin"/><Relationship Id="rId14" Type="http://schemas.openxmlformats.org/officeDocument/2006/relationships/printerSettings" Target="../printerSettings/printerSettings594.bin"/><Relationship Id="rId22" Type="http://schemas.openxmlformats.org/officeDocument/2006/relationships/printerSettings" Target="../printerSettings/printerSettings602.bin"/><Relationship Id="rId27" Type="http://schemas.openxmlformats.org/officeDocument/2006/relationships/printerSettings" Target="../printerSettings/printerSettings60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drawing" Target="../drawings/drawing22.xml"/><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45.bin"/><Relationship Id="rId13" Type="http://schemas.openxmlformats.org/officeDocument/2006/relationships/printerSettings" Target="../printerSettings/printerSettings650.bin"/><Relationship Id="rId18" Type="http://schemas.openxmlformats.org/officeDocument/2006/relationships/printerSettings" Target="../printerSettings/printerSettings655.bin"/><Relationship Id="rId26" Type="http://schemas.openxmlformats.org/officeDocument/2006/relationships/printerSettings" Target="../printerSettings/printerSettings663.bin"/><Relationship Id="rId3" Type="http://schemas.openxmlformats.org/officeDocument/2006/relationships/printerSettings" Target="../printerSettings/printerSettings640.bin"/><Relationship Id="rId21" Type="http://schemas.openxmlformats.org/officeDocument/2006/relationships/printerSettings" Target="../printerSettings/printerSettings658.bin"/><Relationship Id="rId7" Type="http://schemas.openxmlformats.org/officeDocument/2006/relationships/printerSettings" Target="../printerSettings/printerSettings644.bin"/><Relationship Id="rId12" Type="http://schemas.openxmlformats.org/officeDocument/2006/relationships/printerSettings" Target="../printerSettings/printerSettings649.bin"/><Relationship Id="rId17" Type="http://schemas.openxmlformats.org/officeDocument/2006/relationships/printerSettings" Target="../printerSettings/printerSettings654.bin"/><Relationship Id="rId25" Type="http://schemas.openxmlformats.org/officeDocument/2006/relationships/printerSettings" Target="../printerSettings/printerSettings662.bin"/><Relationship Id="rId2" Type="http://schemas.openxmlformats.org/officeDocument/2006/relationships/printerSettings" Target="../printerSettings/printerSettings639.bin"/><Relationship Id="rId16" Type="http://schemas.openxmlformats.org/officeDocument/2006/relationships/printerSettings" Target="../printerSettings/printerSettings653.bin"/><Relationship Id="rId20" Type="http://schemas.openxmlformats.org/officeDocument/2006/relationships/printerSettings" Target="../printerSettings/printerSettings657.bin"/><Relationship Id="rId1" Type="http://schemas.openxmlformats.org/officeDocument/2006/relationships/printerSettings" Target="../printerSettings/printerSettings638.bin"/><Relationship Id="rId6" Type="http://schemas.openxmlformats.org/officeDocument/2006/relationships/printerSettings" Target="../printerSettings/printerSettings643.bin"/><Relationship Id="rId11" Type="http://schemas.openxmlformats.org/officeDocument/2006/relationships/printerSettings" Target="../printerSettings/printerSettings648.bin"/><Relationship Id="rId24" Type="http://schemas.openxmlformats.org/officeDocument/2006/relationships/printerSettings" Target="../printerSettings/printerSettings661.bin"/><Relationship Id="rId5" Type="http://schemas.openxmlformats.org/officeDocument/2006/relationships/printerSettings" Target="../printerSettings/printerSettings642.bin"/><Relationship Id="rId15" Type="http://schemas.openxmlformats.org/officeDocument/2006/relationships/printerSettings" Target="../printerSettings/printerSettings652.bin"/><Relationship Id="rId23" Type="http://schemas.openxmlformats.org/officeDocument/2006/relationships/printerSettings" Target="../printerSettings/printerSettings660.bin"/><Relationship Id="rId10" Type="http://schemas.openxmlformats.org/officeDocument/2006/relationships/printerSettings" Target="../printerSettings/printerSettings647.bin"/><Relationship Id="rId19" Type="http://schemas.openxmlformats.org/officeDocument/2006/relationships/printerSettings" Target="../printerSettings/printerSettings656.bin"/><Relationship Id="rId4" Type="http://schemas.openxmlformats.org/officeDocument/2006/relationships/printerSettings" Target="../printerSettings/printerSettings641.bin"/><Relationship Id="rId9" Type="http://schemas.openxmlformats.org/officeDocument/2006/relationships/printerSettings" Target="../printerSettings/printerSettings646.bin"/><Relationship Id="rId14" Type="http://schemas.openxmlformats.org/officeDocument/2006/relationships/printerSettings" Target="../printerSettings/printerSettings651.bin"/><Relationship Id="rId22" Type="http://schemas.openxmlformats.org/officeDocument/2006/relationships/printerSettings" Target="../printerSettings/printerSettings65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26" Type="http://schemas.openxmlformats.org/officeDocument/2006/relationships/printerSettings" Target="../printerSettings/printerSettings689.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5" Type="http://schemas.openxmlformats.org/officeDocument/2006/relationships/printerSettings" Target="../printerSettings/printerSettings688.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29" Type="http://schemas.openxmlformats.org/officeDocument/2006/relationships/printerSettings" Target="../printerSettings/printerSettings692.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28" Type="http://schemas.openxmlformats.org/officeDocument/2006/relationships/printerSettings" Target="../printerSettings/printerSettings691.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 Id="rId27" Type="http://schemas.openxmlformats.org/officeDocument/2006/relationships/printerSettings" Target="../printerSettings/printerSettings690.bin"/><Relationship Id="rId30" Type="http://schemas.openxmlformats.org/officeDocument/2006/relationships/printerSettings" Target="../printerSettings/printerSettings69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printerSettings" Target="../printerSettings/printerSettings719.bin"/><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29" Type="http://schemas.openxmlformats.org/officeDocument/2006/relationships/printerSettings" Target="../printerSettings/printerSettings722.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28" Type="http://schemas.openxmlformats.org/officeDocument/2006/relationships/printerSettings" Target="../printerSettings/printerSettings721.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 Id="rId27" Type="http://schemas.openxmlformats.org/officeDocument/2006/relationships/printerSettings" Target="../printerSettings/printerSettings720.bin"/><Relationship Id="rId30" Type="http://schemas.openxmlformats.org/officeDocument/2006/relationships/printerSettings" Target="../printerSettings/printerSettings7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4.bin"/><Relationship Id="rId13" Type="http://schemas.openxmlformats.org/officeDocument/2006/relationships/printerSettings" Target="../printerSettings/printerSettings69.bin"/><Relationship Id="rId18" Type="http://schemas.openxmlformats.org/officeDocument/2006/relationships/printerSettings" Target="../printerSettings/printerSettings74.bin"/><Relationship Id="rId26" Type="http://schemas.openxmlformats.org/officeDocument/2006/relationships/printerSettings" Target="../printerSettings/printerSettings82.bin"/><Relationship Id="rId3" Type="http://schemas.openxmlformats.org/officeDocument/2006/relationships/printerSettings" Target="../printerSettings/printerSettings59.bin"/><Relationship Id="rId21" Type="http://schemas.openxmlformats.org/officeDocument/2006/relationships/printerSettings" Target="../printerSettings/printerSettings77.bin"/><Relationship Id="rId7" Type="http://schemas.openxmlformats.org/officeDocument/2006/relationships/printerSettings" Target="../printerSettings/printerSettings63.bin"/><Relationship Id="rId12" Type="http://schemas.openxmlformats.org/officeDocument/2006/relationships/printerSettings" Target="../printerSettings/printerSettings68.bin"/><Relationship Id="rId17" Type="http://schemas.openxmlformats.org/officeDocument/2006/relationships/printerSettings" Target="../printerSettings/printerSettings73.bin"/><Relationship Id="rId25" Type="http://schemas.openxmlformats.org/officeDocument/2006/relationships/printerSettings" Target="../printerSettings/printerSettings81.bin"/><Relationship Id="rId2" Type="http://schemas.openxmlformats.org/officeDocument/2006/relationships/printerSettings" Target="../printerSettings/printerSettings58.bin"/><Relationship Id="rId16" Type="http://schemas.openxmlformats.org/officeDocument/2006/relationships/printerSettings" Target="../printerSettings/printerSettings72.bin"/><Relationship Id="rId20" Type="http://schemas.openxmlformats.org/officeDocument/2006/relationships/printerSettings" Target="../printerSettings/printerSettings76.bin"/><Relationship Id="rId29" Type="http://schemas.openxmlformats.org/officeDocument/2006/relationships/printerSettings" Target="../printerSettings/printerSettings85.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11" Type="http://schemas.openxmlformats.org/officeDocument/2006/relationships/printerSettings" Target="../printerSettings/printerSettings67.bin"/><Relationship Id="rId24" Type="http://schemas.openxmlformats.org/officeDocument/2006/relationships/printerSettings" Target="../printerSettings/printerSettings80.bin"/><Relationship Id="rId5" Type="http://schemas.openxmlformats.org/officeDocument/2006/relationships/printerSettings" Target="../printerSettings/printerSettings61.bin"/><Relationship Id="rId15" Type="http://schemas.openxmlformats.org/officeDocument/2006/relationships/printerSettings" Target="../printerSettings/printerSettings71.bin"/><Relationship Id="rId23" Type="http://schemas.openxmlformats.org/officeDocument/2006/relationships/printerSettings" Target="../printerSettings/printerSettings79.bin"/><Relationship Id="rId28" Type="http://schemas.openxmlformats.org/officeDocument/2006/relationships/printerSettings" Target="../printerSettings/printerSettings84.bin"/><Relationship Id="rId10" Type="http://schemas.openxmlformats.org/officeDocument/2006/relationships/printerSettings" Target="../printerSettings/printerSettings66.bin"/><Relationship Id="rId19" Type="http://schemas.openxmlformats.org/officeDocument/2006/relationships/printerSettings" Target="../printerSettings/printerSettings75.bin"/><Relationship Id="rId4" Type="http://schemas.openxmlformats.org/officeDocument/2006/relationships/printerSettings" Target="../printerSettings/printerSettings60.bin"/><Relationship Id="rId9" Type="http://schemas.openxmlformats.org/officeDocument/2006/relationships/printerSettings" Target="../printerSettings/printerSettings65.bin"/><Relationship Id="rId14" Type="http://schemas.openxmlformats.org/officeDocument/2006/relationships/printerSettings" Target="../printerSettings/printerSettings70.bin"/><Relationship Id="rId22" Type="http://schemas.openxmlformats.org/officeDocument/2006/relationships/printerSettings" Target="../printerSettings/printerSettings78.bin"/><Relationship Id="rId27" Type="http://schemas.openxmlformats.org/officeDocument/2006/relationships/printerSettings" Target="../printerSettings/printerSettings83.bin"/><Relationship Id="rId30"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3.bin"/><Relationship Id="rId13" Type="http://schemas.openxmlformats.org/officeDocument/2006/relationships/printerSettings" Target="../printerSettings/printerSettings98.bin"/><Relationship Id="rId18" Type="http://schemas.openxmlformats.org/officeDocument/2006/relationships/printerSettings" Target="../printerSettings/printerSettings103.bin"/><Relationship Id="rId26" Type="http://schemas.openxmlformats.org/officeDocument/2006/relationships/printerSettings" Target="../printerSettings/printerSettings111.bin"/><Relationship Id="rId3" Type="http://schemas.openxmlformats.org/officeDocument/2006/relationships/printerSettings" Target="../printerSettings/printerSettings88.bin"/><Relationship Id="rId21" Type="http://schemas.openxmlformats.org/officeDocument/2006/relationships/printerSettings" Target="../printerSettings/printerSettings106.bin"/><Relationship Id="rId7" Type="http://schemas.openxmlformats.org/officeDocument/2006/relationships/printerSettings" Target="../printerSettings/printerSettings92.bin"/><Relationship Id="rId12" Type="http://schemas.openxmlformats.org/officeDocument/2006/relationships/printerSettings" Target="../printerSettings/printerSettings97.bin"/><Relationship Id="rId17" Type="http://schemas.openxmlformats.org/officeDocument/2006/relationships/printerSettings" Target="../printerSettings/printerSettings102.bin"/><Relationship Id="rId25" Type="http://schemas.openxmlformats.org/officeDocument/2006/relationships/printerSettings" Target="../printerSettings/printerSettings110.bin"/><Relationship Id="rId2" Type="http://schemas.openxmlformats.org/officeDocument/2006/relationships/printerSettings" Target="../printerSettings/printerSettings87.bin"/><Relationship Id="rId16" Type="http://schemas.openxmlformats.org/officeDocument/2006/relationships/printerSettings" Target="../printerSettings/printerSettings101.bin"/><Relationship Id="rId20" Type="http://schemas.openxmlformats.org/officeDocument/2006/relationships/printerSettings" Target="../printerSettings/printerSettings105.bin"/><Relationship Id="rId29" Type="http://schemas.openxmlformats.org/officeDocument/2006/relationships/printerSettings" Target="../printerSettings/printerSettings114.bin"/><Relationship Id="rId1" Type="http://schemas.openxmlformats.org/officeDocument/2006/relationships/printerSettings" Target="../printerSettings/printerSettings86.bin"/><Relationship Id="rId6" Type="http://schemas.openxmlformats.org/officeDocument/2006/relationships/printerSettings" Target="../printerSettings/printerSettings91.bin"/><Relationship Id="rId11" Type="http://schemas.openxmlformats.org/officeDocument/2006/relationships/printerSettings" Target="../printerSettings/printerSettings96.bin"/><Relationship Id="rId24" Type="http://schemas.openxmlformats.org/officeDocument/2006/relationships/printerSettings" Target="../printerSettings/printerSettings109.bin"/><Relationship Id="rId5" Type="http://schemas.openxmlformats.org/officeDocument/2006/relationships/printerSettings" Target="../printerSettings/printerSettings90.bin"/><Relationship Id="rId15" Type="http://schemas.openxmlformats.org/officeDocument/2006/relationships/printerSettings" Target="../printerSettings/printerSettings100.bin"/><Relationship Id="rId23" Type="http://schemas.openxmlformats.org/officeDocument/2006/relationships/printerSettings" Target="../printerSettings/printerSettings108.bin"/><Relationship Id="rId28" Type="http://schemas.openxmlformats.org/officeDocument/2006/relationships/printerSettings" Target="../printerSettings/printerSettings113.bin"/><Relationship Id="rId10" Type="http://schemas.openxmlformats.org/officeDocument/2006/relationships/printerSettings" Target="../printerSettings/printerSettings95.bin"/><Relationship Id="rId19" Type="http://schemas.openxmlformats.org/officeDocument/2006/relationships/printerSettings" Target="../printerSettings/printerSettings104.bin"/><Relationship Id="rId31" Type="http://schemas.openxmlformats.org/officeDocument/2006/relationships/drawing" Target="../drawings/drawing3.xml"/><Relationship Id="rId4" Type="http://schemas.openxmlformats.org/officeDocument/2006/relationships/printerSettings" Target="../printerSettings/printerSettings89.bin"/><Relationship Id="rId9" Type="http://schemas.openxmlformats.org/officeDocument/2006/relationships/printerSettings" Target="../printerSettings/printerSettings94.bin"/><Relationship Id="rId14" Type="http://schemas.openxmlformats.org/officeDocument/2006/relationships/printerSettings" Target="../printerSettings/printerSettings99.bin"/><Relationship Id="rId22" Type="http://schemas.openxmlformats.org/officeDocument/2006/relationships/printerSettings" Target="../printerSettings/printerSettings107.bin"/><Relationship Id="rId27" Type="http://schemas.openxmlformats.org/officeDocument/2006/relationships/printerSettings" Target="../printerSettings/printerSettings112.bin"/><Relationship Id="rId30" Type="http://schemas.openxmlformats.org/officeDocument/2006/relationships/printerSettings" Target="../printerSettings/printerSettings11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3.bin"/><Relationship Id="rId13" Type="http://schemas.openxmlformats.org/officeDocument/2006/relationships/printerSettings" Target="../printerSettings/printerSettings128.bin"/><Relationship Id="rId18" Type="http://schemas.openxmlformats.org/officeDocument/2006/relationships/printerSettings" Target="../printerSettings/printerSettings133.bin"/><Relationship Id="rId26" Type="http://schemas.openxmlformats.org/officeDocument/2006/relationships/printerSettings" Target="../printerSettings/printerSettings141.bin"/><Relationship Id="rId3" Type="http://schemas.openxmlformats.org/officeDocument/2006/relationships/printerSettings" Target="../printerSettings/printerSettings118.bin"/><Relationship Id="rId21" Type="http://schemas.openxmlformats.org/officeDocument/2006/relationships/printerSettings" Target="../printerSettings/printerSettings136.bin"/><Relationship Id="rId7" Type="http://schemas.openxmlformats.org/officeDocument/2006/relationships/printerSettings" Target="../printerSettings/printerSettings122.bin"/><Relationship Id="rId12" Type="http://schemas.openxmlformats.org/officeDocument/2006/relationships/printerSettings" Target="../printerSettings/printerSettings127.bin"/><Relationship Id="rId17" Type="http://schemas.openxmlformats.org/officeDocument/2006/relationships/printerSettings" Target="../printerSettings/printerSettings132.bin"/><Relationship Id="rId25" Type="http://schemas.openxmlformats.org/officeDocument/2006/relationships/printerSettings" Target="../printerSettings/printerSettings140.bin"/><Relationship Id="rId2" Type="http://schemas.openxmlformats.org/officeDocument/2006/relationships/printerSettings" Target="../printerSettings/printerSettings117.bin"/><Relationship Id="rId16" Type="http://schemas.openxmlformats.org/officeDocument/2006/relationships/printerSettings" Target="../printerSettings/printerSettings131.bin"/><Relationship Id="rId20" Type="http://schemas.openxmlformats.org/officeDocument/2006/relationships/printerSettings" Target="../printerSettings/printerSettings135.bin"/><Relationship Id="rId29" Type="http://schemas.openxmlformats.org/officeDocument/2006/relationships/printerSettings" Target="../printerSettings/printerSettings144.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21.bin"/><Relationship Id="rId11" Type="http://schemas.openxmlformats.org/officeDocument/2006/relationships/printerSettings" Target="../printerSettings/printerSettings126.bin"/><Relationship Id="rId24" Type="http://schemas.openxmlformats.org/officeDocument/2006/relationships/printerSettings" Target="../printerSettings/printerSettings139.bin"/><Relationship Id="rId5" Type="http://schemas.openxmlformats.org/officeDocument/2006/relationships/printerSettings" Target="../printerSettings/printerSettings120.bin"/><Relationship Id="rId15" Type="http://schemas.openxmlformats.org/officeDocument/2006/relationships/printerSettings" Target="../printerSettings/printerSettings130.bin"/><Relationship Id="rId23" Type="http://schemas.openxmlformats.org/officeDocument/2006/relationships/printerSettings" Target="../printerSettings/printerSettings138.bin"/><Relationship Id="rId28" Type="http://schemas.openxmlformats.org/officeDocument/2006/relationships/printerSettings" Target="../printerSettings/printerSettings143.bin"/><Relationship Id="rId10" Type="http://schemas.openxmlformats.org/officeDocument/2006/relationships/printerSettings" Target="../printerSettings/printerSettings125.bin"/><Relationship Id="rId19" Type="http://schemas.openxmlformats.org/officeDocument/2006/relationships/printerSettings" Target="../printerSettings/printerSettings134.bin"/><Relationship Id="rId31" Type="http://schemas.openxmlformats.org/officeDocument/2006/relationships/drawing" Target="../drawings/drawing4.xml"/><Relationship Id="rId4" Type="http://schemas.openxmlformats.org/officeDocument/2006/relationships/printerSettings" Target="../printerSettings/printerSettings119.bin"/><Relationship Id="rId9" Type="http://schemas.openxmlformats.org/officeDocument/2006/relationships/printerSettings" Target="../printerSettings/printerSettings124.bin"/><Relationship Id="rId14" Type="http://schemas.openxmlformats.org/officeDocument/2006/relationships/printerSettings" Target="../printerSettings/printerSettings129.bin"/><Relationship Id="rId22" Type="http://schemas.openxmlformats.org/officeDocument/2006/relationships/printerSettings" Target="../printerSettings/printerSettings137.bin"/><Relationship Id="rId27" Type="http://schemas.openxmlformats.org/officeDocument/2006/relationships/printerSettings" Target="../printerSettings/printerSettings142.bin"/><Relationship Id="rId30" Type="http://schemas.openxmlformats.org/officeDocument/2006/relationships/printerSettings" Target="../printerSettings/printerSettings14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3.bin"/><Relationship Id="rId13" Type="http://schemas.openxmlformats.org/officeDocument/2006/relationships/printerSettings" Target="../printerSettings/printerSettings158.bin"/><Relationship Id="rId18" Type="http://schemas.openxmlformats.org/officeDocument/2006/relationships/printerSettings" Target="../printerSettings/printerSettings163.bin"/><Relationship Id="rId26" Type="http://schemas.openxmlformats.org/officeDocument/2006/relationships/printerSettings" Target="../printerSettings/printerSettings171.bin"/><Relationship Id="rId3" Type="http://schemas.openxmlformats.org/officeDocument/2006/relationships/printerSettings" Target="../printerSettings/printerSettings148.bin"/><Relationship Id="rId21" Type="http://schemas.openxmlformats.org/officeDocument/2006/relationships/printerSettings" Target="../printerSettings/printerSettings166.bin"/><Relationship Id="rId7" Type="http://schemas.openxmlformats.org/officeDocument/2006/relationships/printerSettings" Target="../printerSettings/printerSettings152.bin"/><Relationship Id="rId12" Type="http://schemas.openxmlformats.org/officeDocument/2006/relationships/printerSettings" Target="../printerSettings/printerSettings157.bin"/><Relationship Id="rId17" Type="http://schemas.openxmlformats.org/officeDocument/2006/relationships/printerSettings" Target="../printerSettings/printerSettings162.bin"/><Relationship Id="rId25" Type="http://schemas.openxmlformats.org/officeDocument/2006/relationships/printerSettings" Target="../printerSettings/printerSettings170.bin"/><Relationship Id="rId2" Type="http://schemas.openxmlformats.org/officeDocument/2006/relationships/printerSettings" Target="../printerSettings/printerSettings147.bin"/><Relationship Id="rId16" Type="http://schemas.openxmlformats.org/officeDocument/2006/relationships/printerSettings" Target="../printerSettings/printerSettings161.bin"/><Relationship Id="rId20" Type="http://schemas.openxmlformats.org/officeDocument/2006/relationships/printerSettings" Target="../printerSettings/printerSettings165.bin"/><Relationship Id="rId1" Type="http://schemas.openxmlformats.org/officeDocument/2006/relationships/printerSettings" Target="../printerSettings/printerSettings146.bin"/><Relationship Id="rId6" Type="http://schemas.openxmlformats.org/officeDocument/2006/relationships/printerSettings" Target="../printerSettings/printerSettings151.bin"/><Relationship Id="rId11" Type="http://schemas.openxmlformats.org/officeDocument/2006/relationships/printerSettings" Target="../printerSettings/printerSettings156.bin"/><Relationship Id="rId24" Type="http://schemas.openxmlformats.org/officeDocument/2006/relationships/printerSettings" Target="../printerSettings/printerSettings169.bin"/><Relationship Id="rId5" Type="http://schemas.openxmlformats.org/officeDocument/2006/relationships/printerSettings" Target="../printerSettings/printerSettings150.bin"/><Relationship Id="rId15" Type="http://schemas.openxmlformats.org/officeDocument/2006/relationships/printerSettings" Target="../printerSettings/printerSettings160.bin"/><Relationship Id="rId23" Type="http://schemas.openxmlformats.org/officeDocument/2006/relationships/printerSettings" Target="../printerSettings/printerSettings168.bin"/><Relationship Id="rId28" Type="http://schemas.openxmlformats.org/officeDocument/2006/relationships/drawing" Target="../drawings/drawing5.xml"/><Relationship Id="rId10" Type="http://schemas.openxmlformats.org/officeDocument/2006/relationships/printerSettings" Target="../printerSettings/printerSettings155.bin"/><Relationship Id="rId19" Type="http://schemas.openxmlformats.org/officeDocument/2006/relationships/printerSettings" Target="../printerSettings/printerSettings164.bin"/><Relationship Id="rId4" Type="http://schemas.openxmlformats.org/officeDocument/2006/relationships/printerSettings" Target="../printerSettings/printerSettings149.bin"/><Relationship Id="rId9" Type="http://schemas.openxmlformats.org/officeDocument/2006/relationships/printerSettings" Target="../printerSettings/printerSettings154.bin"/><Relationship Id="rId14" Type="http://schemas.openxmlformats.org/officeDocument/2006/relationships/printerSettings" Target="../printerSettings/printerSettings159.bin"/><Relationship Id="rId22" Type="http://schemas.openxmlformats.org/officeDocument/2006/relationships/printerSettings" Target="../printerSettings/printerSettings167.bin"/><Relationship Id="rId27" Type="http://schemas.openxmlformats.org/officeDocument/2006/relationships/printerSettings" Target="../printerSettings/printerSettings17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0.bin"/><Relationship Id="rId13" Type="http://schemas.openxmlformats.org/officeDocument/2006/relationships/printerSettings" Target="../printerSettings/printerSettings185.bin"/><Relationship Id="rId18" Type="http://schemas.openxmlformats.org/officeDocument/2006/relationships/printerSettings" Target="../printerSettings/printerSettings190.bin"/><Relationship Id="rId26" Type="http://schemas.openxmlformats.org/officeDocument/2006/relationships/printerSettings" Target="../printerSettings/printerSettings198.bin"/><Relationship Id="rId3" Type="http://schemas.openxmlformats.org/officeDocument/2006/relationships/printerSettings" Target="../printerSettings/printerSettings175.bin"/><Relationship Id="rId21" Type="http://schemas.openxmlformats.org/officeDocument/2006/relationships/printerSettings" Target="../printerSettings/printerSettings193.bin"/><Relationship Id="rId7" Type="http://schemas.openxmlformats.org/officeDocument/2006/relationships/printerSettings" Target="../printerSettings/printerSettings179.bin"/><Relationship Id="rId12" Type="http://schemas.openxmlformats.org/officeDocument/2006/relationships/printerSettings" Target="../printerSettings/printerSettings184.bin"/><Relationship Id="rId17" Type="http://schemas.openxmlformats.org/officeDocument/2006/relationships/printerSettings" Target="../printerSettings/printerSettings189.bin"/><Relationship Id="rId25" Type="http://schemas.openxmlformats.org/officeDocument/2006/relationships/printerSettings" Target="../printerSettings/printerSettings197.bin"/><Relationship Id="rId2" Type="http://schemas.openxmlformats.org/officeDocument/2006/relationships/printerSettings" Target="../printerSettings/printerSettings174.bin"/><Relationship Id="rId16" Type="http://schemas.openxmlformats.org/officeDocument/2006/relationships/printerSettings" Target="../printerSettings/printerSettings188.bin"/><Relationship Id="rId20" Type="http://schemas.openxmlformats.org/officeDocument/2006/relationships/printerSettings" Target="../printerSettings/printerSettings192.bin"/><Relationship Id="rId29" Type="http://schemas.openxmlformats.org/officeDocument/2006/relationships/printerSettings" Target="../printerSettings/printerSettings201.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11" Type="http://schemas.openxmlformats.org/officeDocument/2006/relationships/printerSettings" Target="../printerSettings/printerSettings183.bin"/><Relationship Id="rId24" Type="http://schemas.openxmlformats.org/officeDocument/2006/relationships/printerSettings" Target="../printerSettings/printerSettings196.bin"/><Relationship Id="rId5" Type="http://schemas.openxmlformats.org/officeDocument/2006/relationships/printerSettings" Target="../printerSettings/printerSettings177.bin"/><Relationship Id="rId15" Type="http://schemas.openxmlformats.org/officeDocument/2006/relationships/printerSettings" Target="../printerSettings/printerSettings187.bin"/><Relationship Id="rId23" Type="http://schemas.openxmlformats.org/officeDocument/2006/relationships/printerSettings" Target="../printerSettings/printerSettings195.bin"/><Relationship Id="rId28" Type="http://schemas.openxmlformats.org/officeDocument/2006/relationships/printerSettings" Target="../printerSettings/printerSettings200.bin"/><Relationship Id="rId10" Type="http://schemas.openxmlformats.org/officeDocument/2006/relationships/printerSettings" Target="../printerSettings/printerSettings182.bin"/><Relationship Id="rId19" Type="http://schemas.openxmlformats.org/officeDocument/2006/relationships/printerSettings" Target="../printerSettings/printerSettings191.bin"/><Relationship Id="rId31" Type="http://schemas.openxmlformats.org/officeDocument/2006/relationships/drawing" Target="../drawings/drawing6.xml"/><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 Id="rId14" Type="http://schemas.openxmlformats.org/officeDocument/2006/relationships/printerSettings" Target="../printerSettings/printerSettings186.bin"/><Relationship Id="rId22" Type="http://schemas.openxmlformats.org/officeDocument/2006/relationships/printerSettings" Target="../printerSettings/printerSettings194.bin"/><Relationship Id="rId27" Type="http://schemas.openxmlformats.org/officeDocument/2006/relationships/printerSettings" Target="../printerSettings/printerSettings199.bin"/><Relationship Id="rId30" Type="http://schemas.openxmlformats.org/officeDocument/2006/relationships/printerSettings" Target="../printerSettings/printerSettings20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10.bin"/><Relationship Id="rId13" Type="http://schemas.openxmlformats.org/officeDocument/2006/relationships/printerSettings" Target="../printerSettings/printerSettings215.bin"/><Relationship Id="rId18" Type="http://schemas.openxmlformats.org/officeDocument/2006/relationships/printerSettings" Target="../printerSettings/printerSettings220.bin"/><Relationship Id="rId26" Type="http://schemas.openxmlformats.org/officeDocument/2006/relationships/printerSettings" Target="../printerSettings/printerSettings228.bin"/><Relationship Id="rId3" Type="http://schemas.openxmlformats.org/officeDocument/2006/relationships/printerSettings" Target="../printerSettings/printerSettings205.bin"/><Relationship Id="rId21" Type="http://schemas.openxmlformats.org/officeDocument/2006/relationships/printerSettings" Target="../printerSettings/printerSettings223.bin"/><Relationship Id="rId7" Type="http://schemas.openxmlformats.org/officeDocument/2006/relationships/printerSettings" Target="../printerSettings/printerSettings209.bin"/><Relationship Id="rId12" Type="http://schemas.openxmlformats.org/officeDocument/2006/relationships/printerSettings" Target="../printerSettings/printerSettings214.bin"/><Relationship Id="rId17" Type="http://schemas.openxmlformats.org/officeDocument/2006/relationships/printerSettings" Target="../printerSettings/printerSettings219.bin"/><Relationship Id="rId25" Type="http://schemas.openxmlformats.org/officeDocument/2006/relationships/printerSettings" Target="../printerSettings/printerSettings227.bin"/><Relationship Id="rId2" Type="http://schemas.openxmlformats.org/officeDocument/2006/relationships/printerSettings" Target="../printerSettings/printerSettings204.bin"/><Relationship Id="rId16" Type="http://schemas.openxmlformats.org/officeDocument/2006/relationships/printerSettings" Target="../printerSettings/printerSettings218.bin"/><Relationship Id="rId20" Type="http://schemas.openxmlformats.org/officeDocument/2006/relationships/printerSettings" Target="../printerSettings/printerSettings222.bin"/><Relationship Id="rId1" Type="http://schemas.openxmlformats.org/officeDocument/2006/relationships/printerSettings" Target="../printerSettings/printerSettings203.bin"/><Relationship Id="rId6" Type="http://schemas.openxmlformats.org/officeDocument/2006/relationships/printerSettings" Target="../printerSettings/printerSettings208.bin"/><Relationship Id="rId11" Type="http://schemas.openxmlformats.org/officeDocument/2006/relationships/printerSettings" Target="../printerSettings/printerSettings213.bin"/><Relationship Id="rId24" Type="http://schemas.openxmlformats.org/officeDocument/2006/relationships/printerSettings" Target="../printerSettings/printerSettings226.bin"/><Relationship Id="rId5" Type="http://schemas.openxmlformats.org/officeDocument/2006/relationships/printerSettings" Target="../printerSettings/printerSettings207.bin"/><Relationship Id="rId15" Type="http://schemas.openxmlformats.org/officeDocument/2006/relationships/printerSettings" Target="../printerSettings/printerSettings217.bin"/><Relationship Id="rId23" Type="http://schemas.openxmlformats.org/officeDocument/2006/relationships/printerSettings" Target="../printerSettings/printerSettings225.bin"/><Relationship Id="rId28" Type="http://schemas.openxmlformats.org/officeDocument/2006/relationships/drawing" Target="../drawings/drawing7.xml"/><Relationship Id="rId10" Type="http://schemas.openxmlformats.org/officeDocument/2006/relationships/printerSettings" Target="../printerSettings/printerSettings212.bin"/><Relationship Id="rId19" Type="http://schemas.openxmlformats.org/officeDocument/2006/relationships/printerSettings" Target="../printerSettings/printerSettings221.bin"/><Relationship Id="rId4" Type="http://schemas.openxmlformats.org/officeDocument/2006/relationships/printerSettings" Target="../printerSettings/printerSettings206.bin"/><Relationship Id="rId9" Type="http://schemas.openxmlformats.org/officeDocument/2006/relationships/printerSettings" Target="../printerSettings/printerSettings211.bin"/><Relationship Id="rId14" Type="http://schemas.openxmlformats.org/officeDocument/2006/relationships/printerSettings" Target="../printerSettings/printerSettings216.bin"/><Relationship Id="rId22" Type="http://schemas.openxmlformats.org/officeDocument/2006/relationships/printerSettings" Target="../printerSettings/printerSettings224.bin"/><Relationship Id="rId27" Type="http://schemas.openxmlformats.org/officeDocument/2006/relationships/printerSettings" Target="../printerSettings/printerSettings22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7.bin"/><Relationship Id="rId13" Type="http://schemas.openxmlformats.org/officeDocument/2006/relationships/printerSettings" Target="../printerSettings/printerSettings242.bin"/><Relationship Id="rId18" Type="http://schemas.openxmlformats.org/officeDocument/2006/relationships/printerSettings" Target="../printerSettings/printerSettings247.bin"/><Relationship Id="rId26" Type="http://schemas.openxmlformats.org/officeDocument/2006/relationships/printerSettings" Target="../printerSettings/printerSettings255.bin"/><Relationship Id="rId3" Type="http://schemas.openxmlformats.org/officeDocument/2006/relationships/printerSettings" Target="../printerSettings/printerSettings232.bin"/><Relationship Id="rId21" Type="http://schemas.openxmlformats.org/officeDocument/2006/relationships/printerSettings" Target="../printerSettings/printerSettings250.bin"/><Relationship Id="rId7" Type="http://schemas.openxmlformats.org/officeDocument/2006/relationships/printerSettings" Target="../printerSettings/printerSettings236.bin"/><Relationship Id="rId12" Type="http://schemas.openxmlformats.org/officeDocument/2006/relationships/printerSettings" Target="../printerSettings/printerSettings241.bin"/><Relationship Id="rId17" Type="http://schemas.openxmlformats.org/officeDocument/2006/relationships/printerSettings" Target="../printerSettings/printerSettings246.bin"/><Relationship Id="rId25" Type="http://schemas.openxmlformats.org/officeDocument/2006/relationships/printerSettings" Target="../printerSettings/printerSettings254.bin"/><Relationship Id="rId2" Type="http://schemas.openxmlformats.org/officeDocument/2006/relationships/printerSettings" Target="../printerSettings/printerSettings231.bin"/><Relationship Id="rId16" Type="http://schemas.openxmlformats.org/officeDocument/2006/relationships/printerSettings" Target="../printerSettings/printerSettings245.bin"/><Relationship Id="rId20" Type="http://schemas.openxmlformats.org/officeDocument/2006/relationships/printerSettings" Target="../printerSettings/printerSettings249.bin"/><Relationship Id="rId29" Type="http://schemas.openxmlformats.org/officeDocument/2006/relationships/printerSettings" Target="../printerSettings/printerSettings258.bin"/><Relationship Id="rId1" Type="http://schemas.openxmlformats.org/officeDocument/2006/relationships/printerSettings" Target="../printerSettings/printerSettings230.bin"/><Relationship Id="rId6" Type="http://schemas.openxmlformats.org/officeDocument/2006/relationships/printerSettings" Target="../printerSettings/printerSettings235.bin"/><Relationship Id="rId11" Type="http://schemas.openxmlformats.org/officeDocument/2006/relationships/printerSettings" Target="../printerSettings/printerSettings240.bin"/><Relationship Id="rId24" Type="http://schemas.openxmlformats.org/officeDocument/2006/relationships/printerSettings" Target="../printerSettings/printerSettings253.bin"/><Relationship Id="rId5" Type="http://schemas.openxmlformats.org/officeDocument/2006/relationships/printerSettings" Target="../printerSettings/printerSettings234.bin"/><Relationship Id="rId15" Type="http://schemas.openxmlformats.org/officeDocument/2006/relationships/printerSettings" Target="../printerSettings/printerSettings244.bin"/><Relationship Id="rId23" Type="http://schemas.openxmlformats.org/officeDocument/2006/relationships/printerSettings" Target="../printerSettings/printerSettings252.bin"/><Relationship Id="rId28" Type="http://schemas.openxmlformats.org/officeDocument/2006/relationships/printerSettings" Target="../printerSettings/printerSettings257.bin"/><Relationship Id="rId10" Type="http://schemas.openxmlformats.org/officeDocument/2006/relationships/printerSettings" Target="../printerSettings/printerSettings239.bin"/><Relationship Id="rId19" Type="http://schemas.openxmlformats.org/officeDocument/2006/relationships/printerSettings" Target="../printerSettings/printerSettings248.bin"/><Relationship Id="rId31" Type="http://schemas.openxmlformats.org/officeDocument/2006/relationships/drawing" Target="../drawings/drawing8.xml"/><Relationship Id="rId4" Type="http://schemas.openxmlformats.org/officeDocument/2006/relationships/printerSettings" Target="../printerSettings/printerSettings233.bin"/><Relationship Id="rId9" Type="http://schemas.openxmlformats.org/officeDocument/2006/relationships/printerSettings" Target="../printerSettings/printerSettings238.bin"/><Relationship Id="rId14" Type="http://schemas.openxmlformats.org/officeDocument/2006/relationships/printerSettings" Target="../printerSettings/printerSettings243.bin"/><Relationship Id="rId22" Type="http://schemas.openxmlformats.org/officeDocument/2006/relationships/printerSettings" Target="../printerSettings/printerSettings251.bin"/><Relationship Id="rId27" Type="http://schemas.openxmlformats.org/officeDocument/2006/relationships/printerSettings" Target="../printerSettings/printerSettings256.bin"/><Relationship Id="rId30" Type="http://schemas.openxmlformats.org/officeDocument/2006/relationships/printerSettings" Target="../printerSettings/printerSettings2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16"/>
  <sheetViews>
    <sheetView workbookViewId="0">
      <selection activeCell="B7" sqref="B7"/>
    </sheetView>
  </sheetViews>
  <sheetFormatPr defaultRowHeight="16.5"/>
  <cols>
    <col min="1" max="1" width="18" customWidth="1"/>
    <col min="2" max="2" width="71.875" customWidth="1"/>
  </cols>
  <sheetData>
    <row r="1" spans="1:8" ht="54">
      <c r="A1" s="279" t="s">
        <v>0</v>
      </c>
      <c r="B1" s="862" t="s">
        <v>1</v>
      </c>
      <c r="C1" s="625"/>
      <c r="D1" s="625"/>
      <c r="E1" s="625"/>
      <c r="F1" s="625"/>
      <c r="G1" s="625"/>
      <c r="H1" s="625"/>
    </row>
    <row r="2" spans="1:8">
      <c r="B2" s="424"/>
    </row>
    <row r="3" spans="1:8">
      <c r="A3" t="s">
        <v>2</v>
      </c>
      <c r="B3" s="618" t="s">
        <v>3</v>
      </c>
    </row>
    <row r="5" spans="1:8">
      <c r="A5" t="s">
        <v>4</v>
      </c>
      <c r="B5" s="1120" t="s">
        <v>5</v>
      </c>
      <c r="C5" s="1121"/>
      <c r="D5" s="1121"/>
      <c r="E5" s="1121"/>
      <c r="F5" s="1121"/>
      <c r="G5" s="1121"/>
      <c r="H5" s="1121"/>
    </row>
    <row r="7" spans="1:8">
      <c r="B7" s="860" t="s">
        <v>6</v>
      </c>
    </row>
    <row r="9" spans="1:8" ht="17.25" thickBot="1"/>
    <row r="10" spans="1:8" ht="17.25" thickBot="1">
      <c r="B10" s="1083" t="s">
        <v>7</v>
      </c>
    </row>
    <row r="11" spans="1:8" ht="17.25" thickBot="1">
      <c r="B11" s="1084" t="s">
        <v>8</v>
      </c>
    </row>
    <row r="12" spans="1:8" ht="17.25" thickBot="1">
      <c r="B12" s="1085" t="s">
        <v>9</v>
      </c>
    </row>
    <row r="13" spans="1:8" ht="17.25" thickBot="1">
      <c r="B13" s="1084" t="s">
        <v>10</v>
      </c>
    </row>
    <row r="15" spans="1:8" ht="17.25" thickBot="1"/>
    <row r="16" spans="1:8" ht="17.25" thickBot="1">
      <c r="B16" s="1083"/>
    </row>
  </sheetData>
  <sheetProtection formatColumns="0" formatRows="0" selectLockedCells="1" selectUnlockedCells="1"/>
  <customSheetViews>
    <customSheetView guid="{987A3FAC-920D-4C0C-8129-D8F4AFD7E477}" state="hidden">
      <selection activeCell="B2" sqref="B2"/>
      <pageMargins left="0" right="0" top="0" bottom="0" header="0" footer="0"/>
      <pageSetup orientation="portrait" r:id="rId1"/>
      <headerFooter alignWithMargins="0"/>
    </customSheetView>
    <customSheetView guid="{CB55CDDD-15EC-4265-9148-3411BBB26D54}" state="hidden">
      <selection activeCell="B10" sqref="B10"/>
      <pageMargins left="0" right="0" top="0" bottom="0" header="0" footer="0"/>
      <pageSetup orientation="portrait" r:id="rId2"/>
      <headerFooter alignWithMargins="0"/>
    </customSheetView>
    <customSheetView guid="{023E95C7-CD0A-46A1-945E-64751E02EBFE}" state="hidden">
      <selection activeCell="B12" sqref="B12"/>
      <pageMargins left="0" right="0" top="0" bottom="0" header="0" footer="0"/>
      <pageSetup orientation="portrait" r:id="rId3"/>
      <headerFooter alignWithMargins="0"/>
    </customSheetView>
    <customSheetView guid="{BB6473B7-092C-417E-97E7-ED0705AE17A0}" state="hidden">
      <selection activeCell="B7" sqref="B7"/>
      <pageMargins left="0" right="0" top="0" bottom="0" header="0" footer="0"/>
      <pageSetup orientation="portrait" r:id="rId4"/>
      <headerFooter alignWithMargins="0"/>
    </customSheetView>
    <customSheetView guid="{A41EE4DE-0D82-4A56-8210-F78316511D11}" state="hidden">
      <selection activeCell="B8" sqref="B8"/>
      <pageMargins left="0" right="0" top="0" bottom="0" header="0" footer="0"/>
      <pageSetup orientation="portrait" r:id="rId5"/>
      <headerFooter alignWithMargins="0"/>
    </customSheetView>
    <customSheetView guid="{1E0C44A1-9358-4FBD-8C2C-4DB661DA1476}" state="hidden">
      <selection activeCell="B14" sqref="B14"/>
      <pageMargins left="0" right="0" top="0" bottom="0" header="0" footer="0"/>
      <pageSetup orientation="portrait" r:id="rId6"/>
      <headerFooter alignWithMargins="0"/>
    </customSheetView>
    <customSheetView guid="{498493C3-769C-4143-9114-C68CD1D40B11}" state="hidden">
      <selection activeCell="B13" sqref="B13"/>
      <pageMargins left="0" right="0" top="0" bottom="0" header="0" footer="0"/>
      <pageSetup orientation="portrait" r:id="rId7"/>
      <headerFooter alignWithMargins="0"/>
    </customSheetView>
    <customSheetView guid="{C431BC99-7569-44AB-83F6-AB73BDED3783}" state="hidden">
      <selection activeCell="B11" sqref="B11"/>
      <pageMargins left="0" right="0" top="0" bottom="0" header="0" footer="0"/>
      <pageSetup orientation="portrait" r:id="rId8"/>
      <headerFooter alignWithMargins="0"/>
    </customSheetView>
    <customSheetView guid="{E97134B6-5E8D-4951-8DA0-73D065532361}" state="hidden">
      <selection activeCell="B1" sqref="B1:H1"/>
      <pageMargins left="0" right="0" top="0" bottom="0" header="0" footer="0"/>
      <pageSetup orientation="portrait" r:id="rId9"/>
      <headerFooter alignWithMargins="0"/>
    </customSheetView>
    <customSheetView guid="{D0757F9E-DF41-4B40-A5E5-F4F8FDD8D61D}" state="hidden">
      <selection activeCell="B6" sqref="B6"/>
      <pageMargins left="0" right="0" top="0" bottom="0" header="0" footer="0"/>
      <pageSetup orientation="portrait" r:id="rId10"/>
      <headerFooter alignWithMargins="0"/>
    </customSheetView>
    <customSheetView guid="{EE46BCD1-F715-4FA9-A5FC-1B125AD601E0}" state="hidden">
      <selection activeCell="B5" sqref="B5:H5"/>
      <pageMargins left="0" right="0" top="0" bottom="0" header="0" footer="0"/>
      <pageSetup orientation="portrait" r:id="rId11"/>
      <headerFooter alignWithMargins="0"/>
    </customSheetView>
    <customSheetView guid="{4AA1107B-A795-4744-B566-827168772C7A}" state="hidden">
      <selection activeCell="B2" sqref="B2"/>
      <pageMargins left="0" right="0" top="0" bottom="0" header="0" footer="0"/>
      <pageSetup orientation="portrait" r:id="rId12"/>
      <headerFooter alignWithMargins="0"/>
    </customSheetView>
    <customSheetView guid="{B23AD343-29DA-4CE0-BD10-47BF44F3782F}" state="hidden">
      <selection activeCell="B10" sqref="B10"/>
      <pageMargins left="0" right="0" top="0" bottom="0" header="0" footer="0"/>
      <pageSetup orientation="portrait" r:id="rId13"/>
      <headerFooter alignWithMargins="0"/>
    </customSheetView>
    <customSheetView guid="{ECE9294F-C910-4036-88BC-B1F2176FB06B}" state="hidden">
      <selection activeCell="B8" sqref="B8"/>
      <pageMargins left="0" right="0" top="0" bottom="0" header="0" footer="0"/>
      <pageSetup orientation="portrait" r:id="rId14"/>
      <headerFooter alignWithMargins="0"/>
    </customSheetView>
    <customSheetView guid="{4F65FF32-EC61-4022-A399-2986D7B6B8B3}" state="hidden" showRuler="0">
      <selection activeCell="B2" sqref="B2"/>
      <pageMargins left="0" right="0" top="0" bottom="0" header="0" footer="0"/>
      <headerFooter alignWithMargins="0"/>
    </customSheetView>
    <customSheetView guid="{14D7F02E-BCCA-4517-ABC7-537FF4AEB67A}" state="hidden">
      <selection activeCell="B5" sqref="B5"/>
      <pageMargins left="0" right="0" top="0" bottom="0" header="0" footer="0"/>
      <headerFooter alignWithMargins="0"/>
    </customSheetView>
    <customSheetView guid="{27A45B7A-04F2-4516-B80B-5ED0825D4ED3}" state="hidden">
      <selection activeCell="B1" sqref="B1"/>
      <pageMargins left="0" right="0" top="0" bottom="0" header="0" footer="0"/>
      <headerFooter alignWithMargins="0"/>
    </customSheetView>
    <customSheetView guid="{E9F4E142-7D26-464D-BECA-4F3806DB1FE1}" state="hidden">
      <selection activeCell="B10" sqref="B10"/>
      <pageMargins left="0" right="0" top="0" bottom="0" header="0" footer="0"/>
      <pageSetup orientation="portrait" r:id="rId15"/>
      <headerFooter alignWithMargins="0"/>
    </customSheetView>
    <customSheetView guid="{A7DBDDEF-9245-44C6-9EBF-032DB6E1C0A2}" state="hidden">
      <selection activeCell="B8" sqref="B8"/>
      <pageMargins left="0" right="0" top="0" bottom="0" header="0" footer="0"/>
      <pageSetup orientation="portrait" r:id="rId16"/>
      <headerFooter alignWithMargins="0"/>
    </customSheetView>
    <customSheetView guid="{7487ED9F-BBED-4B2A-9631-22F1A430946B}" state="hidden">
      <selection activeCell="B2" sqref="B2"/>
      <pageMargins left="0" right="0" top="0" bottom="0" header="0" footer="0"/>
      <pageSetup orientation="portrait" r:id="rId17"/>
      <headerFooter alignWithMargins="0"/>
    </customSheetView>
    <customSheetView guid="{B3CE7B10-A914-4559-A6DA-AED8C22AFD6D}" state="hidden">
      <selection activeCell="B7" sqref="B7"/>
      <pageMargins left="0" right="0" top="0" bottom="0" header="0" footer="0"/>
      <pageSetup orientation="portrait" r:id="rId18"/>
      <headerFooter alignWithMargins="0"/>
    </customSheetView>
    <customSheetView guid="{D53177B2-31EC-4222-B97A-A37DCFD9E45B}" state="hidden">
      <selection activeCell="B1" sqref="B1:H1"/>
      <pageMargins left="0" right="0" top="0" bottom="0" header="0" footer="0"/>
      <pageSetup orientation="portrait" r:id="rId19"/>
      <headerFooter alignWithMargins="0"/>
    </customSheetView>
    <customSheetView guid="{223BC0FC-814D-40F0-9795-CE82A16FF3A5}" state="hidden">
      <selection activeCell="B10" sqref="B10"/>
      <pageMargins left="0" right="0" top="0" bottom="0" header="0" footer="0"/>
      <pageSetup orientation="portrait" r:id="rId20"/>
      <headerFooter alignWithMargins="0"/>
    </customSheetView>
    <customSheetView guid="{B835C05C-B615-4DCB-982D-4519616B3CD8}" state="hidden">
      <selection activeCell="B11" sqref="B11"/>
      <pageMargins left="0" right="0" top="0" bottom="0" header="0" footer="0"/>
      <pageSetup orientation="portrait" r:id="rId21"/>
      <headerFooter alignWithMargins="0"/>
    </customSheetView>
    <customSheetView guid="{A34CC49F-E309-4C23-B4F6-1E3B307C10D1}" state="hidden">
      <selection activeCell="B12" sqref="B12"/>
      <pageMargins left="0" right="0" top="0" bottom="0" header="0" footer="0"/>
      <pageSetup orientation="portrait" r:id="rId22"/>
      <headerFooter alignWithMargins="0"/>
    </customSheetView>
    <customSheetView guid="{8909CFDD-4F29-4C72-886E-908773EE94A2}" state="hidden">
      <selection activeCell="B11" sqref="B11"/>
      <pageMargins left="0" right="0" top="0" bottom="0" header="0" footer="0"/>
      <pageSetup orientation="portrait" r:id="rId23"/>
      <headerFooter alignWithMargins="0"/>
    </customSheetView>
    <customSheetView guid="{D5F8AD2D-F014-4A7B-9CE7-589273BD9F11}" state="hidden">
      <selection activeCell="B1" sqref="B1"/>
      <pageMargins left="0" right="0" top="0" bottom="0" header="0" footer="0"/>
      <pageSetup orientation="portrait" r:id="rId24"/>
      <headerFooter alignWithMargins="0"/>
    </customSheetView>
    <customSheetView guid="{B79CB868-E256-4BC8-93B8-32C16DA3E61B}" state="hidden">
      <selection activeCell="B2" sqref="B2"/>
      <pageMargins left="0" right="0" top="0" bottom="0" header="0" footer="0"/>
      <pageSetup orientation="portrait" r:id="rId25"/>
      <headerFooter alignWithMargins="0"/>
    </customSheetView>
  </customSheetViews>
  <mergeCells count="1">
    <mergeCell ref="B5:H5"/>
  </mergeCells>
  <phoneticPr fontId="29" type="noConversion"/>
  <pageMargins left="0.75" right="0.75" top="1" bottom="1" header="0.5" footer="0.5"/>
  <pageSetup orientation="portrait" r:id="rId2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59" customWidth="1"/>
    <col min="2" max="2" width="42.25" style="360" customWidth="1"/>
    <col min="3" max="3" width="7.625" style="359" customWidth="1"/>
    <col min="4" max="4" width="9.125" style="359" customWidth="1"/>
    <col min="5" max="5" width="12.75" style="359" customWidth="1"/>
    <col min="6" max="6" width="14.625" style="359" customWidth="1"/>
    <col min="7" max="26" width="9" style="183"/>
    <col min="27" max="27" width="9" style="183" hidden="1" customWidth="1"/>
    <col min="28" max="29" width="17.625" style="183" hidden="1" customWidth="1"/>
    <col min="30" max="30" width="9" style="183" hidden="1" customWidth="1"/>
    <col min="31" max="31" width="15.5" style="183" hidden="1" customWidth="1"/>
    <col min="32" max="32" width="15.375" style="183" hidden="1" customWidth="1"/>
    <col min="33" max="44" width="9" style="183"/>
    <col min="45" max="16384" width="9" style="322"/>
  </cols>
  <sheetData>
    <row r="1" spans="1:32">
      <c r="A1" s="59" t="str">
        <f>Cover!B3</f>
        <v>SR-I/C&amp;M/WC-4356(SR1/NT/W-AIS/DOM/B00/25/11800) (RFx: 5002004743)</v>
      </c>
      <c r="B1" s="60"/>
      <c r="C1" s="61"/>
      <c r="D1" s="61"/>
      <c r="E1" s="7"/>
      <c r="F1" s="8" t="s">
        <v>273</v>
      </c>
    </row>
    <row r="2" spans="1:32">
      <c r="A2" s="4"/>
      <c r="B2" s="13"/>
      <c r="C2" s="6"/>
      <c r="D2" s="6"/>
      <c r="E2" s="1"/>
      <c r="F2" s="1"/>
    </row>
    <row r="3" spans="1:32" ht="51.75" customHeight="1">
      <c r="A3" s="1198"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198"/>
      <c r="C3" s="1198"/>
      <c r="D3" s="1198"/>
      <c r="E3" s="1198"/>
      <c r="F3" s="1198"/>
      <c r="AA3" s="188" t="s">
        <v>261</v>
      </c>
      <c r="AC3" s="189">
        <f>IF(ISERROR(#REF!/('Sch-6'!D14+'Sch-6'!D16+'Sch-6'!D18)),0,#REF!/( 'Sch-6'!D14+'Sch-6'!D16+'Sch-6'!D18))</f>
        <v>0</v>
      </c>
    </row>
    <row r="4" spans="1:32">
      <c r="A4" s="1199" t="s">
        <v>386</v>
      </c>
      <c r="B4" s="1199"/>
      <c r="C4" s="1199"/>
      <c r="D4" s="1199"/>
      <c r="E4" s="1199"/>
      <c r="F4" s="1199"/>
      <c r="AA4" s="188" t="s">
        <v>263</v>
      </c>
      <c r="AC4" s="189" t="e">
        <f>#REF!</f>
        <v>#REF!</v>
      </c>
    </row>
    <row r="5" spans="1:32">
      <c r="A5" s="1424"/>
      <c r="B5" s="1423"/>
      <c r="C5" s="1424"/>
      <c r="D5" s="1424"/>
      <c r="E5" s="1424"/>
      <c r="F5" s="1424"/>
      <c r="AA5" s="188" t="s">
        <v>275</v>
      </c>
      <c r="AC5" s="189">
        <f>IF(ISERROR(#REF!/#REF!),0,#REF! /#REF!)</f>
        <v>0</v>
      </c>
    </row>
    <row r="6" spans="1:32">
      <c r="A6" s="31" t="str">
        <f>'Sch-1'!A6</f>
        <v>Bidder’s Name and Address (Sole Bidder) :</v>
      </c>
      <c r="B6" s="32"/>
      <c r="C6" s="32"/>
      <c r="D6" s="32"/>
      <c r="E6" s="67" t="s">
        <v>91</v>
      </c>
      <c r="F6" s="1"/>
      <c r="AA6" s="188" t="s">
        <v>276</v>
      </c>
      <c r="AC6" s="189" t="e">
        <f>#REF!</f>
        <v>#REF!</v>
      </c>
    </row>
    <row r="7" spans="1:32">
      <c r="A7" s="1224" t="str">
        <f>'Sch-1'!A7</f>
        <v/>
      </c>
      <c r="B7" s="1224"/>
      <c r="C7" s="1224"/>
      <c r="D7" s="1224"/>
      <c r="E7" s="302" t="str">
        <f>'Sch-1'!M7</f>
        <v>Contract &amp; Materials Dept.,</v>
      </c>
      <c r="F7" s="1"/>
      <c r="AA7" s="188" t="s">
        <v>266</v>
      </c>
      <c r="AC7" s="189" t="e">
        <f>SUM(AC3:AC6)</f>
        <v>#REF!</v>
      </c>
    </row>
    <row r="8" spans="1:32">
      <c r="A8" s="31" t="s">
        <v>92</v>
      </c>
      <c r="B8" s="1225" t="str">
        <f>IF('Sch-1'!C8=0, "", 'Sch-1'!C8)</f>
        <v/>
      </c>
      <c r="C8" s="1225"/>
      <c r="D8" s="1225"/>
      <c r="E8" s="302" t="str">
        <f>'Sch-1'!M8</f>
        <v>Power Grid Corporation of India Ltd.,</v>
      </c>
      <c r="F8" s="1"/>
    </row>
    <row r="9" spans="1:32">
      <c r="A9" s="31" t="s">
        <v>93</v>
      </c>
      <c r="B9" s="1225" t="str">
        <f>IF('Sch-1'!C9=0, "", 'Sch-1'!C9)</f>
        <v/>
      </c>
      <c r="C9" s="1225"/>
      <c r="D9" s="1225"/>
      <c r="E9" s="302" t="str">
        <f>'Sch-1'!M9</f>
        <v>SRTS-I, Kavadiguda Main Road,</v>
      </c>
      <c r="F9" s="1"/>
    </row>
    <row r="10" spans="1:32">
      <c r="A10" s="1415"/>
      <c r="B10" s="1425" t="str">
        <f>IF('Sch-1'!C10=0, "", 'Sch-1'!C10)</f>
        <v/>
      </c>
      <c r="C10" s="1425"/>
      <c r="D10" s="1425"/>
      <c r="E10" s="1426" t="str">
        <f>'Sch-1'!M10</f>
        <v>Secunderabad -500080.</v>
      </c>
      <c r="F10" s="1"/>
      <c r="AA10" s="188" t="s">
        <v>277</v>
      </c>
      <c r="AC10" s="189">
        <f>'Sch-1'!AA10</f>
        <v>0</v>
      </c>
    </row>
    <row r="11" spans="1:32">
      <c r="A11" s="1415"/>
      <c r="B11" s="1425" t="str">
        <f>IF('Sch-1'!C11=0, "", 'Sch-1'!C11)</f>
        <v/>
      </c>
      <c r="C11" s="1425"/>
      <c r="D11" s="1425"/>
      <c r="E11" s="1426">
        <f>'Sch-1'!M11</f>
        <v>0</v>
      </c>
      <c r="F11" s="1"/>
      <c r="AA11" s="188"/>
      <c r="AC11" s="189"/>
    </row>
    <row r="12" spans="1:32">
      <c r="A12" s="1415"/>
      <c r="B12" s="1427"/>
      <c r="C12" s="1427"/>
      <c r="D12" s="1427"/>
      <c r="E12" s="1426"/>
      <c r="F12" s="1"/>
      <c r="AA12" s="188"/>
      <c r="AC12" s="189"/>
    </row>
    <row r="13" spans="1:32">
      <c r="A13" s="32"/>
      <c r="B13" s="31"/>
      <c r="C13" s="31"/>
      <c r="D13" s="31"/>
      <c r="E13" s="31"/>
      <c r="F13" s="8" t="s">
        <v>96</v>
      </c>
      <c r="AB13" s="1195" t="s">
        <v>268</v>
      </c>
      <c r="AC13" s="1195"/>
      <c r="AD13" s="250" t="s">
        <v>246</v>
      </c>
      <c r="AE13" s="1195" t="s">
        <v>269</v>
      </c>
      <c r="AF13" s="1195"/>
    </row>
    <row r="14" spans="1:32" ht="30">
      <c r="A14" s="14" t="s">
        <v>98</v>
      </c>
      <c r="B14" s="14" t="s">
        <v>252</v>
      </c>
      <c r="C14" s="72" t="s">
        <v>108</v>
      </c>
      <c r="D14" s="72" t="s">
        <v>253</v>
      </c>
      <c r="E14" s="73" t="s">
        <v>288</v>
      </c>
      <c r="F14" s="73" t="s">
        <v>289</v>
      </c>
      <c r="AB14" s="193" t="s">
        <v>288</v>
      </c>
      <c r="AC14" s="193" t="s">
        <v>289</v>
      </c>
      <c r="AD14" s="250"/>
      <c r="AE14" s="193" t="s">
        <v>288</v>
      </c>
      <c r="AF14" s="193" t="s">
        <v>289</v>
      </c>
    </row>
    <row r="15" spans="1:32">
      <c r="A15" s="9">
        <v>1</v>
      </c>
      <c r="B15" s="9">
        <v>2</v>
      </c>
      <c r="C15" s="9">
        <v>3</v>
      </c>
      <c r="D15" s="9">
        <v>4</v>
      </c>
      <c r="E15" s="9">
        <v>5</v>
      </c>
      <c r="F15" s="9" t="s">
        <v>239</v>
      </c>
      <c r="AB15" s="195">
        <v>5</v>
      </c>
      <c r="AC15" s="195" t="s">
        <v>239</v>
      </c>
      <c r="AD15" s="250"/>
      <c r="AE15" s="195">
        <v>5</v>
      </c>
      <c r="AF15" s="195" t="s">
        <v>239</v>
      </c>
    </row>
    <row r="16" spans="1:32" s="426" customFormat="1">
      <c r="A16" s="448" t="e">
        <f>'Sch-3 '!#REF!</f>
        <v>#REF!</v>
      </c>
      <c r="B16" s="448" t="e">
        <f>'Sch-3 '!#REF!</f>
        <v>#REF!</v>
      </c>
      <c r="C16" s="448"/>
      <c r="D16" s="448"/>
      <c r="E16" s="375"/>
      <c r="F16" s="375"/>
      <c r="G16" s="439"/>
      <c r="H16" s="440"/>
      <c r="I16" s="440"/>
      <c r="J16" s="440"/>
      <c r="K16" s="440"/>
      <c r="L16" s="440"/>
    </row>
    <row r="17" spans="1:20" s="436" customFormat="1">
      <c r="A17" s="448" t="e">
        <f>'Sch-3 '!#REF!</f>
        <v>#REF!</v>
      </c>
      <c r="B17" s="448" t="e">
        <f>'Sch-3 '!#REF!</f>
        <v>#REF!</v>
      </c>
      <c r="C17" s="448"/>
      <c r="D17" s="448"/>
      <c r="E17" s="375"/>
      <c r="F17" s="375"/>
    </row>
    <row r="18" spans="1:20" s="436" customFormat="1">
      <c r="A18" s="448"/>
      <c r="B18" s="448" t="e">
        <f>'Sch-3 '!#REF!</f>
        <v>#REF!</v>
      </c>
      <c r="C18" s="448" t="e">
        <f>'Sch-3 '!#REF!</f>
        <v>#REF!</v>
      </c>
      <c r="D18" s="448" t="e">
        <f>'Sch-3 '!#REF!</f>
        <v>#REF!</v>
      </c>
      <c r="E18" s="375" t="e">
        <f>'Sch-3 '!#REF!</f>
        <v>#REF!</v>
      </c>
      <c r="F18" s="375" t="e">
        <f t="shared" ref="F18:F60" si="0">IF(E18=0, "Included", IF(ISERROR(D18*E18), E18, D18*E18))</f>
        <v>#REF!</v>
      </c>
    </row>
    <row r="19" spans="1:20" s="436" customFormat="1">
      <c r="A19" s="448"/>
      <c r="B19" s="448" t="e">
        <f>'Sch-3 '!#REF!</f>
        <v>#REF!</v>
      </c>
      <c r="C19" s="448" t="e">
        <f>'Sch-3 '!#REF!</f>
        <v>#REF!</v>
      </c>
      <c r="D19" s="448" t="e">
        <f>'Sch-3 '!#REF!</f>
        <v>#REF!</v>
      </c>
      <c r="E19" s="375" t="e">
        <f>'Sch-3 '!#REF!</f>
        <v>#REF!</v>
      </c>
      <c r="F19" s="375" t="e">
        <f t="shared" si="0"/>
        <v>#REF!</v>
      </c>
    </row>
    <row r="20" spans="1:20" s="436" customFormat="1">
      <c r="A20" s="448"/>
      <c r="B20" s="448"/>
      <c r="C20" s="448"/>
      <c r="D20" s="448"/>
      <c r="E20" s="375"/>
      <c r="F20" s="375"/>
    </row>
    <row r="21" spans="1:20" s="436" customFormat="1" ht="18.75" customHeight="1">
      <c r="A21" s="448" t="e">
        <f>'Sch-3 '!#REF!</f>
        <v>#REF!</v>
      </c>
      <c r="B21" s="448" t="e">
        <f>'Sch-3 '!#REF!</f>
        <v>#REF!</v>
      </c>
      <c r="C21" s="448"/>
      <c r="D21" s="448"/>
      <c r="E21" s="375"/>
      <c r="F21" s="375"/>
      <c r="S21" s="436" t="s">
        <v>387</v>
      </c>
      <c r="T21" s="441" t="s">
        <v>388</v>
      </c>
    </row>
    <row r="22" spans="1:20" s="436" customFormat="1" ht="18.75" customHeight="1">
      <c r="A22" s="448"/>
      <c r="B22" s="448" t="e">
        <f>'Sch-3 '!#REF!</f>
        <v>#REF!</v>
      </c>
      <c r="C22" s="448" t="e">
        <f>'Sch-3 '!#REF!</f>
        <v>#REF!</v>
      </c>
      <c r="D22" s="448" t="e">
        <f>'Sch-3 '!#REF!</f>
        <v>#REF!</v>
      </c>
      <c r="E22" s="375" t="e">
        <f>'Sch-3 '!#REF!</f>
        <v>#REF!</v>
      </c>
      <c r="F22" s="375" t="e">
        <f t="shared" si="0"/>
        <v>#REF!</v>
      </c>
      <c r="S22" s="436" t="s">
        <v>389</v>
      </c>
      <c r="T22" s="441" t="s">
        <v>390</v>
      </c>
    </row>
    <row r="23" spans="1:20" s="436" customFormat="1" ht="16.5" customHeight="1">
      <c r="A23" s="448"/>
      <c r="B23" s="448" t="e">
        <f>'Sch-3 '!#REF!</f>
        <v>#REF!</v>
      </c>
      <c r="C23" s="448" t="e">
        <f>'Sch-3 '!#REF!</f>
        <v>#REF!</v>
      </c>
      <c r="D23" s="448" t="e">
        <f>'Sch-3 '!#REF!</f>
        <v>#REF!</v>
      </c>
      <c r="E23" s="375" t="e">
        <f>'Sch-3 '!#REF!</f>
        <v>#REF!</v>
      </c>
      <c r="F23" s="375" t="e">
        <f t="shared" si="0"/>
        <v>#REF!</v>
      </c>
      <c r="S23" s="436" t="s">
        <v>391</v>
      </c>
      <c r="T23" s="441" t="s">
        <v>392</v>
      </c>
    </row>
    <row r="24" spans="1:20" s="436" customFormat="1">
      <c r="A24" s="448"/>
      <c r="B24" s="448" t="e">
        <f>'Sch-3 '!#REF!</f>
        <v>#REF!</v>
      </c>
      <c r="C24" s="448" t="e">
        <f>'Sch-3 '!#REF!</f>
        <v>#REF!</v>
      </c>
      <c r="D24" s="448" t="e">
        <f>'Sch-3 '!#REF!</f>
        <v>#REF!</v>
      </c>
      <c r="E24" s="375" t="e">
        <f>'Sch-3 '!#REF!</f>
        <v>#REF!</v>
      </c>
      <c r="F24" s="375" t="e">
        <f t="shared" si="0"/>
        <v>#REF!</v>
      </c>
      <c r="S24" s="436" t="s">
        <v>393</v>
      </c>
    </row>
    <row r="25" spans="1:20" s="436" customFormat="1">
      <c r="A25" s="448"/>
      <c r="B25" s="448"/>
      <c r="C25" s="448"/>
      <c r="D25" s="448"/>
      <c r="E25" s="375"/>
      <c r="F25" s="375"/>
    </row>
    <row r="26" spans="1:20" s="436" customFormat="1" ht="16.5" customHeight="1">
      <c r="A26" s="448"/>
      <c r="B26" s="448"/>
      <c r="C26" s="448"/>
      <c r="D26" s="448"/>
      <c r="E26" s="375"/>
      <c r="F26" s="375"/>
    </row>
    <row r="27" spans="1:20" s="436" customFormat="1">
      <c r="A27" s="448" t="e">
        <f>'Sch-3 '!#REF!</f>
        <v>#REF!</v>
      </c>
      <c r="B27" s="448" t="e">
        <f>'Sch-3 '!#REF!</f>
        <v>#REF!</v>
      </c>
      <c r="C27" s="448"/>
      <c r="D27" s="448"/>
      <c r="E27" s="375"/>
      <c r="F27" s="375"/>
    </row>
    <row r="28" spans="1:20" s="436" customFormat="1">
      <c r="A28" s="448"/>
      <c r="B28" s="448" t="e">
        <f>'Sch-3 '!#REF!</f>
        <v>#REF!</v>
      </c>
      <c r="C28" s="448" t="e">
        <f>'Sch-3 '!#REF!</f>
        <v>#REF!</v>
      </c>
      <c r="D28" s="448" t="e">
        <f>'Sch-3 '!#REF!</f>
        <v>#REF!</v>
      </c>
      <c r="E28" s="375" t="e">
        <f>'Sch-3 '!#REF!</f>
        <v>#REF!</v>
      </c>
      <c r="F28" s="375" t="e">
        <f>IF(E28=0, "Included", IF(ISERROR(D28*E28), E28, D28*E28))</f>
        <v>#REF!</v>
      </c>
    </row>
    <row r="29" spans="1:20" s="436" customFormat="1">
      <c r="A29" s="448"/>
      <c r="B29" s="448" t="e">
        <f>'Sch-3 '!#REF!</f>
        <v>#REF!</v>
      </c>
      <c r="C29" s="448" t="e">
        <f>'Sch-3 '!#REF!</f>
        <v>#REF!</v>
      </c>
      <c r="D29" s="448" t="e">
        <f>'Sch-3 '!#REF!</f>
        <v>#REF!</v>
      </c>
      <c r="E29" s="375" t="e">
        <f>'Sch-3 '!#REF!</f>
        <v>#REF!</v>
      </c>
      <c r="F29" s="375" t="e">
        <f t="shared" si="0"/>
        <v>#REF!</v>
      </c>
    </row>
    <row r="30" spans="1:20" s="436" customFormat="1">
      <c r="A30" s="448"/>
      <c r="B30" s="448" t="e">
        <f>'Sch-3 '!#REF!</f>
        <v>#REF!</v>
      </c>
      <c r="C30" s="448" t="e">
        <f>'Sch-3 '!#REF!</f>
        <v>#REF!</v>
      </c>
      <c r="D30" s="448" t="e">
        <f>'Sch-3 '!#REF!</f>
        <v>#REF!</v>
      </c>
      <c r="E30" s="375" t="e">
        <f>'Sch-3 '!#REF!</f>
        <v>#REF!</v>
      </c>
      <c r="F30" s="375" t="e">
        <f t="shared" si="0"/>
        <v>#REF!</v>
      </c>
      <c r="S30" s="428"/>
      <c r="T30" s="442"/>
    </row>
    <row r="31" spans="1:20" s="436" customFormat="1">
      <c r="A31" s="448"/>
      <c r="B31" s="448"/>
      <c r="C31" s="448"/>
      <c r="D31" s="448"/>
      <c r="E31" s="375"/>
      <c r="F31" s="375"/>
    </row>
    <row r="32" spans="1:20" s="436" customFormat="1">
      <c r="A32" s="448" t="e">
        <f>'Sch-3 '!#REF!</f>
        <v>#REF!</v>
      </c>
      <c r="B32" s="448" t="e">
        <f>'Sch-3 '!#REF!</f>
        <v>#REF!</v>
      </c>
      <c r="C32" s="448"/>
      <c r="D32" s="448"/>
      <c r="E32" s="375"/>
      <c r="F32" s="375"/>
    </row>
    <row r="33" spans="1:6" s="436" customFormat="1">
      <c r="A33" s="448" t="e">
        <f>'Sch-3 '!#REF!</f>
        <v>#REF!</v>
      </c>
      <c r="B33" s="448" t="e">
        <f>'Sch-3 '!#REF!</f>
        <v>#REF!</v>
      </c>
      <c r="C33" s="448"/>
      <c r="D33" s="448"/>
      <c r="E33" s="375"/>
      <c r="F33" s="375"/>
    </row>
    <row r="34" spans="1:6" s="436" customFormat="1">
      <c r="A34" s="448"/>
      <c r="B34" s="448" t="e">
        <f>'Sch-3 '!#REF!</f>
        <v>#REF!</v>
      </c>
      <c r="C34" s="448" t="e">
        <f>'Sch-3 '!#REF!</f>
        <v>#REF!</v>
      </c>
      <c r="D34" s="448" t="e">
        <f>'Sch-3 '!#REF!</f>
        <v>#REF!</v>
      </c>
      <c r="E34" s="375" t="e">
        <f>'Sch-3 '!#REF!</f>
        <v>#REF!</v>
      </c>
      <c r="F34" s="375" t="e">
        <f t="shared" si="0"/>
        <v>#REF!</v>
      </c>
    </row>
    <row r="35" spans="1:6" s="436" customFormat="1">
      <c r="A35" s="448"/>
      <c r="B35" s="448" t="e">
        <f>'Sch-3 '!#REF!</f>
        <v>#REF!</v>
      </c>
      <c r="C35" s="448" t="e">
        <f>'Sch-3 '!#REF!</f>
        <v>#REF!</v>
      </c>
      <c r="D35" s="448" t="e">
        <f>'Sch-3 '!#REF!</f>
        <v>#REF!</v>
      </c>
      <c r="E35" s="375" t="e">
        <f>'Sch-3 '!#REF!</f>
        <v>#REF!</v>
      </c>
      <c r="F35" s="375" t="e">
        <f t="shared" si="0"/>
        <v>#REF!</v>
      </c>
    </row>
    <row r="36" spans="1:6" s="436" customFormat="1">
      <c r="A36" s="448"/>
      <c r="B36" s="448" t="e">
        <f>'Sch-3 '!#REF!</f>
        <v>#REF!</v>
      </c>
      <c r="C36" s="448" t="e">
        <f>'Sch-3 '!#REF!</f>
        <v>#REF!</v>
      </c>
      <c r="D36" s="448" t="e">
        <f>'Sch-3 '!#REF!</f>
        <v>#REF!</v>
      </c>
      <c r="E36" s="375" t="e">
        <f>'Sch-3 '!#REF!</f>
        <v>#REF!</v>
      </c>
      <c r="F36" s="375" t="e">
        <f t="shared" si="0"/>
        <v>#REF!</v>
      </c>
    </row>
    <row r="37" spans="1:6" s="436" customFormat="1">
      <c r="A37" s="448"/>
      <c r="B37" s="448" t="e">
        <f>'Sch-3 '!#REF!</f>
        <v>#REF!</v>
      </c>
      <c r="C37" s="448" t="e">
        <f>'Sch-3 '!#REF!</f>
        <v>#REF!</v>
      </c>
      <c r="D37" s="448" t="e">
        <f>'Sch-3 '!#REF!</f>
        <v>#REF!</v>
      </c>
      <c r="E37" s="375" t="e">
        <f>'Sch-3 '!#REF!</f>
        <v>#REF!</v>
      </c>
      <c r="F37" s="375" t="e">
        <f t="shared" si="0"/>
        <v>#REF!</v>
      </c>
    </row>
    <row r="38" spans="1:6" s="436" customFormat="1" ht="20.25" customHeight="1">
      <c r="A38" s="448"/>
      <c r="B38" s="448" t="e">
        <f>'Sch-3 '!#REF!</f>
        <v>#REF!</v>
      </c>
      <c r="C38" s="448" t="e">
        <f>'Sch-3 '!#REF!</f>
        <v>#REF!</v>
      </c>
      <c r="D38" s="448" t="e">
        <f>'Sch-3 '!#REF!</f>
        <v>#REF!</v>
      </c>
      <c r="E38" s="375" t="e">
        <f>'Sch-3 '!#REF!</f>
        <v>#REF!</v>
      </c>
      <c r="F38" s="375" t="e">
        <f>IF(E38=0, "Included", IF(ISERROR(D38*E38), E38, D38*E38))</f>
        <v>#REF!</v>
      </c>
    </row>
    <row r="39" spans="1:6" s="436" customFormat="1">
      <c r="A39" s="448" t="e">
        <f>'Sch-3 '!#REF!</f>
        <v>#REF!</v>
      </c>
      <c r="B39" s="448" t="e">
        <f>'Sch-3 '!#REF!</f>
        <v>#REF!</v>
      </c>
      <c r="C39" s="448"/>
      <c r="D39" s="448"/>
      <c r="E39" s="375"/>
      <c r="F39" s="375"/>
    </row>
    <row r="40" spans="1:6" s="436" customFormat="1">
      <c r="A40" s="448"/>
      <c r="B40" s="448" t="e">
        <f>'Sch-3 '!#REF!</f>
        <v>#REF!</v>
      </c>
      <c r="C40" s="448" t="e">
        <f>'Sch-3 '!#REF!</f>
        <v>#REF!</v>
      </c>
      <c r="D40" s="448" t="e">
        <f>'Sch-3 '!#REF!</f>
        <v>#REF!</v>
      </c>
      <c r="E40" s="375" t="e">
        <f>'Sch-3 '!#REF!</f>
        <v>#REF!</v>
      </c>
      <c r="F40" s="375" t="e">
        <f t="shared" si="0"/>
        <v>#REF!</v>
      </c>
    </row>
    <row r="41" spans="1:6" s="436" customFormat="1">
      <c r="A41" s="448"/>
      <c r="B41" s="448" t="e">
        <f>'Sch-3 '!#REF!</f>
        <v>#REF!</v>
      </c>
      <c r="C41" s="448" t="e">
        <f>'Sch-3 '!#REF!</f>
        <v>#REF!</v>
      </c>
      <c r="D41" s="448" t="e">
        <f>'Sch-3 '!#REF!</f>
        <v>#REF!</v>
      </c>
      <c r="E41" s="375" t="e">
        <f>'Sch-3 '!#REF!</f>
        <v>#REF!</v>
      </c>
      <c r="F41" s="375" t="e">
        <f t="shared" si="0"/>
        <v>#REF!</v>
      </c>
    </row>
    <row r="42" spans="1:6" s="436" customFormat="1">
      <c r="A42" s="448"/>
      <c r="B42" s="448"/>
      <c r="C42" s="448"/>
      <c r="D42" s="448"/>
      <c r="E42" s="375"/>
      <c r="F42" s="375"/>
    </row>
    <row r="43" spans="1:6" s="436" customFormat="1">
      <c r="A43" s="448" t="e">
        <f>'Sch-3 '!#REF!</f>
        <v>#REF!</v>
      </c>
      <c r="B43" s="448" t="e">
        <f>'Sch-3 '!#REF!</f>
        <v>#REF!</v>
      </c>
      <c r="C43" s="448" t="e">
        <f>'Sch-3 '!#REF!</f>
        <v>#REF!</v>
      </c>
      <c r="D43" s="448" t="e">
        <f>'Sch-3 '!#REF!</f>
        <v>#REF!</v>
      </c>
      <c r="E43" s="375" t="e">
        <f>'Sch-3 '!#REF!</f>
        <v>#REF!</v>
      </c>
      <c r="F43" s="375" t="e">
        <f t="shared" si="0"/>
        <v>#REF!</v>
      </c>
    </row>
    <row r="44" spans="1:6" s="436" customFormat="1">
      <c r="A44" s="448"/>
      <c r="B44" s="448"/>
      <c r="C44" s="448"/>
      <c r="D44" s="448"/>
      <c r="E44" s="375"/>
      <c r="F44" s="375"/>
    </row>
    <row r="45" spans="1:6" s="436" customFormat="1">
      <c r="A45" s="448" t="e">
        <f>'Sch-3 '!#REF!</f>
        <v>#REF!</v>
      </c>
      <c r="B45" s="448" t="e">
        <f>'Sch-3 '!#REF!</f>
        <v>#REF!</v>
      </c>
      <c r="C45" s="448" t="e">
        <f>'Sch-3 '!#REF!</f>
        <v>#REF!</v>
      </c>
      <c r="D45" s="448" t="e">
        <f>'Sch-3 '!#REF!</f>
        <v>#REF!</v>
      </c>
      <c r="E45" s="375" t="e">
        <f>'Sch-3 '!#REF!</f>
        <v>#REF!</v>
      </c>
      <c r="F45" s="375" t="e">
        <f t="shared" si="0"/>
        <v>#REF!</v>
      </c>
    </row>
    <row r="46" spans="1:6" s="436" customFormat="1">
      <c r="A46" s="448"/>
      <c r="B46" s="448"/>
      <c r="C46" s="448"/>
      <c r="D46" s="448"/>
      <c r="E46" s="375"/>
      <c r="F46" s="375"/>
    </row>
    <row r="47" spans="1:6" s="436" customFormat="1">
      <c r="A47" s="448" t="e">
        <f>'Sch-3 '!#REF!</f>
        <v>#REF!</v>
      </c>
      <c r="B47" s="448" t="e">
        <f>'Sch-3 '!#REF!</f>
        <v>#REF!</v>
      </c>
      <c r="C47" s="448"/>
      <c r="D47" s="448"/>
      <c r="E47" s="375"/>
      <c r="F47" s="375"/>
    </row>
    <row r="48" spans="1:6" s="436" customFormat="1">
      <c r="A48" s="448"/>
      <c r="B48" s="448" t="e">
        <f>'Sch-3 '!#REF!</f>
        <v>#REF!</v>
      </c>
      <c r="C48" s="448" t="e">
        <f>'Sch-3 '!#REF!</f>
        <v>#REF!</v>
      </c>
      <c r="D48" s="448" t="e">
        <f>'Sch-3 '!#REF!</f>
        <v>#REF!</v>
      </c>
      <c r="E48" s="375" t="e">
        <f>'Sch-3 '!#REF!</f>
        <v>#REF!</v>
      </c>
      <c r="F48" s="375" t="e">
        <f t="shared" si="0"/>
        <v>#REF!</v>
      </c>
    </row>
    <row r="49" spans="1:6" s="436" customFormat="1">
      <c r="A49" s="448"/>
      <c r="B49" s="448"/>
      <c r="C49" s="448"/>
      <c r="D49" s="448"/>
      <c r="E49" s="375"/>
      <c r="F49" s="375"/>
    </row>
    <row r="50" spans="1:6" s="436" customFormat="1">
      <c r="A50" s="448" t="e">
        <f>'Sch-3 '!#REF!</f>
        <v>#REF!</v>
      </c>
      <c r="B50" s="448" t="e">
        <f>'Sch-3 '!#REF!</f>
        <v>#REF!</v>
      </c>
      <c r="C50" s="448"/>
      <c r="D50" s="448"/>
      <c r="E50" s="375"/>
      <c r="F50" s="375"/>
    </row>
    <row r="51" spans="1:6" s="436" customFormat="1">
      <c r="A51" s="448"/>
      <c r="B51" s="448" t="e">
        <f>'Sch-3 '!#REF!</f>
        <v>#REF!</v>
      </c>
      <c r="C51" s="448" t="e">
        <f>'Sch-3 '!#REF!</f>
        <v>#REF!</v>
      </c>
      <c r="D51" s="448" t="e">
        <f>'Sch-3 '!#REF!</f>
        <v>#REF!</v>
      </c>
      <c r="E51" s="375" t="e">
        <f>'Sch-3 '!#REF!</f>
        <v>#REF!</v>
      </c>
      <c r="F51" s="375" t="e">
        <f t="shared" si="0"/>
        <v>#REF!</v>
      </c>
    </row>
    <row r="52" spans="1:6" s="436" customFormat="1">
      <c r="A52" s="448"/>
      <c r="B52" s="448" t="e">
        <f>'Sch-3 '!#REF!</f>
        <v>#REF!</v>
      </c>
      <c r="C52" s="448" t="e">
        <f>'Sch-3 '!#REF!</f>
        <v>#REF!</v>
      </c>
      <c r="D52" s="448" t="e">
        <f>'Sch-3 '!#REF!</f>
        <v>#REF!</v>
      </c>
      <c r="E52" s="375" t="e">
        <f>'Sch-3 '!#REF!</f>
        <v>#REF!</v>
      </c>
      <c r="F52" s="375" t="e">
        <f t="shared" si="0"/>
        <v>#REF!</v>
      </c>
    </row>
    <row r="53" spans="1:6" s="436" customFormat="1">
      <c r="A53" s="448"/>
      <c r="B53" s="448"/>
      <c r="C53" s="448"/>
      <c r="D53" s="448"/>
      <c r="E53" s="375"/>
      <c r="F53" s="375"/>
    </row>
    <row r="54" spans="1:6" s="436" customFormat="1">
      <c r="A54" s="448" t="e">
        <f>'Sch-3 '!#REF!</f>
        <v>#REF!</v>
      </c>
      <c r="B54" s="448" t="e">
        <f>'Sch-3 '!#REF!</f>
        <v>#REF!</v>
      </c>
      <c r="C54" s="448"/>
      <c r="D54" s="448"/>
      <c r="E54" s="375"/>
      <c r="F54" s="375"/>
    </row>
    <row r="55" spans="1:6" s="436" customFormat="1">
      <c r="A55" s="448"/>
      <c r="B55" s="448" t="e">
        <f>'Sch-3 '!#REF!</f>
        <v>#REF!</v>
      </c>
      <c r="C55" s="448" t="e">
        <f>'Sch-3 '!#REF!</f>
        <v>#REF!</v>
      </c>
      <c r="D55" s="448" t="e">
        <f>'Sch-3 '!#REF!</f>
        <v>#REF!</v>
      </c>
      <c r="E55" s="375" t="e">
        <f>'Sch-3 '!#REF!</f>
        <v>#REF!</v>
      </c>
      <c r="F55" s="375" t="e">
        <f t="shared" si="0"/>
        <v>#REF!</v>
      </c>
    </row>
    <row r="56" spans="1:6" s="436" customFormat="1">
      <c r="A56" s="448"/>
      <c r="B56" s="448" t="e">
        <f>'Sch-3 '!#REF!</f>
        <v>#REF!</v>
      </c>
      <c r="C56" s="448" t="e">
        <f>'Sch-3 '!#REF!</f>
        <v>#REF!</v>
      </c>
      <c r="D56" s="448" t="e">
        <f>'Sch-3 '!#REF!</f>
        <v>#REF!</v>
      </c>
      <c r="E56" s="375" t="e">
        <f>'Sch-3 '!#REF!</f>
        <v>#REF!</v>
      </c>
      <c r="F56" s="375" t="e">
        <f t="shared" si="0"/>
        <v>#REF!</v>
      </c>
    </row>
    <row r="57" spans="1:6" s="436" customFormat="1">
      <c r="A57" s="448"/>
      <c r="B57" s="448" t="e">
        <f>'Sch-3 '!#REF!</f>
        <v>#REF!</v>
      </c>
      <c r="C57" s="448" t="e">
        <f>'Sch-3 '!#REF!</f>
        <v>#REF!</v>
      </c>
      <c r="D57" s="448" t="e">
        <f>'Sch-3 '!#REF!</f>
        <v>#REF!</v>
      </c>
      <c r="E57" s="375" t="e">
        <f>'Sch-3 '!#REF!</f>
        <v>#REF!</v>
      </c>
      <c r="F57" s="375" t="e">
        <f t="shared" si="0"/>
        <v>#REF!</v>
      </c>
    </row>
    <row r="58" spans="1:6" s="436" customFormat="1">
      <c r="A58" s="448"/>
      <c r="B58" s="448" t="e">
        <f>'Sch-3 '!#REF!</f>
        <v>#REF!</v>
      </c>
      <c r="C58" s="448" t="e">
        <f>'Sch-3 '!#REF!</f>
        <v>#REF!</v>
      </c>
      <c r="D58" s="448" t="e">
        <f>'Sch-3 '!#REF!</f>
        <v>#REF!</v>
      </c>
      <c r="E58" s="375" t="e">
        <f>'Sch-3 '!#REF!</f>
        <v>#REF!</v>
      </c>
      <c r="F58" s="375" t="e">
        <f t="shared" si="0"/>
        <v>#REF!</v>
      </c>
    </row>
    <row r="59" spans="1:6" s="436" customFormat="1">
      <c r="A59" s="448"/>
      <c r="B59" s="448" t="e">
        <f>'Sch-3 '!#REF!</f>
        <v>#REF!</v>
      </c>
      <c r="C59" s="448" t="e">
        <f>'Sch-3 '!#REF!</f>
        <v>#REF!</v>
      </c>
      <c r="D59" s="448" t="e">
        <f>'Sch-3 '!#REF!</f>
        <v>#REF!</v>
      </c>
      <c r="E59" s="375" t="e">
        <f>'Sch-3 '!#REF!</f>
        <v>#REF!</v>
      </c>
      <c r="F59" s="375" t="e">
        <f t="shared" si="0"/>
        <v>#REF!</v>
      </c>
    </row>
    <row r="60" spans="1:6" s="436" customFormat="1">
      <c r="A60" s="448"/>
      <c r="B60" s="448" t="e">
        <f>'Sch-3 '!#REF!</f>
        <v>#REF!</v>
      </c>
      <c r="C60" s="448" t="e">
        <f>'Sch-3 '!#REF!</f>
        <v>#REF!</v>
      </c>
      <c r="D60" s="448" t="e">
        <f>'Sch-3 '!#REF!</f>
        <v>#REF!</v>
      </c>
      <c r="E60" s="375" t="e">
        <f>'Sch-3 '!#REF!</f>
        <v>#REF!</v>
      </c>
      <c r="F60" s="375" t="e">
        <f t="shared" si="0"/>
        <v>#REF!</v>
      </c>
    </row>
    <row r="61" spans="1:6" s="436" customFormat="1">
      <c r="A61" s="448"/>
      <c r="B61" s="448"/>
      <c r="C61" s="448"/>
      <c r="D61" s="448"/>
      <c r="E61" s="375"/>
      <c r="F61" s="375"/>
    </row>
    <row r="62" spans="1:6" s="436" customFormat="1">
      <c r="A62" s="448"/>
      <c r="B62" s="448"/>
      <c r="C62" s="448"/>
      <c r="D62" s="448"/>
      <c r="E62" s="375"/>
      <c r="F62" s="375"/>
    </row>
    <row r="63" spans="1:6" s="436" customFormat="1">
      <c r="A63" s="448"/>
      <c r="B63" s="448" t="e">
        <f>'Sch-3 '!#REF!</f>
        <v>#REF!</v>
      </c>
      <c r="C63" s="448"/>
      <c r="D63" s="448"/>
      <c r="E63" s="375"/>
      <c r="F63" s="375"/>
    </row>
    <row r="64" spans="1:6" s="436" customFormat="1">
      <c r="A64" s="448"/>
      <c r="B64" s="448" t="e">
        <f>'Sch-3 '!#REF!</f>
        <v>#REF!</v>
      </c>
      <c r="C64" s="448" t="e">
        <f>'Sch-3 '!#REF!</f>
        <v>#REF!</v>
      </c>
      <c r="D64" s="448" t="e">
        <f>'Sch-3 '!#REF!</f>
        <v>#REF!</v>
      </c>
      <c r="E64" s="375" t="e">
        <f>'Sch-3 '!#REF!</f>
        <v>#REF!</v>
      </c>
      <c r="F64" s="375" t="e">
        <f>IF(E64=0, "Included", IF(ISERROR(D64*E64), E64, D64*E64))</f>
        <v>#REF!</v>
      </c>
    </row>
    <row r="65" spans="1:6" s="436" customFormat="1">
      <c r="A65" s="448"/>
      <c r="B65" s="448" t="e">
        <f>'Sch-3 '!#REF!</f>
        <v>#REF!</v>
      </c>
      <c r="C65" s="448" t="e">
        <f>'Sch-3 '!#REF!</f>
        <v>#REF!</v>
      </c>
      <c r="D65" s="448" t="e">
        <f>'Sch-3 '!#REF!</f>
        <v>#REF!</v>
      </c>
      <c r="E65" s="375" t="e">
        <f>'Sch-3 '!#REF!</f>
        <v>#REF!</v>
      </c>
      <c r="F65" s="375" t="e">
        <f>IF(E65=0, "Included", IF(ISERROR(D65*E65), E65, D65*E65))</f>
        <v>#REF!</v>
      </c>
    </row>
    <row r="66" spans="1:6" s="436" customFormat="1">
      <c r="A66" s="448"/>
      <c r="B66" s="448" t="e">
        <f>'Sch-3 '!#REF!</f>
        <v>#REF!</v>
      </c>
      <c r="C66" s="448" t="e">
        <f>'Sch-3 '!#REF!</f>
        <v>#REF!</v>
      </c>
      <c r="D66" s="448" t="e">
        <f>'Sch-3 '!#REF!</f>
        <v>#REF!</v>
      </c>
      <c r="E66" s="375" t="e">
        <f>'Sch-3 '!#REF!</f>
        <v>#REF!</v>
      </c>
      <c r="F66" s="375" t="e">
        <f>IF(E66=0, "Included", IF(ISERROR(D66*E66), E66, D66*E66))</f>
        <v>#REF!</v>
      </c>
    </row>
    <row r="67" spans="1:6" s="436" customFormat="1">
      <c r="A67" s="448"/>
      <c r="B67" s="448" t="e">
        <f>'Sch-3 '!#REF!</f>
        <v>#REF!</v>
      </c>
      <c r="C67" s="448" t="e">
        <f>'Sch-3 '!#REF!</f>
        <v>#REF!</v>
      </c>
      <c r="D67" s="448" t="e">
        <f>'Sch-3 '!#REF!</f>
        <v>#REF!</v>
      </c>
      <c r="E67" s="375" t="e">
        <f>'Sch-3 '!#REF!</f>
        <v>#REF!</v>
      </c>
      <c r="F67" s="375" t="e">
        <f>IF(E67=0, "Included", IF(ISERROR(D67*E67), E67, D67*E67))</f>
        <v>#REF!</v>
      </c>
    </row>
    <row r="68" spans="1:6" s="436" customFormat="1">
      <c r="A68" s="448"/>
      <c r="B68" s="448"/>
      <c r="C68" s="448"/>
      <c r="D68" s="448"/>
      <c r="E68" s="375"/>
      <c r="F68" s="375"/>
    </row>
    <row r="69" spans="1:6" s="436" customFormat="1">
      <c r="A69" s="448" t="e">
        <f>'Sch-3 '!#REF!</f>
        <v>#REF!</v>
      </c>
      <c r="B69" s="448" t="e">
        <f>'Sch-3 '!#REF!</f>
        <v>#REF!</v>
      </c>
      <c r="C69" s="448"/>
      <c r="D69" s="448"/>
      <c r="E69" s="375"/>
      <c r="F69" s="375"/>
    </row>
    <row r="70" spans="1:6" s="436" customFormat="1">
      <c r="A70" s="448"/>
      <c r="B70" s="448" t="e">
        <f>'Sch-3 '!#REF!</f>
        <v>#REF!</v>
      </c>
      <c r="C70" s="448"/>
      <c r="D70" s="448"/>
      <c r="E70" s="375"/>
      <c r="F70" s="375"/>
    </row>
    <row r="71" spans="1:6" s="436" customFormat="1">
      <c r="A71" s="448"/>
      <c r="B71" s="448" t="e">
        <f>'Sch-3 '!#REF!</f>
        <v>#REF!</v>
      </c>
      <c r="C71" s="448" t="e">
        <f>'Sch-3 '!#REF!</f>
        <v>#REF!</v>
      </c>
      <c r="D71" s="448" t="e">
        <f>'Sch-3 '!#REF!</f>
        <v>#REF!</v>
      </c>
      <c r="E71" s="375" t="e">
        <f>'Sch-3 '!#REF!</f>
        <v>#REF!</v>
      </c>
      <c r="F71" s="375" t="e">
        <f>IF(E71=0, "Included", IF(ISERROR(D71*E71), E71, D71*E71))</f>
        <v>#REF!</v>
      </c>
    </row>
    <row r="72" spans="1:6" s="436" customFormat="1">
      <c r="A72" s="448"/>
      <c r="B72" s="448"/>
      <c r="C72" s="448"/>
      <c r="D72" s="448"/>
      <c r="E72" s="375"/>
      <c r="F72" s="375"/>
    </row>
    <row r="73" spans="1:6" s="436" customFormat="1">
      <c r="A73" s="448" t="e">
        <f>'Sch-3 '!#REF!</f>
        <v>#REF!</v>
      </c>
      <c r="B73" s="448" t="e">
        <f>'Sch-3 '!#REF!</f>
        <v>#REF!</v>
      </c>
      <c r="C73" s="448"/>
      <c r="D73" s="448"/>
      <c r="E73" s="375"/>
      <c r="F73" s="375"/>
    </row>
    <row r="74" spans="1:6" s="436" customFormat="1">
      <c r="A74" s="448" t="e">
        <f>'Sch-3 '!#REF!</f>
        <v>#REF!</v>
      </c>
      <c r="B74" s="448" t="e">
        <f>'Sch-3 '!#REF!</f>
        <v>#REF!</v>
      </c>
      <c r="C74" s="448" t="e">
        <f>'Sch-3 '!#REF!</f>
        <v>#REF!</v>
      </c>
      <c r="D74" s="448" t="e">
        <f>'Sch-3 '!#REF!</f>
        <v>#REF!</v>
      </c>
      <c r="E74" s="375" t="e">
        <f>'Sch-3 '!#REF!</f>
        <v>#REF!</v>
      </c>
      <c r="F74" s="375" t="e">
        <f>IF(E74=0, "Included", IF(ISERROR(D74*E74), E74, D74*E74))</f>
        <v>#REF!</v>
      </c>
    </row>
    <row r="75" spans="1:6" s="436" customFormat="1">
      <c r="A75" s="448" t="e">
        <f>'Sch-3 '!#REF!</f>
        <v>#REF!</v>
      </c>
      <c r="B75" s="448" t="e">
        <f>'Sch-3 '!#REF!</f>
        <v>#REF!</v>
      </c>
      <c r="C75" s="448"/>
      <c r="D75" s="448"/>
      <c r="E75" s="375"/>
      <c r="F75" s="375"/>
    </row>
    <row r="76" spans="1:6" s="436" customFormat="1">
      <c r="A76" s="448" t="e">
        <f>'Sch-3 '!#REF!</f>
        <v>#REF!</v>
      </c>
      <c r="B76" s="448" t="e">
        <f>'Sch-3 '!#REF!</f>
        <v>#REF!</v>
      </c>
      <c r="C76" s="448" t="e">
        <f>'Sch-3 '!#REF!</f>
        <v>#REF!</v>
      </c>
      <c r="D76" s="448" t="e">
        <f>'Sch-3 '!#REF!</f>
        <v>#REF!</v>
      </c>
      <c r="E76" s="375" t="e">
        <f>'Sch-3 '!#REF!</f>
        <v>#REF!</v>
      </c>
      <c r="F76" s="375" t="e">
        <f>IF(E76=0, "Included", IF(ISERROR(D76*E76), E76, D76*E76))</f>
        <v>#REF!</v>
      </c>
    </row>
    <row r="77" spans="1:6" s="436" customFormat="1">
      <c r="A77" s="448" t="e">
        <f>'Sch-3 '!#REF!</f>
        <v>#REF!</v>
      </c>
      <c r="B77" s="448" t="e">
        <f>'Sch-3 '!#REF!</f>
        <v>#REF!</v>
      </c>
      <c r="C77" s="448" t="e">
        <f>'Sch-3 '!#REF!</f>
        <v>#REF!</v>
      </c>
      <c r="D77" s="448" t="e">
        <f>'Sch-3 '!#REF!</f>
        <v>#REF!</v>
      </c>
      <c r="E77" s="375" t="e">
        <f>'Sch-3 '!#REF!</f>
        <v>#REF!</v>
      </c>
      <c r="F77" s="375" t="e">
        <f>IF(E77=0, "Included", IF(ISERROR(D77*E77), E77, D77*E77))</f>
        <v>#REF!</v>
      </c>
    </row>
    <row r="78" spans="1:6" s="436" customFormat="1">
      <c r="A78" s="448"/>
      <c r="B78" s="448"/>
      <c r="C78" s="448"/>
      <c r="D78" s="448"/>
      <c r="E78" s="375"/>
      <c r="F78" s="375"/>
    </row>
    <row r="79" spans="1:6" s="436" customFormat="1">
      <c r="A79" s="448" t="e">
        <f>'Sch-3 '!#REF!</f>
        <v>#REF!</v>
      </c>
      <c r="B79" s="448" t="e">
        <f>'Sch-3 '!#REF!</f>
        <v>#REF!</v>
      </c>
      <c r="C79" s="448"/>
      <c r="D79" s="448"/>
      <c r="E79" s="375"/>
      <c r="F79" s="375"/>
    </row>
    <row r="80" spans="1:6" s="436" customFormat="1">
      <c r="A80" s="448"/>
      <c r="B80" s="448" t="e">
        <f>'Sch-3 '!#REF!</f>
        <v>#REF!</v>
      </c>
      <c r="C80" s="448" t="e">
        <f>'Sch-3 '!#REF!</f>
        <v>#REF!</v>
      </c>
      <c r="D80" s="448" t="e">
        <f>'Sch-3 '!#REF!</f>
        <v>#REF!</v>
      </c>
      <c r="E80" s="375" t="e">
        <f>'Sch-3 '!#REF!</f>
        <v>#REF!</v>
      </c>
      <c r="F80" s="375" t="e">
        <f>IF(E80=0, "Included", IF(ISERROR(D80*E80), E80, D80*E80))</f>
        <v>#REF!</v>
      </c>
    </row>
    <row r="81" spans="1:6">
      <c r="A81" s="443"/>
      <c r="B81" s="397" t="s">
        <v>394</v>
      </c>
      <c r="C81" s="397"/>
      <c r="D81" s="397"/>
      <c r="E81" s="383"/>
      <c r="F81" s="383" t="e">
        <f>SUM(F17:F80)</f>
        <v>#REF!</v>
      </c>
    </row>
    <row r="82" spans="1:6">
      <c r="A82" s="444"/>
      <c r="B82" s="386"/>
      <c r="C82" s="386"/>
      <c r="D82" s="386"/>
      <c r="E82" s="387"/>
      <c r="F82" s="387"/>
    </row>
    <row r="83" spans="1:6">
      <c r="A83" s="445"/>
      <c r="B83" s="446"/>
      <c r="C83" s="445"/>
      <c r="D83" s="445"/>
      <c r="E83" s="445"/>
      <c r="F83" s="445"/>
    </row>
    <row r="84" spans="1:6" ht="30">
      <c r="A84" s="388" t="s">
        <v>248</v>
      </c>
      <c r="B84" s="389" t="str">
        <f>'Sch-1'!B107</f>
        <v>--</v>
      </c>
      <c r="C84" s="390"/>
      <c r="D84" s="391"/>
      <c r="E84" s="392"/>
      <c r="F84" s="392"/>
    </row>
    <row r="85" spans="1:6">
      <c r="A85" s="388" t="s">
        <v>249</v>
      </c>
      <c r="B85" s="389" t="str">
        <f>'Sch-1'!B108</f>
        <v/>
      </c>
      <c r="C85" s="392"/>
      <c r="D85" s="391" t="s">
        <v>227</v>
      </c>
      <c r="E85" s="393" t="str">
        <f>'Sch-1'!M108</f>
        <v/>
      </c>
      <c r="F85" s="392"/>
    </row>
    <row r="86" spans="1:6">
      <c r="A86" s="394"/>
      <c r="B86" s="395"/>
      <c r="C86" s="396"/>
      <c r="D86" s="391" t="s">
        <v>229</v>
      </c>
      <c r="E86" s="393">
        <f>'Sch-1'!M109</f>
        <v>0</v>
      </c>
      <c r="F86" s="396"/>
    </row>
    <row r="87" spans="1:6">
      <c r="A87" s="388"/>
      <c r="B87" s="389"/>
      <c r="C87" s="390"/>
      <c r="D87" s="391"/>
      <c r="E87" s="392"/>
      <c r="F87" s="392"/>
    </row>
    <row r="88" spans="1:6">
      <c r="A88" s="3"/>
      <c r="B88" s="447"/>
      <c r="C88" s="3"/>
      <c r="D88" s="3"/>
      <c r="E88" s="3"/>
      <c r="F88" s="3"/>
    </row>
    <row r="100" spans="1:29" s="192" customFormat="1">
      <c r="A100" s="361"/>
      <c r="B100" s="362"/>
      <c r="C100" s="363"/>
      <c r="D100" s="364"/>
      <c r="E100" s="303"/>
      <c r="F100" s="303"/>
      <c r="AB100" s="366"/>
      <c r="AC100" s="366"/>
    </row>
    <row r="101" spans="1:29" s="192" customFormat="1">
      <c r="A101" s="361"/>
      <c r="B101" s="362"/>
      <c r="C101" s="363"/>
      <c r="D101" s="364"/>
      <c r="E101" s="303"/>
      <c r="F101" s="303"/>
      <c r="AB101" s="219"/>
      <c r="AC101" s="367"/>
    </row>
    <row r="102" spans="1:29" s="192" customFormat="1">
      <c r="A102" s="361"/>
      <c r="B102" s="362"/>
      <c r="C102" s="363"/>
      <c r="D102" s="364"/>
      <c r="E102" s="303"/>
      <c r="F102" s="303"/>
      <c r="AC102" s="239"/>
    </row>
    <row r="103" spans="1:29" s="192" customFormat="1">
      <c r="A103" s="200"/>
      <c r="B103" s="220"/>
      <c r="C103" s="200"/>
      <c r="D103" s="196"/>
      <c r="E103" s="219"/>
      <c r="F103" s="219"/>
    </row>
    <row r="104" spans="1:29">
      <c r="A104" s="200"/>
      <c r="B104" s="208"/>
      <c r="C104" s="200"/>
      <c r="D104" s="196"/>
      <c r="E104" s="219"/>
      <c r="F104" s="219"/>
    </row>
    <row r="105" spans="1:29">
      <c r="A105" s="1431"/>
      <c r="B105" s="1430"/>
      <c r="C105" s="1431"/>
      <c r="D105" s="1431"/>
      <c r="E105" s="1431"/>
      <c r="F105" s="1431"/>
    </row>
    <row r="106" spans="1:29">
      <c r="A106" s="1431"/>
      <c r="B106" s="1430"/>
      <c r="C106" s="1431"/>
      <c r="D106" s="1431"/>
      <c r="E106" s="1431"/>
      <c r="F106" s="1431"/>
    </row>
    <row r="107" spans="1:29">
      <c r="A107" s="184"/>
      <c r="B107" s="99"/>
      <c r="C107" s="187"/>
      <c r="D107" s="187"/>
      <c r="E107" s="186"/>
      <c r="F107" s="101"/>
    </row>
    <row r="108" spans="1:29">
      <c r="A108" s="1431"/>
      <c r="B108" s="1430"/>
      <c r="C108" s="1431"/>
      <c r="D108" s="1431"/>
      <c r="E108" s="1431"/>
      <c r="F108" s="1431"/>
    </row>
    <row r="109" spans="1:29">
      <c r="A109" s="1431"/>
      <c r="B109" s="1430"/>
      <c r="C109" s="1431"/>
      <c r="D109" s="1431"/>
      <c r="E109" s="1431"/>
      <c r="F109" s="1431"/>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Antiqua,Bold"&amp;10Schedule-3/ Page &amp;P of &amp;N</oddFooter>
      </headerFooter>
    </customSheetView>
    <customSheetView guid="{B79CB868-E256-4BC8-93B8-32C16DA3E61B}" scale="80" hiddenColumns="1" state="hidden" topLeftCell="A74">
      <selection activeCell="F74" sqref="F74"/>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9"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7"/>
  <headerFooter alignWithMargins="0">
    <oddFooter>&amp;R&amp;"Book Antiqua,Bold"&amp;10Schedule-3/ Page &amp;P of &amp;N</oddFooter>
  </headerFooter>
  <colBreaks count="1" manualBreakCount="1">
    <brk id="6" max="1048575" man="1"/>
  </colBreaks>
  <drawing r:id="rId2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103" hidden="1" customWidth="1"/>
    <col min="19" max="19" width="17.625" style="103" hidden="1" customWidth="1"/>
    <col min="20" max="16384" width="9" style="978"/>
  </cols>
  <sheetData>
    <row r="1" spans="1:17" ht="18" customHeight="1">
      <c r="A1" s="81" t="str">
        <f>Cover!B3</f>
        <v>SR-I/C&amp;M/WC-4356(SR1/NT/W-AIS/DOM/B00/25/11800) (RFx: 5002004743)</v>
      </c>
      <c r="B1" s="82"/>
      <c r="C1" s="83"/>
      <c r="D1" s="83"/>
      <c r="E1" s="83"/>
      <c r="F1" s="83"/>
      <c r="G1" s="83"/>
      <c r="H1" s="83"/>
      <c r="I1" s="83"/>
      <c r="J1" s="83"/>
      <c r="K1" s="83"/>
      <c r="L1" s="83"/>
      <c r="M1" s="83"/>
      <c r="N1" s="83"/>
      <c r="O1" s="83"/>
      <c r="P1" s="84"/>
      <c r="Q1" s="85" t="s">
        <v>395</v>
      </c>
    </row>
    <row r="2" spans="1:17" ht="18" customHeight="1">
      <c r="A2" s="979"/>
      <c r="B2" s="980"/>
      <c r="C2" s="498"/>
      <c r="D2" s="498"/>
      <c r="E2" s="498"/>
      <c r="F2" s="498"/>
      <c r="G2" s="498"/>
      <c r="H2" s="498"/>
      <c r="I2" s="498"/>
      <c r="J2" s="498"/>
      <c r="K2" s="498"/>
      <c r="L2" s="498"/>
      <c r="M2" s="498"/>
      <c r="N2" s="498"/>
      <c r="O2" s="498"/>
      <c r="P2" s="499"/>
      <c r="Q2" s="499"/>
    </row>
    <row r="3" spans="1:17" ht="60.75" customHeight="1">
      <c r="A3" s="1255"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255"/>
      <c r="C3" s="1255"/>
      <c r="D3" s="1255"/>
      <c r="E3" s="1255"/>
      <c r="F3" s="1255"/>
      <c r="G3" s="1255"/>
      <c r="H3" s="1255"/>
      <c r="I3" s="1255"/>
      <c r="J3" s="1255"/>
      <c r="K3" s="1255"/>
      <c r="L3" s="1255"/>
      <c r="M3" s="1255"/>
      <c r="N3" s="1255"/>
      <c r="O3" s="1255"/>
      <c r="P3" s="1255"/>
      <c r="Q3" s="1255"/>
    </row>
    <row r="4" spans="1:17" ht="22.15" customHeight="1">
      <c r="A4" s="1256" t="s">
        <v>274</v>
      </c>
      <c r="B4" s="1256"/>
      <c r="C4" s="1256"/>
      <c r="D4" s="1256"/>
      <c r="E4" s="1256"/>
      <c r="F4" s="1256"/>
      <c r="G4" s="1256"/>
      <c r="H4" s="1256"/>
      <c r="I4" s="1256"/>
      <c r="J4" s="1256"/>
      <c r="K4" s="1256"/>
      <c r="L4" s="1256"/>
      <c r="M4" s="1256"/>
      <c r="N4" s="1256"/>
      <c r="O4" s="1256"/>
      <c r="P4" s="1256"/>
      <c r="Q4" s="1256"/>
    </row>
    <row r="5" spans="1:17" ht="18" customHeight="1">
      <c r="A5" s="981"/>
      <c r="B5" s="982"/>
      <c r="C5" s="981"/>
      <c r="D5" s="981"/>
      <c r="E5" s="981"/>
      <c r="F5" s="981"/>
      <c r="G5" s="981"/>
      <c r="H5" s="981"/>
      <c r="I5" s="981"/>
      <c r="J5" s="981"/>
      <c r="K5" s="981"/>
      <c r="L5" s="981"/>
      <c r="M5" s="981"/>
      <c r="N5" s="981"/>
      <c r="O5" s="981"/>
      <c r="P5" s="981"/>
      <c r="Q5" s="981"/>
    </row>
    <row r="6" spans="1:17" ht="18" customHeight="1">
      <c r="A6" s="31" t="str">
        <f>'Sch-1'!A6</f>
        <v>Bidder’s Name and Address (Sole Bidder) :</v>
      </c>
      <c r="B6" s="983"/>
      <c r="C6" s="983"/>
      <c r="D6" s="983"/>
      <c r="E6" s="983"/>
      <c r="F6" s="983"/>
      <c r="G6" s="983"/>
      <c r="H6" s="983"/>
      <c r="I6" s="983"/>
      <c r="J6" s="983"/>
      <c r="K6" s="983"/>
      <c r="L6" s="983"/>
      <c r="M6" s="983"/>
      <c r="N6" s="983"/>
      <c r="O6" s="983"/>
      <c r="P6" s="984" t="s">
        <v>91</v>
      </c>
      <c r="Q6" s="499"/>
    </row>
    <row r="7" spans="1:17" ht="36" customHeight="1">
      <c r="A7" s="1224" t="str">
        <f>'Sch-1'!A7</f>
        <v/>
      </c>
      <c r="B7" s="1224"/>
      <c r="C7" s="1224"/>
      <c r="D7" s="1224"/>
      <c r="E7" s="1224"/>
      <c r="F7" s="1224"/>
      <c r="G7" s="1224"/>
      <c r="H7" s="1224"/>
      <c r="I7" s="1224"/>
      <c r="J7" s="1224"/>
      <c r="K7" s="1224"/>
      <c r="L7" s="1224"/>
      <c r="M7" s="1224"/>
      <c r="N7" s="1224"/>
      <c r="O7" s="1224"/>
      <c r="P7" s="985" t="str">
        <f>'Sch-1'!M7</f>
        <v>Contract &amp; Materials Dept.,</v>
      </c>
      <c r="Q7" s="499"/>
    </row>
    <row r="8" spans="1:17" ht="18" customHeight="1">
      <c r="A8" s="31" t="s">
        <v>92</v>
      </c>
      <c r="B8" s="1257" t="str">
        <f>IF('Sch-1'!C8=0, "", 'Sch-1'!C8)</f>
        <v/>
      </c>
      <c r="C8" s="1257"/>
      <c r="D8" s="1257"/>
      <c r="E8" s="1257"/>
      <c r="F8" s="1257"/>
      <c r="G8" s="1257"/>
      <c r="H8" s="1257"/>
      <c r="I8" s="1257"/>
      <c r="J8" s="1257"/>
      <c r="K8" s="1257"/>
      <c r="L8" s="1257"/>
      <c r="M8" s="1257"/>
      <c r="N8" s="1257"/>
      <c r="O8" s="1257"/>
      <c r="P8" s="985" t="str">
        <f>'Sch-1'!M8</f>
        <v>Power Grid Corporation of India Ltd.,</v>
      </c>
      <c r="Q8" s="499"/>
    </row>
    <row r="9" spans="1:17" ht="18" customHeight="1">
      <c r="A9" s="31" t="s">
        <v>93</v>
      </c>
      <c r="B9" s="1257" t="str">
        <f>IF('Sch-1'!C9=0, "", 'Sch-1'!C9)</f>
        <v/>
      </c>
      <c r="C9" s="1257"/>
      <c r="D9" s="1257"/>
      <c r="E9" s="1257"/>
      <c r="F9" s="1257"/>
      <c r="G9" s="1257"/>
      <c r="H9" s="1257"/>
      <c r="I9" s="1257"/>
      <c r="J9" s="1257"/>
      <c r="K9" s="1257"/>
      <c r="L9" s="1257"/>
      <c r="M9" s="1257"/>
      <c r="N9" s="1257"/>
      <c r="O9" s="1257"/>
      <c r="P9" s="985" t="str">
        <f>'Sch-1'!M9</f>
        <v>SRTS-I, Kavadiguda Main Road,</v>
      </c>
      <c r="Q9" s="499"/>
    </row>
    <row r="10" spans="1:17" ht="18" customHeight="1">
      <c r="A10" s="983"/>
      <c r="B10" s="1257" t="str">
        <f>IF('Sch-1'!C10=0, "", 'Sch-1'!C10)</f>
        <v/>
      </c>
      <c r="C10" s="1257"/>
      <c r="D10" s="1257"/>
      <c r="E10" s="1257"/>
      <c r="F10" s="1257"/>
      <c r="G10" s="1257"/>
      <c r="H10" s="1257"/>
      <c r="I10" s="1257"/>
      <c r="J10" s="1257"/>
      <c r="K10" s="1257"/>
      <c r="L10" s="1257"/>
      <c r="M10" s="1257"/>
      <c r="N10" s="1257"/>
      <c r="O10" s="1257"/>
      <c r="P10" s="985" t="str">
        <f>'Sch-1'!M10</f>
        <v>Secunderabad -500080.</v>
      </c>
      <c r="Q10" s="499"/>
    </row>
    <row r="11" spans="1:17" ht="18" customHeight="1">
      <c r="A11" s="983"/>
      <c r="B11" s="1257" t="str">
        <f>IF('Sch-1'!C11=0, "", 'Sch-1'!C11)</f>
        <v/>
      </c>
      <c r="C11" s="1257"/>
      <c r="D11" s="1257"/>
      <c r="E11" s="1257"/>
      <c r="F11" s="1257"/>
      <c r="G11" s="1257"/>
      <c r="H11" s="1257"/>
      <c r="I11" s="1257"/>
      <c r="J11" s="1257"/>
      <c r="K11" s="1257"/>
      <c r="L11" s="1257"/>
      <c r="M11" s="1257"/>
      <c r="N11" s="1257"/>
      <c r="O11" s="1257"/>
      <c r="P11" s="985">
        <f>'Sch-1'!M11</f>
        <v>0</v>
      </c>
      <c r="Q11" s="499"/>
    </row>
    <row r="12" spans="1:17" ht="18" customHeight="1">
      <c r="A12" s="910"/>
      <c r="B12" s="179"/>
      <c r="C12" s="179"/>
      <c r="D12" s="179"/>
      <c r="E12" s="179"/>
      <c r="F12" s="179"/>
      <c r="G12" s="179"/>
      <c r="H12" s="179"/>
      <c r="I12" s="179"/>
      <c r="J12" s="179"/>
      <c r="K12" s="179"/>
      <c r="L12" s="179"/>
      <c r="M12" s="179"/>
      <c r="N12" s="179"/>
      <c r="O12" s="179"/>
      <c r="P12" s="983"/>
      <c r="Q12" s="499"/>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761" t="s">
        <v>396</v>
      </c>
      <c r="B14" s="762"/>
      <c r="C14" s="763"/>
      <c r="D14" s="763"/>
      <c r="E14" s="763"/>
      <c r="F14" s="763"/>
      <c r="G14" s="763"/>
      <c r="H14" s="763"/>
      <c r="I14" s="763"/>
      <c r="J14" s="763"/>
      <c r="K14" s="763"/>
      <c r="L14" s="763"/>
      <c r="M14" s="763"/>
      <c r="N14" s="763"/>
      <c r="O14" s="763"/>
      <c r="P14" s="763"/>
      <c r="Q14" s="763"/>
    </row>
    <row r="15" spans="1:17" ht="16.5">
      <c r="A15" s="94"/>
      <c r="B15" s="93"/>
      <c r="C15" s="92"/>
      <c r="D15" s="92"/>
      <c r="E15" s="92"/>
      <c r="F15" s="92"/>
      <c r="G15" s="92"/>
      <c r="H15" s="92"/>
      <c r="I15" s="92"/>
      <c r="J15" s="92"/>
      <c r="K15" s="92"/>
      <c r="L15" s="92"/>
      <c r="M15" s="92"/>
      <c r="N15" s="92"/>
      <c r="O15" s="92"/>
      <c r="P15" s="92"/>
      <c r="Q15" s="92"/>
    </row>
    <row r="16" spans="1:17" ht="90">
      <c r="A16" s="847" t="s">
        <v>98</v>
      </c>
      <c r="B16" s="843" t="s">
        <v>99</v>
      </c>
      <c r="C16" s="843" t="s">
        <v>100</v>
      </c>
      <c r="D16" s="843" t="s">
        <v>279</v>
      </c>
      <c r="E16" s="843" t="s">
        <v>280</v>
      </c>
      <c r="F16" s="843" t="s">
        <v>101</v>
      </c>
      <c r="G16" s="848" t="s">
        <v>281</v>
      </c>
      <c r="H16" s="849" t="s">
        <v>282</v>
      </c>
      <c r="I16" s="850" t="s">
        <v>283</v>
      </c>
      <c r="J16" s="850" t="s">
        <v>284</v>
      </c>
      <c r="K16" s="850" t="s">
        <v>106</v>
      </c>
      <c r="L16" s="843" t="s">
        <v>252</v>
      </c>
      <c r="M16" s="845" t="s">
        <v>108</v>
      </c>
      <c r="N16" s="845" t="s">
        <v>253</v>
      </c>
      <c r="O16" s="843" t="s">
        <v>397</v>
      </c>
      <c r="P16" s="843" t="s">
        <v>398</v>
      </c>
      <c r="Q16" s="851" t="s">
        <v>287</v>
      </c>
    </row>
    <row r="17" spans="1:30" ht="15">
      <c r="A17" s="852">
        <v>1</v>
      </c>
      <c r="B17" s="853">
        <v>2</v>
      </c>
      <c r="C17" s="853">
        <v>3</v>
      </c>
      <c r="D17" s="853">
        <v>4</v>
      </c>
      <c r="E17" s="853">
        <v>5</v>
      </c>
      <c r="F17" s="854">
        <v>6</v>
      </c>
      <c r="G17" s="853">
        <v>7</v>
      </c>
      <c r="H17" s="855">
        <v>8</v>
      </c>
      <c r="I17" s="856">
        <v>9</v>
      </c>
      <c r="J17" s="856">
        <v>10</v>
      </c>
      <c r="K17" s="856">
        <v>11</v>
      </c>
      <c r="L17" s="857">
        <v>12</v>
      </c>
      <c r="M17" s="857">
        <v>13</v>
      </c>
      <c r="N17" s="857">
        <v>14</v>
      </c>
      <c r="O17" s="857">
        <v>15</v>
      </c>
      <c r="P17" s="857" t="s">
        <v>290</v>
      </c>
      <c r="Q17" s="857">
        <v>17</v>
      </c>
    </row>
    <row r="18" spans="1:30" s="103" customFormat="1" ht="31.5">
      <c r="A18" s="986"/>
      <c r="B18" s="1250"/>
      <c r="C18" s="1251"/>
      <c r="D18" s="1251"/>
      <c r="E18" s="1251"/>
      <c r="F18" s="1251"/>
      <c r="G18" s="1251"/>
      <c r="H18" s="1251"/>
      <c r="I18" s="1251"/>
      <c r="J18" s="1252"/>
      <c r="K18" s="780"/>
      <c r="L18" s="780"/>
      <c r="M18" s="780"/>
      <c r="N18" s="780"/>
      <c r="O18" s="780"/>
      <c r="P18" s="780"/>
      <c r="Q18" s="780"/>
      <c r="R18" s="732" t="s">
        <v>399</v>
      </c>
      <c r="S18" s="731" t="s">
        <v>400</v>
      </c>
    </row>
    <row r="19" spans="1:30" s="103" customFormat="1" ht="31.5" customHeight="1">
      <c r="A19" s="1258" t="s">
        <v>401</v>
      </c>
      <c r="B19" s="1259"/>
      <c r="C19" s="1259"/>
      <c r="D19" s="1259"/>
      <c r="E19" s="1259"/>
      <c r="F19" s="1259"/>
      <c r="G19" s="1259"/>
      <c r="H19" s="1259"/>
      <c r="I19" s="1259"/>
      <c r="J19" s="1259"/>
      <c r="K19" s="1259"/>
      <c r="L19" s="1259"/>
      <c r="M19" s="1259"/>
      <c r="N19" s="1259"/>
      <c r="O19" s="1259"/>
      <c r="P19" s="1259"/>
      <c r="Q19" s="1260"/>
      <c r="R19" s="732" t="s">
        <v>399</v>
      </c>
      <c r="S19" s="731" t="s">
        <v>400</v>
      </c>
    </row>
    <row r="20" spans="1:30" s="614" customFormat="1" ht="16.5">
      <c r="A20" s="758"/>
      <c r="B20" s="758"/>
      <c r="C20" s="758"/>
      <c r="D20" s="758"/>
      <c r="E20" s="758"/>
      <c r="F20" s="649"/>
      <c r="G20" s="758"/>
      <c r="H20" s="758"/>
      <c r="I20" s="882"/>
      <c r="J20" s="883"/>
      <c r="K20" s="884"/>
      <c r="L20" s="885"/>
      <c r="M20" s="886"/>
      <c r="N20" s="887"/>
      <c r="O20" s="888"/>
      <c r="P20" s="889" t="str">
        <f>IF(O20=0, "Included", IF(ISERROR(N20*O20), O20, N20*O20))</f>
        <v>Included</v>
      </c>
      <c r="Q20" s="890">
        <f>S20</f>
        <v>0</v>
      </c>
      <c r="R20" s="614">
        <f>IF(P20="Included",0,P20)</f>
        <v>0</v>
      </c>
      <c r="S20" s="614">
        <f>IF(K20="",(R20*J20),(R20*K20))</f>
        <v>0</v>
      </c>
      <c r="T20" s="615"/>
      <c r="U20" s="615"/>
      <c r="AD20" s="742"/>
    </row>
    <row r="21" spans="1:30" s="103" customFormat="1" ht="19.5" customHeight="1">
      <c r="A21" s="95"/>
      <c r="B21" s="96"/>
      <c r="C21" s="96"/>
      <c r="D21" s="96"/>
      <c r="E21" s="96"/>
      <c r="F21" s="96"/>
      <c r="G21" s="96"/>
      <c r="H21" s="96"/>
      <c r="I21" s="96"/>
      <c r="J21" s="96"/>
      <c r="K21" s="96"/>
      <c r="L21" s="96"/>
      <c r="M21" s="96"/>
      <c r="N21" s="96"/>
      <c r="O21" s="96"/>
      <c r="P21" s="96"/>
      <c r="Q21" s="779"/>
    </row>
    <row r="22" spans="1:30" s="633" customFormat="1" ht="40.5" customHeight="1">
      <c r="A22" s="1228"/>
      <c r="B22" s="1229"/>
      <c r="C22" s="1229"/>
      <c r="D22" s="1229"/>
      <c r="E22" s="1229"/>
      <c r="F22" s="1229"/>
      <c r="G22" s="1229"/>
      <c r="H22" s="1229"/>
      <c r="I22" s="1230"/>
      <c r="J22" s="1261" t="s">
        <v>402</v>
      </c>
      <c r="K22" s="1262"/>
      <c r="L22" s="1262"/>
      <c r="M22" s="1262"/>
      <c r="N22" s="1262"/>
      <c r="O22" s="1263"/>
      <c r="P22" s="738">
        <f>SUM(P20:P20)</f>
        <v>0</v>
      </c>
      <c r="Q22" s="739"/>
      <c r="R22" s="632"/>
      <c r="S22" s="792">
        <f>SUM(S20:S20)</f>
        <v>0</v>
      </c>
    </row>
    <row r="23" spans="1:30" s="633" customFormat="1" ht="25.5" customHeight="1">
      <c r="A23" s="781"/>
      <c r="B23" s="782"/>
      <c r="C23" s="782"/>
      <c r="D23" s="782"/>
      <c r="E23" s="782"/>
      <c r="F23" s="782"/>
      <c r="G23" s="782"/>
      <c r="H23" s="783"/>
      <c r="I23" s="784"/>
      <c r="J23" s="1253" t="s">
        <v>287</v>
      </c>
      <c r="K23" s="1253"/>
      <c r="L23" s="1253"/>
      <c r="M23" s="1253"/>
      <c r="N23" s="1253"/>
      <c r="O23" s="1254"/>
      <c r="P23" s="738"/>
      <c r="Q23" s="740">
        <f>SUM(Q20:Q20)</f>
        <v>0</v>
      </c>
      <c r="R23" s="632"/>
      <c r="S23" s="632"/>
    </row>
    <row r="24" spans="1:30" s="103" customFormat="1" ht="16.5">
      <c r="A24" s="94"/>
      <c r="B24" s="93"/>
      <c r="C24" s="92"/>
      <c r="D24" s="92"/>
      <c r="E24" s="92"/>
      <c r="F24" s="92"/>
      <c r="G24" s="92"/>
      <c r="H24" s="92"/>
      <c r="I24" s="92"/>
      <c r="J24" s="92"/>
      <c r="K24" s="92"/>
      <c r="L24" s="92"/>
      <c r="M24" s="92"/>
      <c r="N24" s="92"/>
      <c r="O24" s="92"/>
      <c r="P24" s="92"/>
      <c r="Q24" s="92"/>
    </row>
    <row r="25" spans="1:30" s="103" customFormat="1" ht="21" customHeight="1">
      <c r="A25" s="97"/>
      <c r="B25" s="98"/>
      <c r="C25" s="98"/>
      <c r="D25" s="98"/>
      <c r="E25" s="98"/>
      <c r="F25" s="98"/>
      <c r="G25" s="98"/>
      <c r="H25" s="98"/>
      <c r="I25" s="98"/>
      <c r="J25" s="98"/>
      <c r="K25" s="98"/>
      <c r="L25" s="98"/>
      <c r="M25" s="98"/>
      <c r="N25" s="98"/>
      <c r="O25" s="1249"/>
      <c r="P25" s="1249"/>
      <c r="Q25" s="1249"/>
    </row>
    <row r="26" spans="1:30" s="103" customFormat="1" ht="33.6" customHeight="1">
      <c r="A26" s="99" t="s">
        <v>248</v>
      </c>
      <c r="B26" s="113" t="str">
        <f>IF('Sch-1'!B107=0,"", 'Sch-1'!B107)</f>
        <v>--</v>
      </c>
      <c r="C26" s="1081"/>
      <c r="D26" s="1081"/>
      <c r="E26" s="1081"/>
      <c r="F26" s="1082" t="str">
        <f>+'Sch-1'!A107</f>
        <v xml:space="preserve">Date: </v>
      </c>
      <c r="G26" s="103" t="str">
        <f>+'Sch-1'!B107</f>
        <v>--</v>
      </c>
      <c r="H26" s="1081"/>
      <c r="I26" s="1081"/>
      <c r="J26" s="113"/>
      <c r="K26" s="1081"/>
      <c r="L26" s="1081"/>
      <c r="M26" s="113"/>
      <c r="N26" s="1081"/>
      <c r="O26" s="1264" t="str">
        <f>"Printed Name : " &amp; IF('Sch-1'!M108=0,"",'Sch-1'!M108)</f>
        <v xml:space="preserve">Printed Name : </v>
      </c>
      <c r="P26" s="1264"/>
      <c r="Q26" s="1264"/>
    </row>
    <row r="27" spans="1:30" s="103" customFormat="1" ht="33.6" customHeight="1">
      <c r="A27" s="99" t="s">
        <v>249</v>
      </c>
      <c r="B27" s="113" t="str">
        <f>IF('Sch-1'!B108=0,"", 'Sch-1'!B108)</f>
        <v/>
      </c>
      <c r="C27" s="499"/>
      <c r="D27" s="499"/>
      <c r="E27" s="499"/>
      <c r="F27" s="1082" t="str">
        <f>+'Sch-1'!A108</f>
        <v>Place:</v>
      </c>
      <c r="G27" s="499" t="str">
        <f>+'Sch-1'!B108</f>
        <v/>
      </c>
      <c r="H27" s="499"/>
      <c r="I27" s="499"/>
      <c r="J27" s="113"/>
      <c r="K27" s="499"/>
      <c r="L27" s="499"/>
      <c r="M27" s="113"/>
      <c r="N27" s="499"/>
      <c r="O27" s="1264" t="str">
        <f>"Designation   : " &amp; IF('Sch-1'!M109=0,"",'Sch-1'!M109)</f>
        <v xml:space="preserve">Designation   : </v>
      </c>
      <c r="P27" s="1264"/>
      <c r="Q27" s="1264"/>
    </row>
    <row r="28" spans="1:30" s="103" customFormat="1" ht="33.6" customHeight="1">
      <c r="A28" s="498"/>
      <c r="B28" s="980"/>
      <c r="C28" s="499"/>
      <c r="D28" s="499"/>
      <c r="E28" s="499"/>
      <c r="F28" s="1082"/>
      <c r="G28" s="499"/>
      <c r="H28" s="499"/>
      <c r="I28" s="499"/>
      <c r="J28" s="980"/>
      <c r="K28" s="499"/>
      <c r="L28" s="499"/>
      <c r="M28" s="980"/>
      <c r="N28" s="499"/>
      <c r="O28" s="1249"/>
      <c r="P28" s="1249"/>
      <c r="Q28" s="1249"/>
    </row>
    <row r="29" spans="1:30" s="103" customFormat="1" ht="33.6" customHeight="1">
      <c r="A29" s="498"/>
      <c r="B29" s="980"/>
      <c r="C29" s="499"/>
      <c r="D29" s="499"/>
      <c r="E29" s="499"/>
      <c r="F29" s="499"/>
      <c r="G29" s="499"/>
      <c r="H29" s="499"/>
      <c r="I29" s="499"/>
      <c r="J29" s="498"/>
      <c r="K29" s="499"/>
      <c r="L29" s="498"/>
      <c r="M29" s="498"/>
      <c r="N29" s="499"/>
      <c r="O29" s="498"/>
      <c r="P29" s="184"/>
      <c r="Q29" s="987"/>
    </row>
  </sheetData>
  <sheetProtection algorithmName="SHA-512" hashValue="EfllUGgW1ObXOVrdeK65n3MlcSg2I2chJdPtsmF4N6NJfba9TsWR8kWXonOqEy4h16Jo+m5gxSpgebQqtgQc8w==" saltValue="Gvz3/GPxE77+mtU/mCwFKg==" spinCount="100000" sheet="1" formatColumns="0" formatRows="0" selectLockedCells="1"/>
  <customSheetViews>
    <customSheetView guid="{987A3FAC-920D-4C0C-8129-D8F4AFD7E477}" scale="70" showPageBreaks="1" fitToPage="1" printArea="1" hiddenColumns="1" view="pageBreakPreview">
      <selection activeCell="I20" sqref="I20"/>
      <pageMargins left="0" right="0" top="0" bottom="0" header="0" footer="0"/>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 right="0" top="0" bottom="0" header="0" footer="0"/>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 right="0" top="0" bottom="0" header="0" footer="0"/>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 right="0" top="0" bottom="0" header="0" footer="0"/>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 right="0" top="0" bottom="0" header="0" footer="0"/>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 right="0" top="0" bottom="0" header="0" footer="0"/>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 right="0" top="0" bottom="0" header="0" footer="0"/>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 right="0" top="0" bottom="0" header="0" footer="0"/>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 right="0" top="0" bottom="0" header="0" footer="0"/>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 right="0" top="0" bottom="0" header="0" footer="0"/>
      <pageSetup scale="62" fitToHeight="0" orientation="landscape" r:id="rId10"/>
      <headerFooter alignWithMargins="0">
        <oddFooter>&amp;R&amp;"Book Antiqua,Bold"&amp;10Schedule-4/ Page &amp;P of &amp;N</oddFooter>
      </headerFooter>
    </customSheetView>
    <customSheetView guid="{B79CB868-E256-4BC8-93B8-32C16DA3E61B}" scale="70" showPageBreaks="1" fitToPage="1" printArea="1" hiddenColumns="1" view="pageBreakPreview">
      <selection activeCell="I20" sqref="I20"/>
      <pageMargins left="0" right="0" top="0" bottom="0" header="0" footer="0"/>
      <pageSetup scale="62" fitToHeight="0" orientation="landscape" r:id="rId11"/>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2"/>
  <headerFooter alignWithMargins="0">
    <oddFooter>&amp;R&amp;"Book Antiqua,Bold"&amp;10Schedule-4/ Page &amp;P of &amp;N</oddFooter>
  </headerFooter>
  <drawing r:id="rId1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A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SR-I/C&amp;M/WC-4356(SR1/NT/W-AIS/DOM/B00/25/11800) (RFx: 5002004743)</v>
      </c>
      <c r="B1" s="82"/>
      <c r="C1" s="83"/>
      <c r="D1" s="83"/>
      <c r="E1" s="83"/>
      <c r="F1" s="83"/>
      <c r="G1" s="83"/>
      <c r="H1" s="83"/>
      <c r="I1" s="83"/>
      <c r="J1" s="83"/>
      <c r="K1" s="83"/>
      <c r="L1" s="83"/>
      <c r="M1" s="83"/>
      <c r="N1" s="83"/>
      <c r="O1" s="83"/>
      <c r="P1" s="84"/>
      <c r="Q1" s="85" t="s">
        <v>403</v>
      </c>
    </row>
    <row r="2" spans="1:17" ht="18" customHeight="1">
      <c r="A2" s="67"/>
      <c r="B2" s="88"/>
      <c r="C2" s="89"/>
      <c r="D2" s="89"/>
      <c r="E2" s="89"/>
      <c r="F2" s="89"/>
      <c r="G2" s="89"/>
      <c r="H2" s="89"/>
      <c r="I2" s="89"/>
      <c r="J2" s="89"/>
      <c r="K2" s="89"/>
      <c r="L2" s="89"/>
      <c r="M2" s="89"/>
      <c r="N2" s="89"/>
      <c r="O2" s="89"/>
      <c r="P2" s="34"/>
      <c r="Q2" s="34"/>
    </row>
    <row r="3" spans="1:17" ht="61.5" customHeight="1">
      <c r="A3" s="1270"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270"/>
      <c r="C3" s="1270"/>
      <c r="D3" s="1270"/>
      <c r="E3" s="1270"/>
      <c r="F3" s="1270"/>
      <c r="G3" s="1270"/>
      <c r="H3" s="1270"/>
      <c r="I3" s="1270"/>
      <c r="J3" s="1270"/>
      <c r="K3" s="1270"/>
      <c r="L3" s="1270"/>
      <c r="M3" s="1270"/>
      <c r="N3" s="1270"/>
      <c r="O3" s="1270"/>
      <c r="P3" s="1270"/>
      <c r="Q3" s="1270"/>
    </row>
    <row r="4" spans="1:17" ht="22.15" customHeight="1">
      <c r="A4" s="1256" t="s">
        <v>274</v>
      </c>
      <c r="B4" s="1256"/>
      <c r="C4" s="1256"/>
      <c r="D4" s="1256"/>
      <c r="E4" s="1256"/>
      <c r="F4" s="1256"/>
      <c r="G4" s="1256"/>
      <c r="H4" s="1256"/>
      <c r="I4" s="1256"/>
      <c r="J4" s="1256"/>
      <c r="K4" s="1256"/>
      <c r="L4" s="1256"/>
      <c r="M4" s="1256"/>
      <c r="N4" s="1256"/>
      <c r="O4" s="1256"/>
      <c r="P4" s="1256"/>
      <c r="Q4" s="1256"/>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91</v>
      </c>
      <c r="Q6" s="34"/>
    </row>
    <row r="7" spans="1:17" ht="36" customHeight="1">
      <c r="A7" s="1224" t="str">
        <f>'Sch-1'!A7</f>
        <v/>
      </c>
      <c r="B7" s="1224"/>
      <c r="C7" s="1224"/>
      <c r="D7" s="1224"/>
      <c r="E7" s="1224"/>
      <c r="F7" s="1224"/>
      <c r="G7" s="1224"/>
      <c r="H7" s="1224"/>
      <c r="I7" s="1224"/>
      <c r="J7" s="1224"/>
      <c r="K7" s="1224"/>
      <c r="L7" s="1224"/>
      <c r="M7" s="1224"/>
      <c r="N7" s="1224"/>
      <c r="O7" s="1224"/>
      <c r="P7" s="62" t="str">
        <f>'Sch-1'!M7</f>
        <v>Contract &amp; Materials Dept.,</v>
      </c>
      <c r="Q7" s="34"/>
    </row>
    <row r="8" spans="1:17" ht="18" customHeight="1">
      <c r="A8" s="31" t="s">
        <v>92</v>
      </c>
      <c r="B8" s="1225" t="str">
        <f>IF('Sch-1'!C8=0, "", 'Sch-1'!C8)</f>
        <v/>
      </c>
      <c r="C8" s="1225"/>
      <c r="D8" s="1225"/>
      <c r="E8" s="1225"/>
      <c r="F8" s="1225"/>
      <c r="G8" s="1225"/>
      <c r="H8" s="1225"/>
      <c r="I8" s="1225"/>
      <c r="J8" s="1225"/>
      <c r="K8" s="1225"/>
      <c r="L8" s="1225"/>
      <c r="M8" s="1225"/>
      <c r="N8" s="1225"/>
      <c r="O8" s="1225"/>
      <c r="P8" s="62" t="str">
        <f>'Sch-1'!M8</f>
        <v>Power Grid Corporation of India Ltd.,</v>
      </c>
      <c r="Q8" s="34"/>
    </row>
    <row r="9" spans="1:17" ht="18" customHeight="1">
      <c r="A9" s="31" t="s">
        <v>93</v>
      </c>
      <c r="B9" s="1225" t="str">
        <f>IF('Sch-1'!C9=0, "", 'Sch-1'!C9)</f>
        <v/>
      </c>
      <c r="C9" s="1225"/>
      <c r="D9" s="1225"/>
      <c r="E9" s="1225"/>
      <c r="F9" s="1225"/>
      <c r="G9" s="1225"/>
      <c r="H9" s="1225"/>
      <c r="I9" s="1225"/>
      <c r="J9" s="1225"/>
      <c r="K9" s="1225"/>
      <c r="L9" s="1225"/>
      <c r="M9" s="1225"/>
      <c r="N9" s="1225"/>
      <c r="O9" s="1225"/>
      <c r="P9" s="62" t="str">
        <f>'Sch-1'!M9</f>
        <v>SRTS-I, Kavadiguda Main Road,</v>
      </c>
      <c r="Q9" s="34"/>
    </row>
    <row r="10" spans="1:17" ht="18" customHeight="1">
      <c r="A10" s="32"/>
      <c r="B10" s="1225" t="str">
        <f>IF('Sch-1'!C10=0, "", 'Sch-1'!C10)</f>
        <v/>
      </c>
      <c r="C10" s="1225"/>
      <c r="D10" s="1225"/>
      <c r="E10" s="1225"/>
      <c r="F10" s="1225"/>
      <c r="G10" s="1225"/>
      <c r="H10" s="1225"/>
      <c r="I10" s="1225"/>
      <c r="J10" s="1225"/>
      <c r="K10" s="1225"/>
      <c r="L10" s="1225"/>
      <c r="M10" s="1225"/>
      <c r="N10" s="1225"/>
      <c r="O10" s="1225"/>
      <c r="P10" s="62" t="str">
        <f>'Sch-1'!M10</f>
        <v>Secunderabad -500080.</v>
      </c>
      <c r="Q10" s="34"/>
    </row>
    <row r="11" spans="1:17" ht="18" customHeight="1">
      <c r="A11" s="32"/>
      <c r="B11" s="1225" t="str">
        <f>IF('Sch-1'!C11=0, "", 'Sch-1'!C11)</f>
        <v/>
      </c>
      <c r="C11" s="1225"/>
      <c r="D11" s="1225"/>
      <c r="E11" s="1225"/>
      <c r="F11" s="1225"/>
      <c r="G11" s="1225"/>
      <c r="H11" s="1225"/>
      <c r="I11" s="1225"/>
      <c r="J11" s="1225"/>
      <c r="K11" s="1225"/>
      <c r="L11" s="1225"/>
      <c r="M11" s="1225"/>
      <c r="N11" s="1225"/>
      <c r="O11" s="1225"/>
      <c r="P11" s="62">
        <f>'Sch-1'!M11</f>
        <v>0</v>
      </c>
      <c r="Q11" s="34"/>
    </row>
    <row r="12" spans="1:17" ht="18" customHeight="1">
      <c r="A12" s="33"/>
      <c r="B12" s="179"/>
      <c r="C12" s="179"/>
      <c r="D12" s="179"/>
      <c r="E12" s="179"/>
      <c r="F12" s="179"/>
      <c r="G12" s="179"/>
      <c r="H12" s="179"/>
      <c r="I12" s="179"/>
      <c r="J12" s="179"/>
      <c r="K12" s="179"/>
      <c r="L12" s="179"/>
      <c r="M12" s="179"/>
      <c r="N12" s="179"/>
      <c r="O12" s="179"/>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761" t="s">
        <v>404</v>
      </c>
      <c r="B14" s="764"/>
      <c r="C14" s="765"/>
      <c r="D14" s="765"/>
      <c r="E14" s="765"/>
      <c r="F14" s="765"/>
      <c r="G14" s="765"/>
      <c r="H14" s="765"/>
      <c r="I14" s="765"/>
      <c r="J14" s="765"/>
      <c r="K14" s="765"/>
      <c r="L14" s="765"/>
      <c r="M14" s="765"/>
      <c r="N14" s="765"/>
      <c r="O14" s="765"/>
      <c r="P14" s="765"/>
      <c r="Q14" s="765"/>
    </row>
    <row r="15" spans="1:17" ht="16.5">
      <c r="A15" s="94"/>
      <c r="B15" s="93"/>
      <c r="C15" s="92"/>
      <c r="D15" s="92"/>
      <c r="E15" s="92"/>
      <c r="F15" s="92"/>
      <c r="G15" s="92"/>
      <c r="H15" s="92"/>
      <c r="I15" s="92"/>
      <c r="J15" s="92"/>
      <c r="K15" s="92"/>
      <c r="L15" s="92"/>
      <c r="M15" s="92"/>
      <c r="N15" s="92"/>
      <c r="O15" s="92"/>
      <c r="P15" s="92"/>
      <c r="Q15" s="92"/>
    </row>
    <row r="16" spans="1:17" ht="90">
      <c r="A16" s="768" t="s">
        <v>98</v>
      </c>
      <c r="B16" s="766" t="s">
        <v>99</v>
      </c>
      <c r="C16" s="766" t="s">
        <v>100</v>
      </c>
      <c r="D16" s="766" t="s">
        <v>279</v>
      </c>
      <c r="E16" s="766" t="s">
        <v>280</v>
      </c>
      <c r="F16" s="766" t="s">
        <v>101</v>
      </c>
      <c r="G16" s="769" t="s">
        <v>281</v>
      </c>
      <c r="H16" s="770" t="s">
        <v>282</v>
      </c>
      <c r="I16" s="771" t="s">
        <v>283</v>
      </c>
      <c r="J16" s="771" t="s">
        <v>284</v>
      </c>
      <c r="K16" s="771" t="s">
        <v>106</v>
      </c>
      <c r="L16" s="766" t="s">
        <v>252</v>
      </c>
      <c r="M16" s="767" t="s">
        <v>108</v>
      </c>
      <c r="N16" s="767" t="s">
        <v>253</v>
      </c>
      <c r="O16" s="766" t="s">
        <v>405</v>
      </c>
      <c r="P16" s="766" t="s">
        <v>406</v>
      </c>
      <c r="Q16" s="772" t="s">
        <v>287</v>
      </c>
    </row>
    <row r="17" spans="1:30" ht="16.5">
      <c r="A17" s="773">
        <v>1</v>
      </c>
      <c r="B17" s="774">
        <v>2</v>
      </c>
      <c r="C17" s="774">
        <v>3</v>
      </c>
      <c r="D17" s="774">
        <v>4</v>
      </c>
      <c r="E17" s="774">
        <v>5</v>
      </c>
      <c r="F17" s="775">
        <v>6</v>
      </c>
      <c r="G17" s="774">
        <v>7</v>
      </c>
      <c r="H17" s="776">
        <v>8</v>
      </c>
      <c r="I17" s="777">
        <v>9</v>
      </c>
      <c r="J17" s="777">
        <v>10</v>
      </c>
      <c r="K17" s="777">
        <v>11</v>
      </c>
      <c r="L17" s="778">
        <v>12</v>
      </c>
      <c r="M17" s="778">
        <v>13</v>
      </c>
      <c r="N17" s="778">
        <v>14</v>
      </c>
      <c r="O17" s="778">
        <v>15</v>
      </c>
      <c r="P17" s="778" t="s">
        <v>290</v>
      </c>
      <c r="Q17" s="778">
        <v>17</v>
      </c>
    </row>
    <row r="18" spans="1:30" ht="37.5" customHeight="1">
      <c r="A18" s="626"/>
      <c r="B18" s="1265">
        <f>'Sch-4'!B18:J18</f>
        <v>0</v>
      </c>
      <c r="C18" s="1266"/>
      <c r="D18" s="1266"/>
      <c r="E18" s="1266"/>
      <c r="F18" s="1266"/>
      <c r="G18" s="1266"/>
      <c r="H18" s="1266"/>
      <c r="I18" s="1266"/>
      <c r="J18" s="1266"/>
      <c r="K18" s="1266"/>
      <c r="L18" s="1266"/>
      <c r="M18" s="1266"/>
      <c r="N18" s="1266"/>
      <c r="O18" s="1266"/>
      <c r="P18" s="1266"/>
      <c r="Q18" s="1267"/>
      <c r="R18" s="732" t="s">
        <v>407</v>
      </c>
      <c r="S18" s="731" t="s">
        <v>400</v>
      </c>
    </row>
    <row r="19" spans="1:30" ht="37.5" customHeight="1">
      <c r="A19" s="801" t="s">
        <v>408</v>
      </c>
      <c r="B19" s="1268" t="e">
        <f>'Sch-3 '!#REF!</f>
        <v>#REF!</v>
      </c>
      <c r="C19" s="1269"/>
      <c r="D19" s="1269"/>
      <c r="E19" s="1269"/>
      <c r="F19" s="1269"/>
      <c r="G19" s="1269"/>
      <c r="H19" s="1269"/>
      <c r="I19" s="802"/>
      <c r="J19" s="802"/>
      <c r="K19" s="802"/>
      <c r="L19" s="802"/>
      <c r="M19" s="802"/>
      <c r="N19" s="802"/>
      <c r="O19" s="802"/>
      <c r="P19" s="802"/>
      <c r="Q19" s="803"/>
      <c r="R19" s="732" t="s">
        <v>407</v>
      </c>
      <c r="S19" s="731" t="s">
        <v>400</v>
      </c>
    </row>
    <row r="20" spans="1:30" s="614" customFormat="1" ht="16.5">
      <c r="A20" s="758">
        <v>1</v>
      </c>
      <c r="B20" s="758"/>
      <c r="C20" s="758"/>
      <c r="D20" s="758"/>
      <c r="E20" s="758"/>
      <c r="F20" s="799"/>
      <c r="G20" s="758"/>
      <c r="H20" s="758"/>
      <c r="I20" s="716"/>
      <c r="J20" s="741"/>
      <c r="K20" s="759"/>
      <c r="L20" s="627"/>
      <c r="M20" s="668"/>
      <c r="N20" s="663"/>
      <c r="O20" s="667"/>
      <c r="P20" s="664" t="str">
        <f>IF(O20=0, "Included", IF(ISERROR(N20*O20), O20, N20*O20))</f>
        <v>Included</v>
      </c>
      <c r="Q20" s="733">
        <f>S20</f>
        <v>0</v>
      </c>
      <c r="R20" s="614">
        <f>IF(P20="Included",0,P20)</f>
        <v>0</v>
      </c>
      <c r="S20" s="614">
        <f>IF(K20="",(R20*J20),(R20*K20))</f>
        <v>0</v>
      </c>
      <c r="T20" s="615"/>
      <c r="U20" s="615"/>
      <c r="AD20" s="742"/>
    </row>
    <row r="21" spans="1:30" s="614" customFormat="1" ht="16.5">
      <c r="A21" s="758">
        <v>2</v>
      </c>
      <c r="B21" s="758"/>
      <c r="C21" s="758"/>
      <c r="D21" s="758"/>
      <c r="E21" s="758"/>
      <c r="F21" s="799"/>
      <c r="G21" s="758"/>
      <c r="H21" s="758"/>
      <c r="I21" s="716"/>
      <c r="J21" s="741"/>
      <c r="K21" s="759"/>
      <c r="L21" s="665"/>
      <c r="M21" s="666"/>
      <c r="N21" s="663"/>
      <c r="O21" s="667"/>
      <c r="P21" s="664" t="str">
        <f>IF(O21=0, "Included", IF(ISERROR(N21*O21), O21, N21*O21))</f>
        <v>Included</v>
      </c>
      <c r="Q21" s="733">
        <f>S21</f>
        <v>0</v>
      </c>
      <c r="R21" s="614">
        <f>IF(P21="Included",0,P21)</f>
        <v>0</v>
      </c>
      <c r="S21" s="614">
        <f>IF(K21="",(R21*J21),(R21*K21))</f>
        <v>0</v>
      </c>
      <c r="T21" s="615"/>
      <c r="U21" s="615"/>
      <c r="AD21" s="742"/>
    </row>
    <row r="22" spans="1:30" s="614" customFormat="1" ht="16.5">
      <c r="A22" s="758">
        <v>3</v>
      </c>
      <c r="B22" s="758"/>
      <c r="C22" s="758"/>
      <c r="D22" s="758"/>
      <c r="E22" s="758"/>
      <c r="F22" s="799"/>
      <c r="G22" s="758"/>
      <c r="H22" s="758"/>
      <c r="I22" s="716"/>
      <c r="J22" s="741"/>
      <c r="K22" s="759"/>
      <c r="L22" s="665"/>
      <c r="M22" s="666"/>
      <c r="N22" s="663"/>
      <c r="O22" s="667"/>
      <c r="P22" s="664" t="str">
        <f>IF(O22=0, "Included", IF(ISERROR(N22*O22), O22, N22*O22))</f>
        <v>Included</v>
      </c>
      <c r="Q22" s="733">
        <f>S22</f>
        <v>0</v>
      </c>
      <c r="R22" s="614">
        <f>IF(P22="Included",0,P22)</f>
        <v>0</v>
      </c>
      <c r="S22" s="614">
        <f>IF(K22="",(R22*J22),(R22*K22))</f>
        <v>0</v>
      </c>
      <c r="T22" s="615"/>
      <c r="U22" s="615"/>
      <c r="AD22" s="742"/>
    </row>
    <row r="23" spans="1:30" s="614" customFormat="1" ht="16.5">
      <c r="A23" s="758">
        <v>4</v>
      </c>
      <c r="B23" s="758"/>
      <c r="C23" s="758"/>
      <c r="D23" s="758"/>
      <c r="E23" s="758"/>
      <c r="F23" s="799"/>
      <c r="G23" s="758"/>
      <c r="H23" s="758"/>
      <c r="I23" s="716"/>
      <c r="J23" s="741"/>
      <c r="K23" s="759"/>
      <c r="L23" s="665"/>
      <c r="M23" s="666"/>
      <c r="N23" s="663"/>
      <c r="O23" s="667"/>
      <c r="P23" s="664" t="str">
        <f>IF(O23=0, "Included", IF(ISERROR(N23*O23), O23, N23*O23))</f>
        <v>Included</v>
      </c>
      <c r="Q23" s="733">
        <f>S23</f>
        <v>0</v>
      </c>
      <c r="R23" s="614">
        <f>IF(P23="Included",0,P23)</f>
        <v>0</v>
      </c>
      <c r="S23" s="614">
        <f>IF(K23="",(R23*J23),(R23*K23))</f>
        <v>0</v>
      </c>
      <c r="T23" s="615"/>
      <c r="U23" s="615"/>
      <c r="AD23" s="742"/>
    </row>
    <row r="24" spans="1:30" ht="37.5" customHeight="1">
      <c r="A24" s="801" t="s">
        <v>409</v>
      </c>
      <c r="B24" s="1268" t="e">
        <f>'Sch-3 '!#REF!</f>
        <v>#REF!</v>
      </c>
      <c r="C24" s="1269"/>
      <c r="D24" s="1269"/>
      <c r="E24" s="1269"/>
      <c r="F24" s="1269"/>
      <c r="G24" s="1269"/>
      <c r="H24" s="1269"/>
      <c r="I24" s="802"/>
      <c r="J24" s="802"/>
      <c r="K24" s="802"/>
      <c r="L24" s="802"/>
      <c r="M24" s="802"/>
      <c r="N24" s="802"/>
      <c r="O24" s="802"/>
      <c r="P24" s="802"/>
      <c r="Q24" s="803"/>
      <c r="R24" s="732" t="s">
        <v>407</v>
      </c>
      <c r="S24" s="731" t="s">
        <v>400</v>
      </c>
    </row>
    <row r="25" spans="1:30" s="614" customFormat="1" ht="16.5">
      <c r="A25" s="758">
        <v>1</v>
      </c>
      <c r="B25" s="758"/>
      <c r="C25" s="758"/>
      <c r="D25" s="758"/>
      <c r="E25" s="758"/>
      <c r="F25" s="799"/>
      <c r="G25" s="758"/>
      <c r="H25" s="758"/>
      <c r="I25" s="716"/>
      <c r="J25" s="741"/>
      <c r="K25" s="759"/>
      <c r="L25" s="665"/>
      <c r="M25" s="666"/>
      <c r="N25" s="663"/>
      <c r="O25" s="667"/>
      <c r="P25" s="664" t="str">
        <f>IF(O25=0, "Included", IF(ISERROR(N25*O25), O25, N25*O25))</f>
        <v>Included</v>
      </c>
      <c r="Q25" s="733">
        <f>S25</f>
        <v>0</v>
      </c>
      <c r="R25" s="614">
        <f>IF(P25="Included",0,P25)</f>
        <v>0</v>
      </c>
      <c r="S25" s="614">
        <f>IF(K25="",(R25*J25),(R25*K25))</f>
        <v>0</v>
      </c>
      <c r="T25" s="615"/>
      <c r="U25" s="615"/>
      <c r="AD25" s="742"/>
    </row>
    <row r="26" spans="1:30" s="614" customFormat="1" ht="16.5">
      <c r="A26" s="758">
        <v>2</v>
      </c>
      <c r="B26" s="758"/>
      <c r="C26" s="758"/>
      <c r="D26" s="758"/>
      <c r="E26" s="758"/>
      <c r="F26" s="799"/>
      <c r="G26" s="758"/>
      <c r="H26" s="758"/>
      <c r="I26" s="716"/>
      <c r="J26" s="741"/>
      <c r="K26" s="759"/>
      <c r="L26" s="665"/>
      <c r="M26" s="666"/>
      <c r="N26" s="663"/>
      <c r="O26" s="667"/>
      <c r="P26" s="664" t="str">
        <f>IF(O26=0, "Included", IF(ISERROR(N26*O26), O26, N26*O26))</f>
        <v>Included</v>
      </c>
      <c r="Q26" s="733">
        <f>S26</f>
        <v>0</v>
      </c>
      <c r="R26" s="614">
        <f>IF(P26="Included",0,P26)</f>
        <v>0</v>
      </c>
      <c r="S26" s="614">
        <f>IF(K26="",(R26*J26),(R26*K26))</f>
        <v>0</v>
      </c>
      <c r="T26" s="615"/>
      <c r="U26" s="615"/>
      <c r="AD26" s="742"/>
    </row>
    <row r="27" spans="1:30" s="614" customFormat="1" ht="16.5">
      <c r="A27" s="758">
        <v>3</v>
      </c>
      <c r="B27" s="758"/>
      <c r="C27" s="758"/>
      <c r="D27" s="758"/>
      <c r="E27" s="758"/>
      <c r="F27" s="799"/>
      <c r="G27" s="758"/>
      <c r="H27" s="758"/>
      <c r="I27" s="716"/>
      <c r="J27" s="741"/>
      <c r="K27" s="759"/>
      <c r="L27" s="665"/>
      <c r="M27" s="666"/>
      <c r="N27" s="663"/>
      <c r="O27" s="667"/>
      <c r="P27" s="664" t="str">
        <f>IF(O27=0, "Included", IF(ISERROR(N27*O27), O27, N27*O27))</f>
        <v>Included</v>
      </c>
      <c r="Q27" s="733">
        <f>S27</f>
        <v>0</v>
      </c>
      <c r="R27" s="614">
        <f>IF(P27="Included",0,P27)</f>
        <v>0</v>
      </c>
      <c r="S27" s="614">
        <f>IF(K27="",(R27*J27),(R27*K27))</f>
        <v>0</v>
      </c>
      <c r="T27" s="615"/>
      <c r="U27" s="615"/>
      <c r="AD27" s="742"/>
    </row>
    <row r="28" spans="1:30" s="614" customFormat="1" ht="16.5">
      <c r="A28" s="758">
        <v>4</v>
      </c>
      <c r="B28" s="758"/>
      <c r="C28" s="758"/>
      <c r="D28" s="758"/>
      <c r="E28" s="758"/>
      <c r="F28" s="799"/>
      <c r="G28" s="758"/>
      <c r="H28" s="758"/>
      <c r="I28" s="716"/>
      <c r="J28" s="741"/>
      <c r="K28" s="759"/>
      <c r="L28" s="665"/>
      <c r="M28" s="666"/>
      <c r="N28" s="663"/>
      <c r="O28" s="667"/>
      <c r="P28" s="664" t="str">
        <f>IF(O28=0, "Included", IF(ISERROR(N28*O28), O28, N28*O28))</f>
        <v>Included</v>
      </c>
      <c r="Q28" s="733">
        <f>S28</f>
        <v>0</v>
      </c>
      <c r="R28" s="614">
        <f>IF(P28="Included",0,P28)</f>
        <v>0</v>
      </c>
      <c r="S28" s="614">
        <f>IF(K28="",(R28*J28),(R28*K28))</f>
        <v>0</v>
      </c>
      <c r="T28" s="615"/>
      <c r="U28" s="615"/>
      <c r="AD28" s="742"/>
    </row>
    <row r="29" spans="1:30" ht="19.5" customHeight="1">
      <c r="A29" s="95"/>
      <c r="B29" s="96"/>
      <c r="C29" s="96"/>
      <c r="D29" s="96"/>
      <c r="E29" s="96"/>
      <c r="F29" s="96"/>
      <c r="G29" s="96"/>
      <c r="H29" s="96"/>
      <c r="I29" s="96"/>
      <c r="J29" s="96"/>
      <c r="K29" s="96"/>
      <c r="L29" s="96"/>
      <c r="M29" s="96"/>
      <c r="N29" s="96"/>
      <c r="O29" s="96"/>
      <c r="P29" s="96"/>
      <c r="Q29" s="96"/>
    </row>
    <row r="30" spans="1:30" s="633" customFormat="1" ht="40.5" customHeight="1">
      <c r="A30" s="1228"/>
      <c r="B30" s="1229"/>
      <c r="C30" s="1229"/>
      <c r="D30" s="1229"/>
      <c r="E30" s="1229"/>
      <c r="F30" s="1229"/>
      <c r="G30" s="1229"/>
      <c r="H30" s="1229"/>
      <c r="I30" s="1230"/>
      <c r="J30" s="1261" t="s">
        <v>410</v>
      </c>
      <c r="K30" s="1262"/>
      <c r="L30" s="1262"/>
      <c r="M30" s="1262"/>
      <c r="N30" s="1262"/>
      <c r="O30" s="1263"/>
      <c r="P30" s="738">
        <f>SUM(P20:P28)</f>
        <v>0</v>
      </c>
      <c r="Q30" s="739"/>
      <c r="R30" s="632"/>
      <c r="S30" s="792">
        <f>SUM(S20:S28)</f>
        <v>0</v>
      </c>
    </row>
    <row r="31" spans="1:30" s="633" customFormat="1" ht="25.5" customHeight="1">
      <c r="A31" s="781"/>
      <c r="B31" s="782"/>
      <c r="C31" s="782"/>
      <c r="D31" s="782"/>
      <c r="E31" s="782"/>
      <c r="F31" s="782"/>
      <c r="G31" s="782"/>
      <c r="H31" s="783"/>
      <c r="I31" s="784"/>
      <c r="J31" s="1253" t="s">
        <v>287</v>
      </c>
      <c r="K31" s="1253"/>
      <c r="L31" s="1253"/>
      <c r="M31" s="1253"/>
      <c r="N31" s="1253"/>
      <c r="O31" s="1254"/>
      <c r="P31" s="738"/>
      <c r="Q31" s="740">
        <f>SUM(Q20:Q28)</f>
        <v>0</v>
      </c>
      <c r="R31" s="632"/>
      <c r="S31" s="632"/>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249"/>
      <c r="P33" s="1249"/>
      <c r="Q33" s="1249"/>
    </row>
    <row r="34" spans="1:17" ht="33.6" customHeight="1">
      <c r="A34" s="99" t="s">
        <v>248</v>
      </c>
      <c r="B34" s="113" t="str">
        <f>IF('Sch-1'!B107=0,"", 'Sch-1'!B107)</f>
        <v>--</v>
      </c>
      <c r="C34" s="100"/>
      <c r="D34" s="100"/>
      <c r="E34" s="100"/>
      <c r="F34" s="100"/>
      <c r="G34" s="100"/>
      <c r="H34" s="100"/>
      <c r="I34" s="100"/>
      <c r="J34" s="100"/>
      <c r="K34" s="100"/>
      <c r="L34" s="100"/>
      <c r="M34" s="100"/>
      <c r="N34" s="100"/>
      <c r="O34" s="1249" t="str">
        <f>"Printed Name : " &amp; IF('Sch-1'!M108=0,"",'Sch-1'!M108)</f>
        <v xml:space="preserve">Printed Name : </v>
      </c>
      <c r="P34" s="1249"/>
      <c r="Q34" s="1249"/>
    </row>
    <row r="35" spans="1:17" ht="33.6" customHeight="1">
      <c r="A35" s="99" t="s">
        <v>249</v>
      </c>
      <c r="B35" s="113" t="str">
        <f>IF('Sch-1'!B108=0,"", 'Sch-1'!B108)</f>
        <v/>
      </c>
      <c r="C35" s="34"/>
      <c r="D35" s="34"/>
      <c r="E35" s="34"/>
      <c r="F35" s="34"/>
      <c r="G35" s="34"/>
      <c r="H35" s="34"/>
      <c r="I35" s="34"/>
      <c r="J35" s="34"/>
      <c r="K35" s="34"/>
      <c r="L35" s="34"/>
      <c r="M35" s="34"/>
      <c r="N35" s="34"/>
      <c r="O35" s="1249" t="str">
        <f>"Designation   : " &amp; IF('Sch-1'!M109=0,"",'Sch-1'!M109)</f>
        <v xml:space="preserve">Designation   : </v>
      </c>
      <c r="P35" s="1249"/>
      <c r="Q35" s="1249"/>
    </row>
    <row r="36" spans="1:17" ht="33.6" customHeight="1">
      <c r="A36" s="89"/>
      <c r="B36" s="88"/>
      <c r="C36" s="34"/>
      <c r="D36" s="34"/>
      <c r="E36" s="34"/>
      <c r="F36" s="34"/>
      <c r="G36" s="34"/>
      <c r="H36" s="34"/>
      <c r="I36" s="34"/>
      <c r="J36" s="34"/>
      <c r="K36" s="34"/>
      <c r="L36" s="34"/>
      <c r="M36" s="34"/>
      <c r="N36" s="34"/>
      <c r="O36" s="1249"/>
      <c r="P36" s="1249"/>
      <c r="Q36" s="1249"/>
    </row>
    <row r="37" spans="1:17" ht="33.6" customHeight="1">
      <c r="A37" s="89"/>
      <c r="B37" s="88"/>
      <c r="C37" s="34"/>
      <c r="D37" s="34"/>
      <c r="E37" s="34"/>
      <c r="F37" s="34"/>
      <c r="G37" s="34"/>
      <c r="H37" s="34"/>
      <c r="I37" s="34"/>
      <c r="J37" s="34"/>
      <c r="K37" s="34"/>
      <c r="L37" s="34"/>
      <c r="M37" s="34"/>
      <c r="N37" s="34"/>
      <c r="O37" s="89"/>
      <c r="P37" s="184"/>
      <c r="Q37" s="102"/>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 right="0" top="0" bottom="0" header="0" footer="0"/>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 right="0" top="0" bottom="0" header="0" footer="0"/>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 right="0" top="0" bottom="0" header="0" footer="0"/>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 right="0" top="0" bottom="0" header="0" footer="0"/>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 right="0" top="0" bottom="0" header="0" footer="0"/>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 right="0" top="0" bottom="0" header="0" footer="0"/>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 right="0" top="0" bottom="0" header="0" footer="0"/>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 right="0" top="0" bottom="0" header="0" footer="0"/>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 right="0" top="0" bottom="0" header="0" footer="0"/>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 right="0" top="0" bottom="0" header="0" footer="0"/>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 right="0" top="0" bottom="0" header="0" footer="0"/>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 right="0" top="0" bottom="0" header="0" footer="0"/>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 right="0" top="0" bottom="0" header="0" footer="0"/>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 right="0" top="0" bottom="0" header="0" footer="0"/>
      <pageSetup scale="95" orientation="portrait" r:id="rId14"/>
      <headerFooter alignWithMargins="0">
        <oddFooter>&amp;R&amp;"Book Antiqua,Bold"&amp;10Schedule-4/ Page &amp;P of &amp;N</oddFooter>
      </headerFooter>
    </customSheetView>
    <customSheetView guid="{4F65FF32-EC61-4022-A399-2986D7B6B8B3}" showRuler="0">
      <pageMargins left="0" right="0" top="0" bottom="0" header="0" footer="0"/>
      <pageSetup scale="95" orientation="portrait" r:id="rId15"/>
      <headerFooter alignWithMargins="0">
        <oddFooter>&amp;R&amp;"Book Antiqua,Bold"&amp;10Schedule-4/ Page &amp;P of &amp;N</oddFooter>
      </headerFooter>
    </customSheetView>
    <customSheetView guid="{01ACF2E1-8E61-4459-ABC1-B6C183DEED61}" showRuler="0">
      <pageMargins left="0" right="0" top="0" bottom="0" header="0" footer="0"/>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 right="0" top="0" bottom="0" header="0" footer="0"/>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 right="0" top="0" bottom="0" header="0" footer="0"/>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 right="0" top="0" bottom="0" header="0" footer="0"/>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 right="0" top="0" bottom="0" header="0" footer="0"/>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 right="0" top="0" bottom="0" header="0" footer="0"/>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 right="0" top="0" bottom="0" header="0" footer="0"/>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 right="0" top="0" bottom="0" header="0" footer="0"/>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 right="0" top="0" bottom="0" header="0" footer="0"/>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 right="0" top="0" bottom="0" header="0" footer="0"/>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 right="0" top="0" bottom="0" header="0" footer="0"/>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 right="0" top="0" bottom="0" header="0" footer="0"/>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 right="0" top="0" bottom="0" header="0" footer="0"/>
      <pageSetup scale="59" fitToHeight="0" orientation="landscape" r:id="rId28"/>
      <headerFooter alignWithMargins="0">
        <oddFooter>&amp;R&amp;"Book Antiqua,Bold"&amp;10Schedule-4/ Page &amp;P of &amp;N</oddFooter>
      </headerFooter>
    </customSheetView>
    <customSheetView guid="{B79CB868-E256-4BC8-93B8-32C16DA3E61B}" showPageBreaks="1" fitToPage="1" printArea="1" hiddenColumns="1" state="hidden" view="pageBreakPreview" topLeftCell="G13">
      <selection activeCell="M20" sqref="M20:N23"/>
      <pageMargins left="0" right="0" top="0" bottom="0" header="0" footer="0"/>
      <pageSetup scale="58" fitToHeight="0" orientation="landscape" r:id="rId29"/>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3"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30"/>
  <headerFooter alignWithMargins="0">
    <oddFooter>&amp;R&amp;"Book Antiqua,Bold"&amp;10Schedule-4/ Page &amp;P of &amp;N</oddFooter>
  </headerFooter>
  <drawing r:id="rId3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D17" sqref="D17:E17"/>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7" customWidth="1"/>
    <col min="7" max="7" width="29.875" style="157" customWidth="1"/>
    <col min="8" max="8" width="10" style="157" customWidth="1"/>
    <col min="9" max="9" width="12.25" style="157" hidden="1" customWidth="1"/>
    <col min="10" max="10" width="12.625" style="157" hidden="1" customWidth="1"/>
    <col min="11" max="11" width="15" style="157" hidden="1" customWidth="1"/>
    <col min="12" max="13" width="10" style="157" hidden="1" customWidth="1"/>
    <col min="14" max="14" width="18.625" style="157" hidden="1" customWidth="1"/>
    <col min="15" max="15" width="16" style="157" hidden="1" customWidth="1"/>
    <col min="16" max="16" width="10" style="157" hidden="1" customWidth="1"/>
    <col min="17" max="17" width="10" style="157" customWidth="1"/>
    <col min="18" max="18" width="10" style="38" customWidth="1"/>
    <col min="19" max="24" width="10" style="157" customWidth="1"/>
    <col min="25" max="16384" width="10" style="38"/>
  </cols>
  <sheetData>
    <row r="1" spans="1:15" ht="18" customHeight="1">
      <c r="A1" s="59" t="str">
        <f>Cover!B3</f>
        <v>SR-I/C&amp;M/WC-4356(SR1/NT/W-AIS/DOM/B00/25/11800) (RFx: 5002004743)</v>
      </c>
      <c r="B1" s="60"/>
      <c r="C1" s="61"/>
      <c r="D1" s="61"/>
      <c r="E1" s="8" t="s">
        <v>411</v>
      </c>
    </row>
    <row r="2" spans="1:15" ht="8.1" customHeight="1">
      <c r="A2" s="4"/>
      <c r="B2" s="13"/>
      <c r="C2" s="6"/>
      <c r="D2" s="6"/>
      <c r="E2" s="1"/>
      <c r="F2" s="192"/>
    </row>
    <row r="3" spans="1:15" ht="97.5" customHeight="1">
      <c r="A3" s="1272"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272"/>
      <c r="C3" s="1272"/>
      <c r="D3" s="1272"/>
      <c r="E3" s="1272"/>
    </row>
    <row r="4" spans="1:15" ht="22.15" customHeight="1">
      <c r="A4" s="1277" t="s">
        <v>412</v>
      </c>
      <c r="B4" s="1277"/>
      <c r="C4" s="1277"/>
      <c r="D4" s="1277"/>
      <c r="E4" s="1277"/>
    </row>
    <row r="5" spans="1:15" ht="12" customHeight="1">
      <c r="A5" s="44"/>
      <c r="B5" s="39"/>
      <c r="C5" s="39"/>
      <c r="D5" s="39"/>
      <c r="E5" s="39"/>
    </row>
    <row r="6" spans="1:15" ht="18" customHeight="1">
      <c r="A6" s="31" t="str">
        <f>'Sch-1'!A6</f>
        <v>Bidder’s Name and Address (Sole Bidder) :</v>
      </c>
      <c r="D6" s="64" t="s">
        <v>91</v>
      </c>
    </row>
    <row r="7" spans="1:15" ht="18" customHeight="1">
      <c r="A7" s="178" t="str">
        <f>'Sch-1'!A7</f>
        <v/>
      </c>
      <c r="D7" s="65" t="str">
        <f>'Sch-1'!M7</f>
        <v>Contract &amp; Materials Dept.,</v>
      </c>
    </row>
    <row r="8" spans="1:15" ht="18" customHeight="1">
      <c r="A8" s="42" t="s">
        <v>413</v>
      </c>
      <c r="B8" s="1275" t="str">
        <f>IF('Sch-1'!C8=0, "", 'Sch-1'!C8)</f>
        <v/>
      </c>
      <c r="C8" s="1275"/>
      <c r="D8" s="65" t="str">
        <f>'Sch-1'!M8</f>
        <v>Power Grid Corporation of India Ltd.,</v>
      </c>
    </row>
    <row r="9" spans="1:15" ht="18" customHeight="1">
      <c r="A9" s="42" t="s">
        <v>414</v>
      </c>
      <c r="B9" s="1276" t="str">
        <f>IF('Sch-1'!C9=0, "", 'Sch-1'!C9)</f>
        <v/>
      </c>
      <c r="C9" s="1276"/>
      <c r="D9" s="65" t="str">
        <f>'Sch-1'!M9</f>
        <v>SRTS-I, Kavadiguda Main Road,</v>
      </c>
    </row>
    <row r="10" spans="1:15" ht="18" customHeight="1">
      <c r="A10" s="43"/>
      <c r="B10" s="1276" t="str">
        <f>IF('Sch-1'!C10=0, "", 'Sch-1'!C10)</f>
        <v/>
      </c>
      <c r="C10" s="1276"/>
      <c r="D10" s="65" t="str">
        <f>'Sch-1'!M10</f>
        <v>Secunderabad -500080.</v>
      </c>
    </row>
    <row r="11" spans="1:15" ht="18" customHeight="1">
      <c r="A11" s="43"/>
      <c r="B11" s="1276" t="str">
        <f>IF('Sch-1'!C11=0, "", 'Sch-1'!C11)</f>
        <v/>
      </c>
      <c r="C11" s="1276"/>
      <c r="D11" s="65">
        <f>'Sch-1'!M11</f>
        <v>0</v>
      </c>
    </row>
    <row r="12" spans="1:15" ht="8.1" customHeight="1"/>
    <row r="13" spans="1:15" ht="22.15" customHeight="1">
      <c r="A13" s="76" t="s">
        <v>415</v>
      </c>
      <c r="B13" s="1278" t="s">
        <v>416</v>
      </c>
      <c r="C13" s="1279"/>
      <c r="D13" s="1273" t="s">
        <v>417</v>
      </c>
      <c r="E13" s="1274"/>
      <c r="I13" s="1271" t="s">
        <v>418</v>
      </c>
      <c r="J13" s="1271"/>
      <c r="K13" s="1271"/>
      <c r="M13" s="1271" t="s">
        <v>419</v>
      </c>
      <c r="N13" s="1271"/>
      <c r="O13" s="1271"/>
    </row>
    <row r="14" spans="1:15" ht="18" customHeight="1">
      <c r="A14" s="45" t="s">
        <v>420</v>
      </c>
      <c r="B14" s="1286" t="s">
        <v>421</v>
      </c>
      <c r="C14" s="1287"/>
      <c r="D14" s="1284"/>
      <c r="E14" s="1285"/>
      <c r="I14" s="269" t="s">
        <v>422</v>
      </c>
      <c r="K14" s="269" t="e">
        <f>ROUND('Sch-1'!AE3*#REF!,0)</f>
        <v>#REF!</v>
      </c>
      <c r="M14" s="269" t="s">
        <v>422</v>
      </c>
      <c r="O14" s="269" t="e">
        <f>ROUND('Sch-1'!AE5*#REF!,0)</f>
        <v>#REF!</v>
      </c>
    </row>
    <row r="15" spans="1:15" ht="89.25" customHeight="1">
      <c r="A15" s="46"/>
      <c r="B15" s="1281" t="s">
        <v>423</v>
      </c>
      <c r="C15" s="1282"/>
      <c r="D15" s="1297">
        <f>'Sch-1'!N102+'Sch-7'!N21</f>
        <v>0</v>
      </c>
      <c r="E15" s="1298"/>
      <c r="G15" s="522"/>
    </row>
    <row r="16" spans="1:15" ht="18" customHeight="1">
      <c r="A16" s="45" t="s">
        <v>424</v>
      </c>
      <c r="B16" s="1286" t="s">
        <v>425</v>
      </c>
      <c r="C16" s="1287"/>
      <c r="D16" s="1283"/>
      <c r="E16" s="1283"/>
      <c r="I16" s="269" t="s">
        <v>426</v>
      </c>
      <c r="K16" s="270">
        <f>IF(ISERROR(ROUND((#REF!+#REF!)*#REF!,0)),0, ROUND((#REF!+#REF!)*#REF!,0))</f>
        <v>0</v>
      </c>
      <c r="M16" s="269" t="s">
        <v>426</v>
      </c>
      <c r="O16" s="270">
        <f>IF(ISERROR(ROUND((#REF!+#REF!)*#REF!,0)),0, ROUND((#REF!+#REF!)*#REF!,0))</f>
        <v>0</v>
      </c>
    </row>
    <row r="17" spans="1:15" ht="72.75" customHeight="1">
      <c r="A17" s="46"/>
      <c r="B17" s="1281" t="s">
        <v>427</v>
      </c>
      <c r="C17" s="1282"/>
      <c r="D17" s="1297">
        <f>'Sch-3 '!S136+'Sch-4'!Q23+'Sch-4b'!Q31</f>
        <v>0</v>
      </c>
      <c r="E17" s="1298"/>
      <c r="G17" s="521"/>
      <c r="I17" s="271" t="e">
        <f>#REF!/'Sch-1'!AE1</f>
        <v>#REF!</v>
      </c>
      <c r="K17" s="157">
        <f>'Sch-1'!AE3</f>
        <v>0</v>
      </c>
      <c r="M17" s="271" t="e">
        <f>I17</f>
        <v>#REF!</v>
      </c>
      <c r="O17" s="157">
        <f>'Sch-1'!AE5</f>
        <v>0</v>
      </c>
    </row>
    <row r="18" spans="1:15" ht="18" customHeight="1">
      <c r="A18" s="1280"/>
      <c r="B18" s="1295" t="s">
        <v>428</v>
      </c>
      <c r="C18" s="1296"/>
      <c r="D18" s="1288">
        <f>D17+D15</f>
        <v>0</v>
      </c>
      <c r="E18" s="1289"/>
      <c r="I18" s="157" t="s">
        <v>429</v>
      </c>
      <c r="K18" s="272" t="e">
        <f>K14+K16+#REF!</f>
        <v>#REF!</v>
      </c>
      <c r="M18" s="157" t="s">
        <v>430</v>
      </c>
      <c r="O18" s="272" t="e">
        <f>O14+O16+#REF!</f>
        <v>#REF!</v>
      </c>
    </row>
    <row r="19" spans="1:15" ht="24.75" customHeight="1">
      <c r="A19" s="1280"/>
      <c r="B19" s="1293"/>
      <c r="C19" s="1294"/>
      <c r="D19" s="1291"/>
      <c r="E19" s="1292"/>
    </row>
    <row r="20" spans="1:15" ht="18" customHeight="1">
      <c r="B20" s="48"/>
      <c r="C20" s="48"/>
      <c r="D20" s="49"/>
      <c r="E20" s="49"/>
    </row>
    <row r="21" spans="1:15" ht="24" customHeight="1">
      <c r="A21" s="71"/>
      <c r="B21" s="1290"/>
      <c r="C21" s="1290"/>
      <c r="D21" s="1290"/>
      <c r="E21" s="1290"/>
    </row>
    <row r="22" spans="1:15" ht="18" customHeight="1">
      <c r="A22" s="50"/>
      <c r="B22" s="50"/>
      <c r="C22" s="50"/>
      <c r="D22" s="50"/>
      <c r="E22" s="50"/>
    </row>
    <row r="23" spans="1:15" ht="30" customHeight="1">
      <c r="A23" s="50"/>
      <c r="B23" s="50"/>
      <c r="C23" s="36"/>
      <c r="D23" s="50"/>
      <c r="E23" s="50"/>
    </row>
    <row r="24" spans="1:15" ht="30" customHeight="1">
      <c r="A24" s="989" t="s">
        <v>226</v>
      </c>
      <c r="B24" s="990" t="str">
        <f>IF('Sch-1'!B107=0,"", 'Sch-1'!B107)</f>
        <v>--</v>
      </c>
      <c r="C24" s="991" t="s">
        <v>227</v>
      </c>
      <c r="D24" s="64" t="str">
        <f>IF('Sch-1'!M107=0,"",'Sch-1'!M107)</f>
        <v/>
      </c>
      <c r="F24" s="273"/>
    </row>
    <row r="25" spans="1:15" ht="30" customHeight="1">
      <c r="A25" s="989" t="s">
        <v>228</v>
      </c>
      <c r="B25" s="992" t="str">
        <f>IF('Sch-1'!B108=0,"", 'Sch-1'!B108)</f>
        <v/>
      </c>
      <c r="C25" s="991" t="s">
        <v>229</v>
      </c>
      <c r="D25" s="64" t="str">
        <f>IF('Sch-1'!M108=0,"",'Sch-1'!M108)</f>
        <v/>
      </c>
      <c r="F25" s="273"/>
    </row>
    <row r="26" spans="1:15" ht="30" customHeight="1">
      <c r="A26" s="199"/>
      <c r="B26" s="198"/>
      <c r="C26" s="36"/>
      <c r="D26" s="157"/>
      <c r="E26" s="157"/>
      <c r="F26" s="273"/>
    </row>
    <row r="27" spans="1:15" ht="33" customHeight="1">
      <c r="A27" s="199"/>
      <c r="B27" s="198"/>
      <c r="C27" s="192"/>
      <c r="D27" s="207"/>
      <c r="E27" s="222"/>
      <c r="F27" s="273"/>
    </row>
    <row r="28" spans="1:15" ht="22.15" customHeight="1">
      <c r="A28" s="223"/>
      <c r="B28" s="223"/>
      <c r="C28" s="223"/>
      <c r="D28" s="223"/>
      <c r="E28" s="224"/>
    </row>
    <row r="29" spans="1:15" ht="22.15" customHeight="1">
      <c r="A29" s="223"/>
      <c r="B29" s="223"/>
      <c r="C29" s="223"/>
      <c r="D29" s="223"/>
      <c r="E29" s="224"/>
    </row>
    <row r="30" spans="1:15" ht="22.15" customHeight="1">
      <c r="A30" s="223"/>
      <c r="B30" s="223"/>
      <c r="C30" s="223"/>
      <c r="D30" s="223"/>
      <c r="E30" s="224"/>
    </row>
    <row r="31" spans="1:15" ht="22.15" customHeight="1">
      <c r="A31" s="223"/>
      <c r="B31" s="223"/>
      <c r="C31" s="223"/>
      <c r="D31" s="223"/>
      <c r="E31" s="224"/>
    </row>
    <row r="32" spans="1:15" ht="22.15" customHeight="1">
      <c r="A32" s="223"/>
      <c r="B32" s="223"/>
      <c r="C32" s="223"/>
      <c r="D32" s="223"/>
      <c r="E32" s="224"/>
    </row>
    <row r="33" spans="1:5" ht="22.15" customHeight="1">
      <c r="A33" s="223"/>
      <c r="B33" s="223"/>
      <c r="C33" s="223"/>
      <c r="D33" s="223"/>
      <c r="E33" s="224"/>
    </row>
    <row r="34" spans="1:5" ht="25.15" customHeight="1">
      <c r="A34" s="222"/>
      <c r="B34" s="222"/>
      <c r="C34" s="222"/>
      <c r="D34" s="222"/>
      <c r="E34" s="222"/>
    </row>
    <row r="35" spans="1:5" ht="25.15" customHeight="1">
      <c r="A35" s="222"/>
      <c r="B35" s="222"/>
      <c r="C35" s="222"/>
      <c r="D35" s="222"/>
      <c r="E35" s="222"/>
    </row>
    <row r="36" spans="1:5" ht="25.15" customHeight="1">
      <c r="A36" s="222"/>
      <c r="B36" s="222"/>
      <c r="C36" s="222"/>
      <c r="D36" s="222"/>
      <c r="E36" s="222"/>
    </row>
    <row r="37" spans="1:5" ht="25.15" customHeight="1">
      <c r="A37" s="222"/>
      <c r="B37" s="222"/>
      <c r="C37" s="222"/>
      <c r="D37" s="222"/>
      <c r="E37" s="222"/>
    </row>
    <row r="38" spans="1:5" ht="25.15" customHeight="1">
      <c r="A38" s="222"/>
      <c r="B38" s="222"/>
      <c r="C38" s="222"/>
      <c r="D38" s="222"/>
      <c r="E38" s="222"/>
    </row>
    <row r="39" spans="1:5" ht="25.15" customHeight="1">
      <c r="A39" s="222"/>
      <c r="B39" s="222"/>
      <c r="C39" s="222"/>
      <c r="D39" s="222"/>
      <c r="E39" s="222"/>
    </row>
    <row r="40" spans="1:5" ht="25.15" customHeight="1">
      <c r="A40" s="222"/>
      <c r="B40" s="222"/>
      <c r="C40" s="222"/>
      <c r="D40" s="222"/>
      <c r="E40" s="222"/>
    </row>
    <row r="41" spans="1:5" ht="25.15" customHeight="1">
      <c r="A41" s="222"/>
      <c r="B41" s="222"/>
      <c r="C41" s="222"/>
      <c r="D41" s="222"/>
      <c r="E41" s="222"/>
    </row>
    <row r="42" spans="1:5" ht="25.15" customHeight="1">
      <c r="A42" s="222"/>
      <c r="B42" s="222"/>
      <c r="C42" s="222"/>
      <c r="D42" s="222"/>
      <c r="E42" s="222"/>
    </row>
    <row r="43" spans="1:5" ht="25.15" customHeight="1">
      <c r="A43" s="222"/>
      <c r="B43" s="222"/>
      <c r="C43" s="222"/>
      <c r="D43" s="222"/>
      <c r="E43" s="222"/>
    </row>
    <row r="44" spans="1:5" ht="25.15" customHeight="1">
      <c r="A44" s="222"/>
      <c r="B44" s="222"/>
      <c r="C44" s="222"/>
      <c r="D44" s="222"/>
      <c r="E44" s="222"/>
    </row>
    <row r="45" spans="1:5" ht="25.15" customHeight="1">
      <c r="A45" s="222"/>
      <c r="B45" s="222"/>
      <c r="C45" s="222"/>
      <c r="D45" s="222"/>
      <c r="E45" s="222"/>
    </row>
    <row r="46" spans="1:5" ht="25.15" customHeight="1">
      <c r="A46" s="222"/>
      <c r="B46" s="222"/>
      <c r="C46" s="222"/>
      <c r="D46" s="222"/>
      <c r="E46" s="222"/>
    </row>
    <row r="47" spans="1:5" ht="25.15" customHeight="1">
      <c r="A47" s="222"/>
      <c r="B47" s="222"/>
      <c r="C47" s="222"/>
      <c r="D47" s="222"/>
      <c r="E47" s="222"/>
    </row>
    <row r="48" spans="1:5" ht="25.15" customHeight="1">
      <c r="A48" s="222"/>
      <c r="B48" s="222"/>
      <c r="C48" s="222"/>
      <c r="D48" s="222"/>
      <c r="E48" s="222"/>
    </row>
    <row r="49" spans="1:5" ht="25.15" customHeight="1">
      <c r="A49" s="222"/>
      <c r="B49" s="222"/>
      <c r="C49" s="222"/>
      <c r="D49" s="222"/>
      <c r="E49" s="222"/>
    </row>
    <row r="50" spans="1:5" ht="25.15" customHeight="1">
      <c r="A50" s="222"/>
      <c r="B50" s="222"/>
      <c r="C50" s="222"/>
      <c r="D50" s="222"/>
      <c r="E50" s="222"/>
    </row>
    <row r="51" spans="1:5" ht="25.15" customHeight="1">
      <c r="A51" s="222"/>
      <c r="B51" s="222"/>
      <c r="C51" s="222"/>
      <c r="D51" s="222"/>
      <c r="E51" s="222"/>
    </row>
    <row r="52" spans="1:5" ht="25.15" customHeight="1">
      <c r="A52" s="222"/>
      <c r="B52" s="222"/>
      <c r="C52" s="222"/>
      <c r="D52" s="222"/>
      <c r="E52" s="222"/>
    </row>
    <row r="53" spans="1:5" ht="25.15" customHeight="1">
      <c r="A53" s="222"/>
      <c r="B53" s="222"/>
      <c r="C53" s="222"/>
      <c r="D53" s="222"/>
      <c r="E53" s="222"/>
    </row>
    <row r="54" spans="1:5" ht="25.15" customHeight="1">
      <c r="A54" s="222"/>
      <c r="B54" s="222"/>
      <c r="C54" s="222"/>
      <c r="D54" s="222"/>
      <c r="E54" s="222"/>
    </row>
    <row r="55" spans="1:5" ht="25.15" customHeight="1">
      <c r="A55" s="222"/>
      <c r="B55" s="222"/>
      <c r="C55" s="222"/>
      <c r="D55" s="222"/>
      <c r="E55" s="222"/>
    </row>
    <row r="56" spans="1:5" ht="25.15" customHeight="1">
      <c r="A56" s="222"/>
      <c r="B56" s="222"/>
      <c r="C56" s="222"/>
      <c r="D56" s="222"/>
      <c r="E56" s="222"/>
    </row>
    <row r="57" spans="1:5">
      <c r="A57" s="222"/>
      <c r="B57" s="222"/>
      <c r="C57" s="222"/>
      <c r="D57" s="222"/>
      <c r="E57" s="222"/>
    </row>
    <row r="58" spans="1:5">
      <c r="A58" s="222"/>
      <c r="B58" s="222"/>
      <c r="C58" s="222"/>
      <c r="D58" s="222"/>
      <c r="E58" s="222"/>
    </row>
    <row r="59" spans="1:5">
      <c r="A59" s="222"/>
      <c r="B59" s="222"/>
      <c r="C59" s="222"/>
      <c r="D59" s="222"/>
      <c r="E59" s="222"/>
    </row>
    <row r="60" spans="1:5">
      <c r="A60" s="222"/>
      <c r="B60" s="222"/>
      <c r="C60" s="222"/>
      <c r="D60" s="222"/>
      <c r="E60" s="222"/>
    </row>
    <row r="61" spans="1:5">
      <c r="A61" s="222"/>
      <c r="B61" s="222"/>
      <c r="C61" s="222"/>
      <c r="D61" s="222"/>
      <c r="E61" s="222"/>
    </row>
    <row r="62" spans="1:5">
      <c r="A62" s="222"/>
      <c r="B62" s="222"/>
      <c r="C62" s="222"/>
      <c r="D62" s="222"/>
      <c r="E62" s="222"/>
    </row>
    <row r="63" spans="1:5">
      <c r="A63" s="222"/>
      <c r="B63" s="222"/>
      <c r="C63" s="222"/>
      <c r="D63" s="222"/>
      <c r="E63" s="222"/>
    </row>
    <row r="64" spans="1:5">
      <c r="A64" s="222"/>
      <c r="B64" s="222"/>
      <c r="C64" s="222"/>
      <c r="D64" s="222"/>
      <c r="E64" s="222"/>
    </row>
    <row r="65" spans="1:5">
      <c r="A65" s="222"/>
      <c r="B65" s="222"/>
      <c r="C65" s="222"/>
      <c r="D65" s="222"/>
      <c r="E65" s="222"/>
    </row>
    <row r="66" spans="1:5">
      <c r="A66" s="222"/>
      <c r="B66" s="222"/>
      <c r="C66" s="222"/>
      <c r="D66" s="222"/>
      <c r="E66" s="222"/>
    </row>
    <row r="67" spans="1:5">
      <c r="A67" s="222"/>
      <c r="B67" s="222"/>
      <c r="C67" s="222"/>
      <c r="D67" s="222"/>
      <c r="E67" s="222"/>
    </row>
    <row r="68" spans="1:5">
      <c r="A68" s="222"/>
      <c r="B68" s="222"/>
      <c r="C68" s="222"/>
      <c r="D68" s="222"/>
      <c r="E68" s="222"/>
    </row>
    <row r="69" spans="1:5">
      <c r="A69" s="222"/>
      <c r="B69" s="222"/>
      <c r="C69" s="222"/>
      <c r="D69" s="222"/>
      <c r="E69" s="222"/>
    </row>
    <row r="70" spans="1:5">
      <c r="A70" s="222"/>
      <c r="B70" s="222"/>
      <c r="C70" s="222"/>
      <c r="D70" s="222"/>
      <c r="E70" s="222"/>
    </row>
    <row r="71" spans="1:5">
      <c r="A71" s="222"/>
      <c r="B71" s="222"/>
      <c r="C71" s="222"/>
      <c r="D71" s="222"/>
      <c r="E71" s="222"/>
    </row>
    <row r="72" spans="1:5">
      <c r="A72" s="222"/>
      <c r="B72" s="222"/>
      <c r="C72" s="222"/>
      <c r="D72" s="222"/>
      <c r="E72" s="222"/>
    </row>
    <row r="73" spans="1:5">
      <c r="A73" s="222"/>
      <c r="B73" s="222"/>
      <c r="C73" s="222"/>
      <c r="D73" s="222"/>
      <c r="E73" s="222"/>
    </row>
    <row r="74" spans="1:5">
      <c r="A74" s="222"/>
      <c r="B74" s="222"/>
      <c r="C74" s="222"/>
      <c r="D74" s="222"/>
      <c r="E74" s="222"/>
    </row>
  </sheetData>
  <sheetProtection algorithmName="SHA-512" hashValue="Y5zA1xESWKrq1TZCK1bj2KzcojBZYKbqWTvDVxUqLyaMvNLsAXND8zgb7iu3FwBlCedQH1oABIP+WT7IYXzYgg==" saltValue="OUDv59mXvRWBFCOiATYKyQ==" spinCount="100000" sheet="1" formatColumns="0" formatRows="0" selectLockedCells="1"/>
  <dataConsolidate/>
  <customSheetViews>
    <customSheetView guid="{987A3FAC-920D-4C0C-8129-D8F4AFD7E477}" showPageBreaks="1" printArea="1" hiddenColumns="1" view="pageBreakPreview">
      <selection activeCell="B15" sqref="B15:C15"/>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 right="0" top="0" bottom="0" header="0" footer="0"/>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 right="0" top="0" bottom="0" header="0" footer="0"/>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 right="0" top="0" bottom="0" header="0" footer="0"/>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 right="0" top="0" bottom="0" header="0" footer="0"/>
      <printOptions horizontalCentered="1"/>
      <pageSetup paperSize="9" scale="90" fitToHeight="0" orientation="portrait" r:id="rId28"/>
      <headerFooter alignWithMargins="0">
        <oddFooter>&amp;R&amp;"Book Antiqua,Bold"&amp;10Schedule-5/ Page &amp;P of &amp;N</oddFooter>
      </headerFooter>
    </customSheetView>
    <customSheetView guid="{B79CB868-E256-4BC8-93B8-32C16DA3E61B}" showPageBreaks="1" printArea="1" hiddenColumns="1" view="pageBreakPreview">
      <selection activeCell="B15" sqref="B15:C15"/>
      <pageMargins left="0" right="0" top="0" bottom="0" header="0" footer="0"/>
      <printOptions horizontalCentered="1"/>
      <pageSetup paperSize="9" scale="90" fitToHeight="0" orientation="portrait" r:id="rId29"/>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2"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30"/>
  <headerFooter alignWithMargins="0">
    <oddFooter>&amp;R&amp;"Book Antiqua,Bold"&amp;10Schedule-5/ Page &amp;P of &amp;N</oddFooter>
  </headerFooter>
  <ignoredErrors>
    <ignoredError sqref="D16:E16 E17" unlockedFormula="1"/>
    <ignoredError sqref="A14 A16" numberStoredAsText="1"/>
  </ignoredErrors>
  <drawing r:id="rId3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7" customWidth="1"/>
    <col min="9" max="9" width="12.25" style="157" customWidth="1"/>
    <col min="10" max="10" width="12.625" style="157" customWidth="1"/>
    <col min="11" max="11" width="15" style="157" customWidth="1"/>
    <col min="12" max="13" width="10" style="157" customWidth="1"/>
    <col min="14" max="14" width="18.625" style="157" customWidth="1"/>
    <col min="15" max="15" width="16" style="157" customWidth="1"/>
    <col min="16" max="17" width="10" style="157" customWidth="1"/>
    <col min="18" max="18" width="10" style="38" customWidth="1"/>
    <col min="19" max="24" width="10" style="157" customWidth="1"/>
    <col min="25" max="16384" width="10" style="38"/>
  </cols>
  <sheetData>
    <row r="1" spans="1:15" ht="18" customHeight="1">
      <c r="A1" s="59" t="str">
        <f>Cover!B3</f>
        <v>SR-I/C&amp;M/WC-4356(SR1/NT/W-AIS/DOM/B00/25/11800) (RFx: 5002004743)</v>
      </c>
      <c r="B1" s="60"/>
      <c r="C1" s="61"/>
      <c r="D1" s="61"/>
      <c r="E1" s="8" t="s">
        <v>411</v>
      </c>
    </row>
    <row r="2" spans="1:15" ht="8.1" customHeight="1">
      <c r="A2" s="4"/>
      <c r="B2" s="13"/>
      <c r="C2" s="6"/>
      <c r="D2" s="6"/>
      <c r="E2" s="1"/>
      <c r="F2" s="192"/>
    </row>
    <row r="3" spans="1:15" ht="66" customHeight="1">
      <c r="A3" s="1299"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299"/>
      <c r="C3" s="1299"/>
      <c r="D3" s="1299"/>
      <c r="E3" s="1299"/>
    </row>
    <row r="4" spans="1:15" ht="22.15" customHeight="1">
      <c r="A4" s="1277" t="s">
        <v>431</v>
      </c>
      <c r="B4" s="1277"/>
      <c r="C4" s="1277"/>
      <c r="D4" s="1277"/>
      <c r="E4" s="1277"/>
    </row>
    <row r="5" spans="1:15" ht="12" customHeight="1">
      <c r="A5" s="44"/>
      <c r="B5" s="39"/>
      <c r="C5" s="39"/>
      <c r="D5" s="39"/>
      <c r="E5" s="39"/>
    </row>
    <row r="6" spans="1:15" ht="18" customHeight="1">
      <c r="A6" s="31" t="str">
        <f>'Sch-1'!A6</f>
        <v>Bidder’s Name and Address (Sole Bidder) :</v>
      </c>
      <c r="D6" s="64" t="s">
        <v>91</v>
      </c>
    </row>
    <row r="7" spans="1:15" ht="18" customHeight="1">
      <c r="A7" s="178" t="str">
        <f>'Sch-1'!A7</f>
        <v/>
      </c>
      <c r="D7" s="65" t="str">
        <f>'Sch-1'!M7</f>
        <v>Contract &amp; Materials Dept.,</v>
      </c>
    </row>
    <row r="8" spans="1:15" ht="18" customHeight="1">
      <c r="A8" s="42" t="s">
        <v>413</v>
      </c>
      <c r="B8" s="1276" t="str">
        <f>IF('Sch-1'!C8=0, "", 'Sch-1'!C8)</f>
        <v/>
      </c>
      <c r="C8" s="1276"/>
      <c r="D8" s="65" t="str">
        <f>'Sch-1'!M8</f>
        <v>Power Grid Corporation of India Ltd.,</v>
      </c>
    </row>
    <row r="9" spans="1:15" ht="18" customHeight="1">
      <c r="A9" s="42" t="s">
        <v>414</v>
      </c>
      <c r="B9" s="1276" t="str">
        <f>IF('Sch-1'!C9=0, "", 'Sch-1'!C9)</f>
        <v/>
      </c>
      <c r="C9" s="1276"/>
      <c r="D9" s="65" t="str">
        <f>'Sch-1'!M9</f>
        <v>SRTS-I, Kavadiguda Main Road,</v>
      </c>
    </row>
    <row r="10" spans="1:15" ht="18" customHeight="1">
      <c r="A10" s="43"/>
      <c r="B10" s="1276" t="str">
        <f>IF('Sch-1'!C10=0, "", 'Sch-1'!C10)</f>
        <v/>
      </c>
      <c r="C10" s="1276"/>
      <c r="D10" s="65" t="str">
        <f>'Sch-1'!M10</f>
        <v>Secunderabad -500080.</v>
      </c>
    </row>
    <row r="11" spans="1:15" ht="18" customHeight="1">
      <c r="A11" s="43"/>
      <c r="B11" s="1276" t="str">
        <f>IF('Sch-1'!C11=0, "", 'Sch-1'!C11)</f>
        <v/>
      </c>
      <c r="C11" s="1276"/>
      <c r="D11" s="65">
        <f>'Sch-1'!M11</f>
        <v>0</v>
      </c>
    </row>
    <row r="12" spans="1:15" ht="8.1" customHeight="1"/>
    <row r="13" spans="1:15" ht="22.15" customHeight="1">
      <c r="A13" s="76" t="s">
        <v>415</v>
      </c>
      <c r="B13" s="1278" t="s">
        <v>416</v>
      </c>
      <c r="C13" s="1279"/>
      <c r="D13" s="1273" t="s">
        <v>417</v>
      </c>
      <c r="E13" s="1274"/>
      <c r="I13" s="1271"/>
      <c r="J13" s="1271"/>
      <c r="K13" s="1271"/>
      <c r="M13" s="1271"/>
      <c r="N13" s="1271"/>
      <c r="O13" s="1271"/>
    </row>
    <row r="14" spans="1:15" ht="18" customHeight="1">
      <c r="A14" s="45" t="s">
        <v>420</v>
      </c>
      <c r="B14" s="1286" t="s">
        <v>421</v>
      </c>
      <c r="C14" s="1287"/>
      <c r="D14" s="725">
        <f>'Sch-1'!N102*(1-Discount!K18)+'Sch-7'!N21*(1-Discount!K23)</f>
        <v>0</v>
      </c>
      <c r="E14" s="726"/>
      <c r="I14" s="269"/>
      <c r="K14" s="269"/>
      <c r="M14" s="269"/>
      <c r="O14" s="269"/>
    </row>
    <row r="15" spans="1:15" ht="75.75" customHeight="1">
      <c r="A15" s="46"/>
      <c r="B15" s="1281" t="s">
        <v>423</v>
      </c>
      <c r="C15" s="1282"/>
      <c r="D15" s="717"/>
      <c r="E15" s="718"/>
    </row>
    <row r="16" spans="1:15" ht="18" customHeight="1">
      <c r="A16" s="45" t="s">
        <v>424</v>
      </c>
      <c r="B16" s="1286" t="s">
        <v>425</v>
      </c>
      <c r="C16" s="1287"/>
      <c r="D16" s="723">
        <f>'Sch-3 '!Q137*(1-Discount!K20)+'Sch-4'!Q23*(1-Discount!K21)+'Sch-4b'!Q31*(1-Discount!K22)</f>
        <v>0</v>
      </c>
      <c r="E16" s="724"/>
      <c r="I16" s="269"/>
      <c r="K16" s="270"/>
      <c r="M16" s="269"/>
      <c r="O16" s="270"/>
    </row>
    <row r="17" spans="1:15" ht="72.75" customHeight="1">
      <c r="A17" s="46"/>
      <c r="B17" s="1281" t="s">
        <v>432</v>
      </c>
      <c r="C17" s="1282"/>
      <c r="D17" s="719"/>
      <c r="E17" s="720"/>
      <c r="I17" s="271"/>
      <c r="M17" s="271"/>
    </row>
    <row r="18" spans="1:15" ht="18" customHeight="1">
      <c r="A18" s="1280"/>
      <c r="B18" s="1295" t="s">
        <v>428</v>
      </c>
      <c r="C18" s="1296"/>
      <c r="D18" s="721">
        <f>D16+D14</f>
        <v>0</v>
      </c>
      <c r="E18" s="722"/>
      <c r="K18" s="272"/>
      <c r="O18" s="272"/>
    </row>
    <row r="19" spans="1:15" ht="50.1" customHeight="1">
      <c r="A19" s="1280"/>
      <c r="B19" s="1293"/>
      <c r="C19" s="1294"/>
      <c r="D19" s="1291"/>
      <c r="E19" s="1292"/>
    </row>
    <row r="20" spans="1:15" ht="18" customHeight="1">
      <c r="B20" s="48"/>
      <c r="C20" s="48"/>
      <c r="D20" s="49"/>
      <c r="E20" s="49"/>
    </row>
    <row r="21" spans="1:15" ht="21.75" customHeight="1">
      <c r="A21" s="71"/>
      <c r="B21" s="1290"/>
      <c r="C21" s="1290"/>
      <c r="D21" s="1290"/>
      <c r="E21" s="1290"/>
    </row>
    <row r="22" spans="1:15" ht="18" customHeight="1">
      <c r="A22" s="50"/>
      <c r="B22" s="50"/>
      <c r="C22" s="50"/>
      <c r="D22" s="50"/>
      <c r="E22" s="50"/>
    </row>
    <row r="23" spans="1:15" ht="30" customHeight="1">
      <c r="A23" s="50"/>
      <c r="B23" s="50"/>
      <c r="C23" s="36"/>
      <c r="D23" s="50"/>
      <c r="E23" s="50"/>
    </row>
    <row r="24" spans="1:15" ht="30" customHeight="1">
      <c r="A24" s="35" t="s">
        <v>433</v>
      </c>
      <c r="B24" s="112" t="str">
        <f>IF('Sch-1'!B107=0,"", 'Sch-1'!B107)</f>
        <v>--</v>
      </c>
      <c r="C24" s="36" t="s">
        <v>227</v>
      </c>
      <c r="D24" s="106" t="str">
        <f>IF('Sch-1'!M108=0,"",'Sch-1'!M108)</f>
        <v/>
      </c>
      <c r="F24" s="273"/>
    </row>
    <row r="25" spans="1:15" ht="30" customHeight="1">
      <c r="A25" s="35" t="s">
        <v>434</v>
      </c>
      <c r="B25" s="105" t="str">
        <f>IF('Sch-1'!B108=0,"", 'Sch-1'!B108)</f>
        <v/>
      </c>
      <c r="C25" s="36" t="s">
        <v>229</v>
      </c>
      <c r="D25" s="106" t="str">
        <f>IF('Sch-1'!M109=0,"",'Sch-1'!M109)</f>
        <v/>
      </c>
      <c r="F25" s="273"/>
    </row>
    <row r="26" spans="1:15" ht="30" customHeight="1">
      <c r="A26" s="199"/>
      <c r="B26" s="198"/>
      <c r="C26" s="36"/>
      <c r="D26" s="157"/>
      <c r="E26" s="157"/>
      <c r="F26" s="273"/>
    </row>
    <row r="27" spans="1:15" ht="33" customHeight="1">
      <c r="A27" s="199"/>
      <c r="B27" s="198"/>
      <c r="C27" s="192"/>
      <c r="D27" s="207"/>
      <c r="E27" s="222"/>
      <c r="F27" s="273"/>
    </row>
    <row r="28" spans="1:15" ht="22.15" customHeight="1">
      <c r="A28" s="223"/>
      <c r="B28" s="223"/>
      <c r="C28" s="223"/>
      <c r="D28" s="223"/>
      <c r="E28" s="224"/>
    </row>
    <row r="29" spans="1:15" ht="22.15" customHeight="1">
      <c r="A29" s="223"/>
      <c r="B29" s="223"/>
      <c r="C29" s="223"/>
      <c r="D29" s="223"/>
      <c r="E29" s="224"/>
    </row>
    <row r="30" spans="1:15" ht="22.15" customHeight="1">
      <c r="A30" s="223"/>
      <c r="B30" s="223"/>
      <c r="C30" s="223"/>
      <c r="D30" s="223"/>
      <c r="E30" s="224"/>
    </row>
    <row r="31" spans="1:15" ht="22.15" customHeight="1">
      <c r="A31" s="223"/>
      <c r="B31" s="223"/>
      <c r="C31" s="223"/>
      <c r="D31" s="223"/>
      <c r="E31" s="224"/>
    </row>
    <row r="32" spans="1:15" ht="22.15" customHeight="1">
      <c r="A32" s="223"/>
      <c r="B32" s="223"/>
      <c r="C32" s="223"/>
      <c r="D32" s="223"/>
      <c r="E32" s="224"/>
    </row>
    <row r="33" spans="1:5" ht="22.15" customHeight="1">
      <c r="A33" s="223"/>
      <c r="B33" s="223"/>
      <c r="C33" s="223"/>
      <c r="D33" s="223"/>
      <c r="E33" s="224"/>
    </row>
    <row r="34" spans="1:5" ht="25.15" customHeight="1">
      <c r="A34" s="222"/>
      <c r="B34" s="222"/>
      <c r="C34" s="222"/>
      <c r="D34" s="222"/>
      <c r="E34" s="222"/>
    </row>
    <row r="35" spans="1:5" ht="25.15" customHeight="1">
      <c r="A35" s="222"/>
      <c r="B35" s="222"/>
      <c r="C35" s="222"/>
      <c r="D35" s="222"/>
      <c r="E35" s="222"/>
    </row>
    <row r="36" spans="1:5" ht="25.15" customHeight="1">
      <c r="A36" s="222"/>
      <c r="B36" s="222"/>
      <c r="C36" s="222"/>
      <c r="D36" s="222"/>
      <c r="E36" s="222"/>
    </row>
    <row r="37" spans="1:5" ht="25.15" customHeight="1">
      <c r="A37" s="222"/>
      <c r="B37" s="222"/>
      <c r="C37" s="222"/>
      <c r="D37" s="222"/>
      <c r="E37" s="222"/>
    </row>
    <row r="38" spans="1:5" ht="25.15" customHeight="1">
      <c r="A38" s="222"/>
      <c r="B38" s="222"/>
      <c r="C38" s="222"/>
      <c r="D38" s="222"/>
      <c r="E38" s="222"/>
    </row>
    <row r="39" spans="1:5" ht="25.15" customHeight="1">
      <c r="A39" s="222"/>
      <c r="B39" s="222"/>
      <c r="C39" s="222"/>
      <c r="D39" s="222"/>
      <c r="E39" s="222"/>
    </row>
    <row r="40" spans="1:5" ht="25.15" customHeight="1">
      <c r="A40" s="222"/>
      <c r="B40" s="222"/>
      <c r="C40" s="222"/>
      <c r="D40" s="222"/>
      <c r="E40" s="222"/>
    </row>
    <row r="41" spans="1:5" ht="25.15" customHeight="1">
      <c r="A41" s="222"/>
      <c r="B41" s="222"/>
      <c r="C41" s="222"/>
      <c r="D41" s="222"/>
      <c r="E41" s="222"/>
    </row>
    <row r="42" spans="1:5" ht="25.15" customHeight="1">
      <c r="A42" s="222"/>
      <c r="B42" s="222"/>
      <c r="C42" s="222"/>
      <c r="D42" s="222"/>
      <c r="E42" s="222"/>
    </row>
    <row r="43" spans="1:5" ht="25.15" customHeight="1">
      <c r="A43" s="222"/>
      <c r="B43" s="222"/>
      <c r="C43" s="222"/>
      <c r="D43" s="222"/>
      <c r="E43" s="222"/>
    </row>
    <row r="44" spans="1:5" ht="25.15" customHeight="1">
      <c r="A44" s="222"/>
      <c r="B44" s="222"/>
      <c r="C44" s="222"/>
      <c r="D44" s="222"/>
      <c r="E44" s="222"/>
    </row>
    <row r="45" spans="1:5" ht="25.15" customHeight="1">
      <c r="A45" s="222"/>
      <c r="B45" s="222"/>
      <c r="C45" s="222"/>
      <c r="D45" s="222"/>
      <c r="E45" s="222"/>
    </row>
    <row r="46" spans="1:5" ht="25.15" customHeight="1">
      <c r="A46" s="222"/>
      <c r="B46" s="222"/>
      <c r="C46" s="222"/>
      <c r="D46" s="222"/>
      <c r="E46" s="222"/>
    </row>
    <row r="47" spans="1:5" ht="25.15" customHeight="1">
      <c r="A47" s="222"/>
      <c r="B47" s="222"/>
      <c r="C47" s="222"/>
      <c r="D47" s="222"/>
      <c r="E47" s="222"/>
    </row>
    <row r="48" spans="1:5" ht="25.15" customHeight="1">
      <c r="A48" s="222"/>
      <c r="B48" s="222"/>
      <c r="C48" s="222"/>
      <c r="D48" s="222"/>
      <c r="E48" s="222"/>
    </row>
    <row r="49" spans="1:5" ht="25.15" customHeight="1">
      <c r="A49" s="222"/>
      <c r="B49" s="222"/>
      <c r="C49" s="222"/>
      <c r="D49" s="222"/>
      <c r="E49" s="222"/>
    </row>
    <row r="50" spans="1:5" ht="25.15" customHeight="1">
      <c r="A50" s="222"/>
      <c r="B50" s="222"/>
      <c r="C50" s="222"/>
      <c r="D50" s="222"/>
      <c r="E50" s="222"/>
    </row>
    <row r="51" spans="1:5" ht="25.15" customHeight="1">
      <c r="A51" s="222"/>
      <c r="B51" s="222"/>
      <c r="C51" s="222"/>
      <c r="D51" s="222"/>
      <c r="E51" s="222"/>
    </row>
    <row r="52" spans="1:5" ht="25.15" customHeight="1">
      <c r="A52" s="222"/>
      <c r="B52" s="222"/>
      <c r="C52" s="222"/>
      <c r="D52" s="222"/>
      <c r="E52" s="222"/>
    </row>
    <row r="53" spans="1:5" ht="25.15" customHeight="1">
      <c r="A53" s="222"/>
      <c r="B53" s="222"/>
      <c r="C53" s="222"/>
      <c r="D53" s="222"/>
      <c r="E53" s="222"/>
    </row>
    <row r="54" spans="1:5" ht="25.15" customHeight="1">
      <c r="A54" s="222"/>
      <c r="B54" s="222"/>
      <c r="C54" s="222"/>
      <c r="D54" s="222"/>
      <c r="E54" s="222"/>
    </row>
    <row r="55" spans="1:5" ht="25.15" customHeight="1">
      <c r="A55" s="222"/>
      <c r="B55" s="222"/>
      <c r="C55" s="222"/>
      <c r="D55" s="222"/>
      <c r="E55" s="222"/>
    </row>
    <row r="56" spans="1:5" ht="25.15" customHeight="1">
      <c r="A56" s="222"/>
      <c r="B56" s="222"/>
      <c r="C56" s="222"/>
      <c r="D56" s="222"/>
      <c r="E56" s="222"/>
    </row>
    <row r="57" spans="1:5">
      <c r="A57" s="222"/>
      <c r="B57" s="222"/>
      <c r="C57" s="222"/>
      <c r="D57" s="222"/>
      <c r="E57" s="222"/>
    </row>
    <row r="58" spans="1:5">
      <c r="A58" s="222"/>
      <c r="B58" s="222"/>
      <c r="C58" s="222"/>
      <c r="D58" s="222"/>
      <c r="E58" s="222"/>
    </row>
    <row r="59" spans="1:5">
      <c r="A59" s="222"/>
      <c r="B59" s="222"/>
      <c r="C59" s="222"/>
      <c r="D59" s="222"/>
      <c r="E59" s="222"/>
    </row>
    <row r="60" spans="1:5">
      <c r="A60" s="222"/>
      <c r="B60" s="222"/>
      <c r="C60" s="222"/>
      <c r="D60" s="222"/>
      <c r="E60" s="222"/>
    </row>
    <row r="61" spans="1:5">
      <c r="A61" s="222"/>
      <c r="B61" s="222"/>
      <c r="C61" s="222"/>
      <c r="D61" s="222"/>
      <c r="E61" s="222"/>
    </row>
    <row r="62" spans="1:5">
      <c r="A62" s="222"/>
      <c r="B62" s="222"/>
      <c r="C62" s="222"/>
      <c r="D62" s="222"/>
      <c r="E62" s="222"/>
    </row>
    <row r="63" spans="1:5">
      <c r="A63" s="222"/>
      <c r="B63" s="222"/>
      <c r="C63" s="222"/>
      <c r="D63" s="222"/>
      <c r="E63" s="222"/>
    </row>
    <row r="64" spans="1:5">
      <c r="A64" s="222"/>
      <c r="B64" s="222"/>
      <c r="C64" s="222"/>
      <c r="D64" s="222"/>
      <c r="E64" s="222"/>
    </row>
    <row r="65" spans="1:5">
      <c r="A65" s="222"/>
      <c r="B65" s="222"/>
      <c r="C65" s="222"/>
      <c r="D65" s="222"/>
      <c r="E65" s="222"/>
    </row>
    <row r="66" spans="1:5">
      <c r="A66" s="222"/>
      <c r="B66" s="222"/>
      <c r="C66" s="222"/>
      <c r="D66" s="222"/>
      <c r="E66" s="222"/>
    </row>
    <row r="67" spans="1:5">
      <c r="A67" s="222"/>
      <c r="B67" s="222"/>
      <c r="C67" s="222"/>
      <c r="D67" s="222"/>
      <c r="E67" s="222"/>
    </row>
    <row r="68" spans="1:5">
      <c r="A68" s="222"/>
      <c r="B68" s="222"/>
      <c r="C68" s="222"/>
      <c r="D68" s="222"/>
      <c r="E68" s="222"/>
    </row>
    <row r="69" spans="1:5">
      <c r="A69" s="222"/>
      <c r="B69" s="222"/>
      <c r="C69" s="222"/>
      <c r="D69" s="222"/>
      <c r="E69" s="222"/>
    </row>
    <row r="70" spans="1:5">
      <c r="A70" s="222"/>
      <c r="B70" s="222"/>
      <c r="C70" s="222"/>
      <c r="D70" s="222"/>
      <c r="E70" s="222"/>
    </row>
    <row r="71" spans="1:5">
      <c r="A71" s="222"/>
      <c r="B71" s="222"/>
      <c r="C71" s="222"/>
      <c r="D71" s="222"/>
      <c r="E71" s="222"/>
    </row>
    <row r="72" spans="1:5">
      <c r="A72" s="222"/>
      <c r="B72" s="222"/>
      <c r="C72" s="222"/>
      <c r="D72" s="222"/>
      <c r="E72" s="222"/>
    </row>
    <row r="73" spans="1:5">
      <c r="A73" s="222"/>
      <c r="B73" s="222"/>
      <c r="C73" s="222"/>
      <c r="D73" s="222"/>
      <c r="E73" s="222"/>
    </row>
    <row r="74" spans="1:5">
      <c r="A74" s="222"/>
      <c r="B74" s="222"/>
      <c r="C74" s="222"/>
      <c r="D74" s="222"/>
      <c r="E74" s="222"/>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 right="0" top="0" bottom="0" header="0" footer="0"/>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 right="0" top="0" bottom="0" header="0" footer="0"/>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 right="0" top="0" bottom="0" header="0" footer="0"/>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 right="0" top="0" bottom="0" header="0" footer="0"/>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 right="0" top="0" bottom="0" header="0" footer="0"/>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 right="0" top="0" bottom="0" header="0" footer="0"/>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 right="0" top="0" bottom="0" header="0" footer="0"/>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 right="0" top="0" bottom="0" header="0" footer="0"/>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 right="0" top="0" bottom="0" header="0" footer="0"/>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 right="0" top="0" bottom="0" header="0" footer="0"/>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 right="0" top="0" bottom="0" header="0" footer="0"/>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 right="0" top="0" bottom="0" header="0" footer="0"/>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 right="0" top="0" bottom="0" header="0" footer="0"/>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 right="0" top="0" bottom="0" header="0" footer="0"/>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 right="0" top="0" bottom="0" header="0" footer="0"/>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 right="0" top="0" bottom="0" header="0" footer="0"/>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 right="0" top="0" bottom="0" header="0" footer="0"/>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 right="0" top="0" bottom="0" header="0" footer="0"/>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 right="0" top="0" bottom="0" header="0" footer="0"/>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 right="0" top="0" bottom="0" header="0" footer="0"/>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 right="0" top="0" bottom="0" header="0" footer="0"/>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 right="0" top="0" bottom="0" header="0" footer="0"/>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 right="0" top="0" bottom="0" header="0" footer="0"/>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 right="0" top="0" bottom="0" header="0" footer="0"/>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 right="0" top="0" bottom="0" header="0" footer="0"/>
      <printOptions horizontalCentered="1"/>
      <pageSetup paperSize="9" scale="90" fitToHeight="0" orientation="portrait" r:id="rId25"/>
      <headerFooter alignWithMargins="0">
        <oddFooter>&amp;R&amp;"Book Antiqua,Bold"&amp;10Schedule-5/ Page &amp;P of &amp;N</oddFooter>
      </headerFooter>
    </customSheetView>
    <customSheetView guid="{B79CB868-E256-4BC8-93B8-32C16DA3E61B}" showPageBreaks="1" printArea="1" state="hidden" view="pageBreakPreview" topLeftCell="A11">
      <selection activeCell="D16" sqref="D16"/>
      <pageMargins left="0" right="0" top="0" bottom="0" header="0" footer="0"/>
      <printOptions horizontalCentered="1"/>
      <pageSetup paperSize="9" scale="90" fitToHeight="0" orientation="portrait" r:id="rId26"/>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9"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7"/>
  <headerFooter alignWithMargins="0">
    <oddFooter>&amp;R&amp;"Book Antiqua,Bold"&amp;10Schedule-5/ Page &amp;P of &amp;N</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zoomScaleNormal="100" zoomScaleSheetLayoutView="100" workbookViewId="0">
      <selection activeCell="G26" sqref="G26"/>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SR-I/C&amp;M/WC-4356(SR1/NT/W-AIS/DOM/B00/25/11800) (RFx: 5002004743)</v>
      </c>
      <c r="B1" s="82"/>
      <c r="C1" s="84"/>
      <c r="D1" s="85" t="s">
        <v>435</v>
      </c>
    </row>
    <row r="2" spans="1:6" ht="18" customHeight="1">
      <c r="A2" s="67"/>
      <c r="B2" s="88"/>
      <c r="C2" s="34"/>
      <c r="D2" s="34"/>
    </row>
    <row r="3" spans="1:6" ht="114.75" customHeight="1">
      <c r="A3" s="1305"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305"/>
      <c r="C3" s="1305"/>
      <c r="D3" s="1305"/>
      <c r="E3" s="52"/>
      <c r="F3" s="52"/>
    </row>
    <row r="4" spans="1:6" ht="22.15" customHeight="1">
      <c r="A4" s="1277" t="s">
        <v>436</v>
      </c>
      <c r="B4" s="1277"/>
      <c r="C4" s="1277"/>
      <c r="D4" s="1277"/>
    </row>
    <row r="5" spans="1:6" ht="18" customHeight="1">
      <c r="A5" s="40"/>
    </row>
    <row r="6" spans="1:6" ht="18" customHeight="1">
      <c r="A6" s="31" t="str">
        <f>'Sch-1'!A6</f>
        <v>Bidder’s Name and Address (Sole Bidder) :</v>
      </c>
      <c r="D6" s="64" t="s">
        <v>91</v>
      </c>
    </row>
    <row r="7" spans="1:6">
      <c r="A7" s="1303" t="str">
        <f>'Sch-1'!A7</f>
        <v/>
      </c>
      <c r="B7" s="1303"/>
      <c r="C7" s="1303"/>
      <c r="D7" s="65" t="str">
        <f>'Sch-1'!M7</f>
        <v>Contract &amp; Materials Dept.,</v>
      </c>
    </row>
    <row r="8" spans="1:6" ht="18" customHeight="1">
      <c r="A8" s="42" t="s">
        <v>413</v>
      </c>
      <c r="B8" s="1275" t="str">
        <f>IF('Sch-1'!C8=0, "", 'Sch-1'!C8)</f>
        <v/>
      </c>
      <c r="C8" s="1275"/>
      <c r="D8" s="65" t="str">
        <f>'Sch-1'!M8</f>
        <v>Power Grid Corporation of India Ltd.,</v>
      </c>
    </row>
    <row r="9" spans="1:6" ht="18" customHeight="1">
      <c r="A9" s="42" t="s">
        <v>414</v>
      </c>
      <c r="B9" s="1276" t="str">
        <f>IF('Sch-1'!C9=0, "", 'Sch-1'!C9)</f>
        <v/>
      </c>
      <c r="C9" s="1276"/>
      <c r="D9" s="65" t="str">
        <f>'Sch-1'!M9</f>
        <v>SRTS-I, Kavadiguda Main Road,</v>
      </c>
    </row>
    <row r="10" spans="1:6" ht="18" customHeight="1">
      <c r="A10" s="43"/>
      <c r="B10" s="1276" t="str">
        <f>IF('Sch-1'!C10=0, "", 'Sch-1'!C10)</f>
        <v/>
      </c>
      <c r="C10" s="1276"/>
      <c r="D10" s="65" t="str">
        <f>'Sch-1'!M10</f>
        <v>Secunderabad -500080.</v>
      </c>
    </row>
    <row r="11" spans="1:6" ht="18" customHeight="1">
      <c r="A11" s="43"/>
      <c r="B11" s="1276" t="str">
        <f>IF('Sch-1'!C11=0, "", 'Sch-1'!C11)</f>
        <v/>
      </c>
      <c r="C11" s="1276"/>
      <c r="D11" s="65">
        <f>'Sch-1'!M11</f>
        <v>0</v>
      </c>
    </row>
    <row r="12" spans="1:6">
      <c r="A12" s="53"/>
      <c r="B12" s="53"/>
      <c r="C12" s="53"/>
      <c r="D12" s="64"/>
    </row>
    <row r="13" spans="1:6" ht="22.15" customHeight="1">
      <c r="A13" s="54" t="s">
        <v>415</v>
      </c>
      <c r="B13" s="1273" t="s">
        <v>252</v>
      </c>
      <c r="C13" s="1274"/>
      <c r="D13" s="55" t="s">
        <v>417</v>
      </c>
    </row>
    <row r="14" spans="1:6" ht="22.15" customHeight="1">
      <c r="A14" s="45" t="s">
        <v>420</v>
      </c>
      <c r="B14" s="1302" t="s">
        <v>437</v>
      </c>
      <c r="C14" s="1302"/>
      <c r="D14" s="69">
        <f>'Sch-1'!N101</f>
        <v>0</v>
      </c>
    </row>
    <row r="15" spans="1:6" ht="35.1" customHeight="1">
      <c r="A15" s="56"/>
      <c r="B15" s="1304" t="s">
        <v>438</v>
      </c>
      <c r="C15" s="1301"/>
      <c r="D15" s="47"/>
    </row>
    <row r="16" spans="1:6" ht="22.15" customHeight="1">
      <c r="A16" s="45" t="s">
        <v>424</v>
      </c>
      <c r="B16" s="1302" t="s">
        <v>439</v>
      </c>
      <c r="C16" s="1302"/>
      <c r="D16" s="69">
        <f>'Sch-2'!J99</f>
        <v>0</v>
      </c>
    </row>
    <row r="17" spans="1:6" ht="35.1" customHeight="1">
      <c r="A17" s="56"/>
      <c r="B17" s="1300" t="s">
        <v>440</v>
      </c>
      <c r="C17" s="1301"/>
      <c r="D17" s="47"/>
    </row>
    <row r="18" spans="1:6" ht="22.15" customHeight="1">
      <c r="A18" s="45" t="s">
        <v>441</v>
      </c>
      <c r="B18" s="1302" t="s">
        <v>442</v>
      </c>
      <c r="C18" s="1302"/>
      <c r="D18" s="69">
        <f>'Sch-3 '!P136</f>
        <v>0</v>
      </c>
    </row>
    <row r="19" spans="1:6" ht="23.25" customHeight="1">
      <c r="A19" s="56"/>
      <c r="B19" s="1304" t="s">
        <v>443</v>
      </c>
      <c r="C19" s="1301"/>
      <c r="D19" s="47"/>
    </row>
    <row r="20" spans="1:6" ht="22.15" customHeight="1">
      <c r="A20" s="45" t="s">
        <v>444</v>
      </c>
      <c r="B20" s="1302" t="s">
        <v>445</v>
      </c>
      <c r="C20" s="1302"/>
      <c r="D20" s="688">
        <f>'Sch-4'!P22</f>
        <v>0</v>
      </c>
    </row>
    <row r="21" spans="1:6" ht="30" customHeight="1">
      <c r="A21" s="56"/>
      <c r="B21" s="1304" t="s">
        <v>446</v>
      </c>
      <c r="C21" s="1301"/>
      <c r="D21" s="47"/>
    </row>
    <row r="22" spans="1:6" ht="22.15" hidden="1" customHeight="1">
      <c r="A22" s="45" t="s">
        <v>447</v>
      </c>
      <c r="B22" s="1302" t="s">
        <v>448</v>
      </c>
      <c r="C22" s="1302"/>
      <c r="D22" s="688">
        <f>'Sch-4b'!P30</f>
        <v>0</v>
      </c>
    </row>
    <row r="23" spans="1:6" ht="44.25" hidden="1" customHeight="1">
      <c r="A23" s="56"/>
      <c r="B23" s="1300" t="s">
        <v>404</v>
      </c>
      <c r="C23" s="1301"/>
      <c r="D23" s="47"/>
    </row>
    <row r="24" spans="1:6" ht="30" customHeight="1">
      <c r="A24" s="45">
        <v>5</v>
      </c>
      <c r="B24" s="1302" t="s">
        <v>449</v>
      </c>
      <c r="C24" s="1302"/>
      <c r="D24" s="69">
        <f>'Sch-5'!D18:E18</f>
        <v>0</v>
      </c>
    </row>
    <row r="25" spans="1:6" ht="26.25" customHeight="1">
      <c r="A25" s="56"/>
      <c r="B25" s="1304" t="s">
        <v>450</v>
      </c>
      <c r="C25" s="1301"/>
      <c r="D25" s="597"/>
    </row>
    <row r="26" spans="1:6" ht="22.15" customHeight="1">
      <c r="A26" s="45" t="s">
        <v>451</v>
      </c>
      <c r="B26" s="1302" t="s">
        <v>452</v>
      </c>
      <c r="C26" s="1302"/>
      <c r="D26" s="254">
        <f>'Sch-7'!M20</f>
        <v>0</v>
      </c>
    </row>
    <row r="27" spans="1:6" ht="35.1" customHeight="1">
      <c r="A27" s="56"/>
      <c r="B27" s="1304" t="s">
        <v>453</v>
      </c>
      <c r="C27" s="1301"/>
      <c r="D27" s="47"/>
    </row>
    <row r="28" spans="1:6" ht="28.5" customHeight="1">
      <c r="A28" s="1280"/>
      <c r="B28" s="1306" t="s">
        <v>454</v>
      </c>
      <c r="C28" s="1306"/>
      <c r="D28" s="70">
        <f>SUM(D14,D16,D18,D20,D24)</f>
        <v>0</v>
      </c>
    </row>
    <row r="29" spans="1:6" ht="20.25" customHeight="1">
      <c r="A29" s="1280"/>
      <c r="B29" s="1306"/>
      <c r="C29" s="1306"/>
      <c r="D29" s="185"/>
    </row>
    <row r="30" spans="1:6">
      <c r="A30" s="77"/>
      <c r="B30" s="78"/>
      <c r="C30" s="78"/>
      <c r="D30" s="79"/>
    </row>
    <row r="31" spans="1:6">
      <c r="A31" s="77"/>
      <c r="B31" s="78"/>
      <c r="C31" s="101"/>
      <c r="D31" s="79"/>
    </row>
    <row r="32" spans="1:6" ht="22.5" customHeight="1">
      <c r="A32" s="980" t="s">
        <v>455</v>
      </c>
      <c r="B32" s="993" t="str">
        <f>IF('Sch-1'!B107=0,"", 'Sch-1'!B107)</f>
        <v>--</v>
      </c>
      <c r="C32" s="987" t="s">
        <v>227</v>
      </c>
      <c r="D32" s="984" t="str">
        <f>IF('Sch-1'!M107=0,"",'Sch-1'!M107)</f>
        <v/>
      </c>
      <c r="F32" s="987"/>
    </row>
    <row r="33" spans="1:6" ht="24" customHeight="1">
      <c r="A33" s="980" t="s">
        <v>456</v>
      </c>
      <c r="B33" s="993" t="str">
        <f>IF('Sch-1'!B108=0,"", 'Sch-1'!B108)</f>
        <v/>
      </c>
      <c r="C33" s="987" t="s">
        <v>229</v>
      </c>
      <c r="D33" s="984" t="str">
        <f>IF('Sch-1'!M108=0,"",'Sch-1'!M108)</f>
        <v/>
      </c>
      <c r="F33" s="979"/>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mLYkvSMBtrwY5kvdKVHeshqswspZLYCff7ajqpGixiZLONXiHfBg8GvAoj/uQo857X9QjK4KWzh5zDmOFqcjqA==" saltValue="5cwhsThDs2qnEqa6CT0VJw==" spinCount="100000" sheet="1" formatColumns="0" formatRows="0" selectLockedCells="1"/>
  <customSheetViews>
    <customSheetView guid="{987A3FAC-920D-4C0C-8129-D8F4AFD7E477}" showPageBreaks="1" fitToPage="1" printArea="1" hiddenRows="1" view="pageBreakPreview" topLeftCell="A13">
      <selection activeCell="A3" sqref="A3:D3"/>
      <pageMargins left="0" right="0" top="0" bottom="0" header="0" footer="0"/>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 right="0" top="0" bottom="0" header="0" footer="0"/>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 right="0" top="0" bottom="0" header="0" footer="0"/>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 right="0" top="0" bottom="0" header="0" footer="0"/>
      <printOptions horizontalCentered="1"/>
      <pageSetup paperSize="9" fitToHeight="0" orientation="portrait" r:id="rId28"/>
      <headerFooter alignWithMargins="0">
        <oddFooter>&amp;R&amp;"Book Antiqua,Bold"&amp;10Schedule-6/ Page &amp;P of &amp;N</oddFooter>
      </headerFooter>
    </customSheetView>
    <customSheetView guid="{B79CB868-E256-4BC8-93B8-32C16DA3E61B}" showPageBreaks="1" fitToPage="1" printArea="1" hiddenRows="1" view="pageBreakPreview" topLeftCell="A13">
      <selection activeCell="A3" sqref="A3:D3"/>
      <pageMargins left="0" right="0" top="0" bottom="0" header="0" footer="0"/>
      <printOptions horizontalCentered="1"/>
      <pageSetup paperSize="9" fitToHeight="0" orientation="portrait" r:id="rId29"/>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2" type="noConversion"/>
  <printOptions horizontalCentered="1"/>
  <pageMargins left="0.5" right="0.38" top="0.56999999999999995" bottom="0.48" header="0.38" footer="0.24"/>
  <pageSetup paperSize="9" fitToHeight="0" orientation="portrait" r:id="rId30"/>
  <headerFooter alignWithMargins="0">
    <oddFooter>&amp;R&amp;"Book Antiqua,Bold"&amp;10Schedule-6/ Page &amp;P of &amp;N</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zoomScaleNormal="100" zoomScaleSheetLayoutView="100" workbookViewId="0">
      <selection activeCell="D28" sqref="D28"/>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SR-I/C&amp;M/WC-4356(SR1/NT/W-AIS/DOM/B00/25/11800) (RFx: 5002004743)</v>
      </c>
      <c r="B1" s="82"/>
      <c r="C1" s="84"/>
      <c r="D1" s="85" t="s">
        <v>457</v>
      </c>
    </row>
    <row r="2" spans="1:6" ht="18" customHeight="1">
      <c r="A2" s="67"/>
      <c r="B2" s="88"/>
      <c r="C2" s="34"/>
      <c r="D2" s="34"/>
    </row>
    <row r="3" spans="1:6" ht="61.5" customHeight="1">
      <c r="A3" s="1307"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307"/>
      <c r="C3" s="1307"/>
      <c r="D3" s="1307"/>
      <c r="E3" s="52"/>
      <c r="F3" s="52"/>
    </row>
    <row r="4" spans="1:6" ht="22.15" customHeight="1">
      <c r="A4" s="1277" t="s">
        <v>436</v>
      </c>
      <c r="B4" s="1277"/>
      <c r="C4" s="1277"/>
      <c r="D4" s="1277"/>
    </row>
    <row r="5" spans="1:6" ht="18" customHeight="1">
      <c r="A5" s="40"/>
    </row>
    <row r="6" spans="1:6" ht="18" customHeight="1">
      <c r="A6" s="31" t="str">
        <f>'Sch-1'!A6</f>
        <v>Bidder’s Name and Address (Sole Bidder) :</v>
      </c>
      <c r="D6" s="64" t="s">
        <v>91</v>
      </c>
    </row>
    <row r="7" spans="1:6" ht="36" customHeight="1">
      <c r="A7" s="1303" t="str">
        <f>'Sch-1'!A7</f>
        <v/>
      </c>
      <c r="B7" s="1303"/>
      <c r="C7" s="1303"/>
      <c r="D7" s="65" t="str">
        <f>'Sch-1'!M7</f>
        <v>Contract &amp; Materials Dept.,</v>
      </c>
    </row>
    <row r="8" spans="1:6" ht="18" customHeight="1">
      <c r="A8" s="42" t="s">
        <v>413</v>
      </c>
      <c r="B8" s="1275" t="str">
        <f>IF('Sch-1'!C8=0, "", 'Sch-1'!C8)</f>
        <v/>
      </c>
      <c r="C8" s="1275"/>
      <c r="D8" s="65" t="str">
        <f>'Sch-1'!M8</f>
        <v>Power Grid Corporation of India Ltd.,</v>
      </c>
    </row>
    <row r="9" spans="1:6" ht="18" customHeight="1">
      <c r="A9" s="42" t="s">
        <v>414</v>
      </c>
      <c r="B9" s="1276" t="str">
        <f>IF('Sch-1'!C9=0, "", 'Sch-1'!C9)</f>
        <v/>
      </c>
      <c r="C9" s="1276"/>
      <c r="D9" s="65" t="str">
        <f>'Sch-1'!M9</f>
        <v>SRTS-I, Kavadiguda Main Road,</v>
      </c>
    </row>
    <row r="10" spans="1:6" ht="18" customHeight="1">
      <c r="A10" s="43"/>
      <c r="B10" s="1276" t="str">
        <f>IF('Sch-1'!C10=0, "", 'Sch-1'!C10)</f>
        <v/>
      </c>
      <c r="C10" s="1276"/>
      <c r="D10" s="65" t="str">
        <f>'Sch-1'!M10</f>
        <v>Secunderabad -500080.</v>
      </c>
    </row>
    <row r="11" spans="1:6" ht="18" customHeight="1">
      <c r="A11" s="43"/>
      <c r="B11" s="1276" t="str">
        <f>IF('Sch-1'!C11=0, "", 'Sch-1'!C11)</f>
        <v/>
      </c>
      <c r="C11" s="1276"/>
      <c r="D11" s="65">
        <f>'Sch-1'!M11</f>
        <v>0</v>
      </c>
    </row>
    <row r="12" spans="1:6" ht="18" customHeight="1">
      <c r="A12" s="53"/>
      <c r="B12" s="53"/>
      <c r="C12" s="53"/>
      <c r="D12" s="64"/>
    </row>
    <row r="13" spans="1:6" ht="22.15" customHeight="1">
      <c r="A13" s="54" t="s">
        <v>415</v>
      </c>
      <c r="B13" s="1273" t="s">
        <v>252</v>
      </c>
      <c r="C13" s="1274"/>
      <c r="D13" s="55" t="s">
        <v>417</v>
      </c>
    </row>
    <row r="14" spans="1:6" ht="22.15" customHeight="1">
      <c r="A14" s="45" t="s">
        <v>420</v>
      </c>
      <c r="B14" s="1302" t="s">
        <v>437</v>
      </c>
      <c r="C14" s="1302"/>
      <c r="D14" s="69">
        <f>'Sch-1'!N99*(1-Discount!K18)+(1-Discount!K23)*'Sch-1'!N100</f>
        <v>0</v>
      </c>
    </row>
    <row r="15" spans="1:6" ht="35.1" customHeight="1">
      <c r="A15" s="56"/>
      <c r="B15" s="1304" t="s">
        <v>438</v>
      </c>
      <c r="C15" s="1301"/>
      <c r="D15" s="47"/>
    </row>
    <row r="16" spans="1:6" ht="22.15" customHeight="1">
      <c r="A16" s="45" t="s">
        <v>424</v>
      </c>
      <c r="B16" s="1302" t="s">
        <v>439</v>
      </c>
      <c r="C16" s="1302"/>
      <c r="D16" s="69">
        <f>'Sch-6'!D16*(1-Discount!K19)</f>
        <v>0</v>
      </c>
    </row>
    <row r="17" spans="1:6" ht="35.1" customHeight="1">
      <c r="A17" s="56"/>
      <c r="B17" s="1300" t="s">
        <v>440</v>
      </c>
      <c r="C17" s="1301"/>
      <c r="D17" s="47"/>
    </row>
    <row r="18" spans="1:6" ht="22.15" customHeight="1">
      <c r="A18" s="45" t="s">
        <v>441</v>
      </c>
      <c r="B18" s="1302" t="s">
        <v>442</v>
      </c>
      <c r="C18" s="1302"/>
      <c r="D18" s="69">
        <f>'Sch-6'!D18*(1-Discount!K20)</f>
        <v>0</v>
      </c>
    </row>
    <row r="19" spans="1:6" ht="30" customHeight="1">
      <c r="A19" s="56"/>
      <c r="B19" s="1304" t="s">
        <v>443</v>
      </c>
      <c r="C19" s="1301"/>
      <c r="D19" s="47"/>
    </row>
    <row r="20" spans="1:6" ht="22.15" customHeight="1">
      <c r="A20" s="45" t="s">
        <v>444</v>
      </c>
      <c r="B20" s="1302" t="s">
        <v>445</v>
      </c>
      <c r="C20" s="1302"/>
      <c r="D20" s="254">
        <f>'Sch-6'!D20*(1-Discount!K21)</f>
        <v>0</v>
      </c>
    </row>
    <row r="21" spans="1:6" ht="30" customHeight="1">
      <c r="A21" s="56"/>
      <c r="B21" s="1304" t="s">
        <v>446</v>
      </c>
      <c r="C21" s="1301"/>
      <c r="D21" s="47"/>
    </row>
    <row r="22" spans="1:6" ht="22.15" hidden="1" customHeight="1">
      <c r="A22" s="45" t="s">
        <v>447</v>
      </c>
      <c r="B22" s="1302" t="s">
        <v>448</v>
      </c>
      <c r="C22" s="1302"/>
      <c r="D22" s="254">
        <f>'Sch-6'!D22*(1-Discount!K22)</f>
        <v>0</v>
      </c>
    </row>
    <row r="23" spans="1:6" ht="38.25" hidden="1" customHeight="1">
      <c r="A23" s="56"/>
      <c r="B23" s="1300" t="s">
        <v>404</v>
      </c>
      <c r="C23" s="1301"/>
      <c r="D23" s="47"/>
    </row>
    <row r="24" spans="1:6" ht="30" customHeight="1">
      <c r="A24" s="45">
        <v>5</v>
      </c>
      <c r="B24" s="1302" t="s">
        <v>449</v>
      </c>
      <c r="C24" s="1302"/>
      <c r="D24" s="69">
        <f>'Sch-5 Dis'!D18</f>
        <v>0</v>
      </c>
    </row>
    <row r="25" spans="1:6" ht="30.75" customHeight="1">
      <c r="A25" s="56"/>
      <c r="B25" s="1304" t="s">
        <v>450</v>
      </c>
      <c r="C25" s="1301"/>
      <c r="D25" s="253"/>
    </row>
    <row r="26" spans="1:6" ht="22.15" customHeight="1">
      <c r="A26" s="45" t="s">
        <v>451</v>
      </c>
      <c r="B26" s="1302" t="s">
        <v>452</v>
      </c>
      <c r="C26" s="1302"/>
      <c r="D26" s="254">
        <f>'Sch-6'!D26*(1-Discount!K23)</f>
        <v>0</v>
      </c>
    </row>
    <row r="27" spans="1:6" ht="35.1" customHeight="1">
      <c r="A27" s="56"/>
      <c r="B27" s="1304" t="s">
        <v>453</v>
      </c>
      <c r="C27" s="1301"/>
      <c r="D27" s="47"/>
    </row>
    <row r="28" spans="1:6" ht="28.5" customHeight="1">
      <c r="A28" s="1280"/>
      <c r="B28" s="1306" t="s">
        <v>454</v>
      </c>
      <c r="C28" s="1306"/>
      <c r="D28" s="70">
        <f>SUM(D14,D16,D18,D20,D24)</f>
        <v>0</v>
      </c>
    </row>
    <row r="29" spans="1:6" ht="25.5" customHeight="1">
      <c r="A29" s="1280"/>
      <c r="B29" s="1306"/>
      <c r="C29" s="1306"/>
      <c r="D29" s="185"/>
    </row>
    <row r="30" spans="1:6" ht="18.75" customHeight="1">
      <c r="A30" s="77"/>
      <c r="B30" s="78"/>
      <c r="C30" s="78"/>
      <c r="D30" s="79"/>
    </row>
    <row r="31" spans="1:6" ht="28.15" customHeight="1">
      <c r="A31" s="77"/>
      <c r="B31" s="78"/>
      <c r="C31" s="101"/>
      <c r="D31" s="79"/>
    </row>
    <row r="32" spans="1:6" ht="28.15" customHeight="1">
      <c r="A32" s="980" t="s">
        <v>455</v>
      </c>
      <c r="B32" s="993" t="str">
        <f>IF('Sch-1'!B107=0,"", 'Sch-1'!B107)</f>
        <v>--</v>
      </c>
      <c r="C32" s="987" t="s">
        <v>227</v>
      </c>
      <c r="D32" s="984" t="str">
        <f>IF('Sch-1'!M107=0,"",'Sch-1'!M107)</f>
        <v/>
      </c>
      <c r="F32" s="987"/>
    </row>
    <row r="33" spans="1:6" ht="28.15" customHeight="1">
      <c r="A33" s="980" t="s">
        <v>456</v>
      </c>
      <c r="B33" s="993" t="str">
        <f>IF('Sch-1'!B108=0,"", 'Sch-1'!B108)</f>
        <v/>
      </c>
      <c r="C33" s="987" t="s">
        <v>229</v>
      </c>
      <c r="D33" s="984" t="str">
        <f>IF('Sch-1'!M108=0,"",'Sch-1'!M108)</f>
        <v/>
      </c>
      <c r="F33" s="979"/>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algorithmName="SHA-512" hashValue="KQnP5CHgknUKSngx6osLQTYqOmbrmVfFEgFWU+LkAa8dueNrIaK2iMq5W3avCBIxXaNf8rkJn+QWdonBQysgKw==" saltValue="4s4FIbKVi5K39zXvL4GjIw==" spinCount="100000" sheet="1" formatColumns="0" formatRows="0" selectLockedCells="1"/>
  <customSheetViews>
    <customSheetView guid="{987A3FAC-920D-4C0C-8129-D8F4AFD7E477}" showPageBreaks="1" printArea="1" hiddenRows="1" view="pageBreakPreview" topLeftCell="A13">
      <selection activeCell="A3" sqref="A3:D3"/>
      <pageMargins left="0" right="0" top="0" bottom="0" header="0" footer="0"/>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 right="0" top="0" bottom="0" header="0" footer="0"/>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 right="0" top="0" bottom="0" header="0" footer="0"/>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 right="0" top="0" bottom="0" header="0" footer="0"/>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 right="0" top="0" bottom="0" header="0" footer="0"/>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 right="0" top="0" bottom="0" header="0" footer="0"/>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 right="0" top="0" bottom="0" header="0" footer="0"/>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 right="0" top="0" bottom="0" header="0" footer="0"/>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 right="0" top="0" bottom="0" header="0" footer="0"/>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 right="0" top="0" bottom="0" header="0" footer="0"/>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 right="0" top="0" bottom="0" header="0" footer="0"/>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 right="0" top="0" bottom="0" header="0" footer="0"/>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 right="0" top="0" bottom="0" header="0" footer="0"/>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 right="0" top="0" bottom="0" header="0" footer="0"/>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 right="0" top="0" bottom="0" header="0" footer="0"/>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 right="0" top="0" bottom="0" header="0" footer="0"/>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 right="0" top="0" bottom="0" header="0" footer="0"/>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 right="0" top="0" bottom="0" header="0" footer="0"/>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 right="0" top="0" bottom="0" header="0" footer="0"/>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 right="0" top="0" bottom="0" header="0" footer="0"/>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 right="0" top="0" bottom="0" header="0" footer="0"/>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 right="0" top="0" bottom="0" header="0" footer="0"/>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 right="0" top="0" bottom="0" header="0" footer="0"/>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 right="0" top="0" bottom="0" header="0" footer="0"/>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 right="0" top="0" bottom="0" header="0" footer="0"/>
      <printOptions horizontalCentered="1"/>
      <pageSetup paperSize="9" fitToHeight="0" orientation="portrait" r:id="rId25"/>
      <headerFooter alignWithMargins="0">
        <oddFooter>&amp;R&amp;"Book Antiqua,Bold"&amp;10Schedule-6/ Page &amp;P of &amp;N</oddFooter>
      </headerFooter>
    </customSheetView>
    <customSheetView guid="{B79CB868-E256-4BC8-93B8-32C16DA3E61B}" showPageBreaks="1" printArea="1" hiddenRows="1" view="pageBreakPreview" topLeftCell="A13">
      <selection activeCell="A3" sqref="A3:D3"/>
      <pageMargins left="0" right="0" top="0" bottom="0" header="0" footer="0"/>
      <printOptions horizontalCentered="1"/>
      <pageSetup paperSize="9" scale="72" fitToHeight="0" orientation="portrait" r:id="rId26"/>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9" type="noConversion"/>
  <printOptions horizontalCentered="1"/>
  <pageMargins left="0.5" right="0.38" top="0.56999999999999995" bottom="0.48" header="0.38" footer="0.24"/>
  <pageSetup paperSize="9" scale="72" fitToHeight="0" orientation="portrait" r:id="rId27"/>
  <headerFooter alignWithMargins="0">
    <oddFooter>&amp;R&amp;"Book Antiqua,Bold"&amp;10Schedule-6/ Page &amp;P of &amp;N</oddFooter>
  </headerFooter>
  <drawing r:id="rId2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21" sqref="A21:H21"/>
    </sheetView>
  </sheetViews>
  <sheetFormatPr defaultColWidth="9" defaultRowHeight="16.5"/>
  <cols>
    <col min="1" max="8" width="11.375" style="1008" customWidth="1"/>
    <col min="9" max="9" width="31.375" style="983" customWidth="1"/>
    <col min="10" max="10" width="7.625" style="983" customWidth="1"/>
    <col min="11" max="11" width="10.25" style="983" customWidth="1"/>
    <col min="12" max="12" width="15.375" style="983" customWidth="1"/>
    <col min="13" max="13" width="15.75" style="983" customWidth="1"/>
    <col min="14" max="14" width="23.625" style="256" customWidth="1"/>
    <col min="15" max="15" width="9" style="282" customWidth="1"/>
    <col min="16" max="16" width="0" style="182" hidden="1" customWidth="1"/>
    <col min="17" max="17" width="18.5" style="182" hidden="1" customWidth="1"/>
    <col min="18" max="18" width="34.25" style="182" hidden="1" customWidth="1"/>
    <col min="19" max="32" width="9" style="182"/>
    <col min="33" max="33" width="0" style="182" hidden="1" customWidth="1"/>
    <col min="34" max="34" width="13.875" style="182" hidden="1" customWidth="1"/>
    <col min="35" max="35" width="13.625" style="182" hidden="1" customWidth="1"/>
    <col min="36" max="36" width="21.375" style="182" hidden="1" customWidth="1"/>
    <col min="37" max="37" width="12" style="182" hidden="1" customWidth="1"/>
    <col min="38" max="39" width="0" style="182" hidden="1" customWidth="1"/>
    <col min="40" max="48" width="9" style="182"/>
    <col min="49" max="16384" width="9" style="282"/>
  </cols>
  <sheetData>
    <row r="1" spans="1:48" ht="18" customHeight="1">
      <c r="A1" s="81" t="str">
        <f>Cover!B3</f>
        <v>SR-I/C&amp;M/WC-4356(SR1/NT/W-AIS/DOM/B00/25/11800) (RFx: 5002004743)</v>
      </c>
      <c r="B1" s="81"/>
      <c r="C1" s="81"/>
      <c r="D1" s="81"/>
      <c r="E1" s="81"/>
      <c r="F1" s="81"/>
      <c r="G1" s="81"/>
      <c r="H1" s="81"/>
      <c r="I1" s="82"/>
      <c r="J1" s="83"/>
      <c r="K1" s="83"/>
      <c r="L1" s="83"/>
      <c r="M1" s="85" t="s">
        <v>458</v>
      </c>
    </row>
    <row r="2" spans="1:48" ht="3" customHeight="1">
      <c r="A2" s="979"/>
      <c r="B2" s="979"/>
      <c r="C2" s="979"/>
      <c r="D2" s="979"/>
      <c r="E2" s="979"/>
      <c r="F2" s="979"/>
      <c r="G2" s="979"/>
      <c r="H2" s="979"/>
      <c r="I2" s="980"/>
      <c r="J2" s="498"/>
      <c r="K2" s="498"/>
      <c r="L2" s="498"/>
      <c r="M2" s="498"/>
    </row>
    <row r="3" spans="1:48" ht="117" customHeight="1">
      <c r="A3" s="1308"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308"/>
      <c r="C3" s="1308"/>
      <c r="D3" s="1308"/>
      <c r="E3" s="1308"/>
      <c r="F3" s="1308"/>
      <c r="G3" s="1308"/>
      <c r="H3" s="1308"/>
      <c r="I3" s="1308"/>
      <c r="J3" s="1308"/>
      <c r="K3" s="1308"/>
      <c r="L3" s="1308"/>
      <c r="M3" s="1308"/>
      <c r="N3" s="1308"/>
      <c r="AG3" s="197" t="s">
        <v>261</v>
      </c>
      <c r="AI3" s="218">
        <f>IF(ISERROR(#REF!/('Sch-6'!D14+'Sch-6'!D16+'Sch-6'!D18)),0,#REF!/( 'Sch-6'!D14+'Sch-6'!D16+'Sch-6'!D18))</f>
        <v>0</v>
      </c>
    </row>
    <row r="4" spans="1:48" ht="22.15" customHeight="1">
      <c r="A4" s="1256" t="s">
        <v>274</v>
      </c>
      <c r="B4" s="1256"/>
      <c r="C4" s="1256"/>
      <c r="D4" s="1256"/>
      <c r="E4" s="1256"/>
      <c r="F4" s="1256"/>
      <c r="G4" s="1256"/>
      <c r="H4" s="1256"/>
      <c r="I4" s="1256"/>
      <c r="J4" s="1256"/>
      <c r="K4" s="1256"/>
      <c r="L4" s="1256"/>
      <c r="M4" s="1256"/>
      <c r="N4" s="1256"/>
      <c r="AG4" s="197" t="s">
        <v>263</v>
      </c>
      <c r="AI4" s="218" t="e">
        <f>#REF!</f>
        <v>#REF!</v>
      </c>
    </row>
    <row r="5" spans="1:48" ht="18.600000000000001" customHeight="1">
      <c r="A5" s="68"/>
      <c r="B5" s="68"/>
      <c r="C5" s="68"/>
      <c r="D5" s="68"/>
      <c r="E5" s="68"/>
      <c r="F5" s="68"/>
      <c r="G5" s="68"/>
      <c r="H5" s="68"/>
      <c r="I5" s="107"/>
      <c r="J5" s="107"/>
      <c r="K5" s="107"/>
      <c r="L5" s="107"/>
      <c r="M5" s="107"/>
      <c r="AG5" s="197" t="s">
        <v>459</v>
      </c>
      <c r="AI5" s="218">
        <f>IF(ISERROR(#REF!/#REF!),0,#REF! /#REF!)</f>
        <v>0</v>
      </c>
    </row>
    <row r="6" spans="1:48">
      <c r="A6" s="31" t="str">
        <f>'Sch-1'!A6</f>
        <v>Bidder’s Name and Address (Sole Bidder) :</v>
      </c>
      <c r="B6" s="31"/>
      <c r="C6" s="31"/>
      <c r="D6" s="31"/>
      <c r="E6" s="31"/>
      <c r="F6" s="31"/>
      <c r="G6" s="31"/>
      <c r="H6" s="31"/>
      <c r="I6" s="502"/>
      <c r="J6" s="502"/>
      <c r="K6" s="502" t="s">
        <v>91</v>
      </c>
      <c r="M6" s="502"/>
      <c r="AG6" s="197" t="s">
        <v>460</v>
      </c>
      <c r="AI6" s="218" t="e">
        <f>#REF!</f>
        <v>#REF!</v>
      </c>
    </row>
    <row r="7" spans="1:48">
      <c r="A7" s="1312" t="str">
        <f>'Sch-1'!A7</f>
        <v/>
      </c>
      <c r="B7" s="1312"/>
      <c r="C7" s="1312"/>
      <c r="D7" s="1312"/>
      <c r="E7" s="1312"/>
      <c r="F7" s="1312"/>
      <c r="G7" s="1312"/>
      <c r="H7" s="1312"/>
      <c r="I7" s="1312"/>
      <c r="J7" s="1312"/>
      <c r="K7" s="981" t="str">
        <f>'Sch-1'!M7</f>
        <v>Contract &amp; Materials Dept.,</v>
      </c>
      <c r="M7" s="422"/>
      <c r="AG7" s="197" t="s">
        <v>266</v>
      </c>
      <c r="AI7" s="218" t="e">
        <f>SUM(AI3:AI6)</f>
        <v>#REF!</v>
      </c>
    </row>
    <row r="8" spans="1:48" ht="28.15" customHeight="1">
      <c r="A8" s="42" t="s">
        <v>413</v>
      </c>
      <c r="B8" s="42" t="str">
        <f>+I8</f>
        <v/>
      </c>
      <c r="C8" s="42"/>
      <c r="D8" s="42"/>
      <c r="E8" s="42"/>
      <c r="F8" s="42"/>
      <c r="G8" s="42"/>
      <c r="H8" s="42"/>
      <c r="I8" s="1311" t="str">
        <f>IF('Sch-1'!C8=0, "", 'Sch-1'!C8)</f>
        <v/>
      </c>
      <c r="J8" s="1311"/>
      <c r="K8" s="981" t="str">
        <f>'Sch-1'!M8</f>
        <v>Power Grid Corporation of India Ltd.,</v>
      </c>
      <c r="M8" s="998"/>
    </row>
    <row r="9" spans="1:48" ht="28.15" customHeight="1">
      <c r="A9" s="42" t="s">
        <v>414</v>
      </c>
      <c r="B9" s="999" t="str">
        <f t="shared" ref="B9:B11" si="0">+I9</f>
        <v/>
      </c>
      <c r="C9" s="999"/>
      <c r="D9" s="42"/>
      <c r="E9" s="42"/>
      <c r="F9" s="42"/>
      <c r="G9" s="42"/>
      <c r="H9" s="42"/>
      <c r="I9" s="1311" t="str">
        <f>IF('Sch-1'!C9=0, "", 'Sch-1'!C9)</f>
        <v/>
      </c>
      <c r="J9" s="1311"/>
      <c r="K9" s="981" t="str">
        <f>'Sch-1'!M9</f>
        <v>SRTS-I, Kavadiguda Main Road,</v>
      </c>
      <c r="M9" s="998"/>
    </row>
    <row r="10" spans="1:48" ht="28.15" customHeight="1">
      <c r="A10" s="1000"/>
      <c r="B10" s="999" t="str">
        <f t="shared" si="0"/>
        <v/>
      </c>
      <c r="C10" s="1000"/>
      <c r="D10" s="1000"/>
      <c r="E10" s="1000"/>
      <c r="F10" s="1000"/>
      <c r="G10" s="1000"/>
      <c r="H10" s="1000"/>
      <c r="I10" s="1311" t="str">
        <f>IF('Sch-1'!C10=0, "", 'Sch-1'!C10)</f>
        <v/>
      </c>
      <c r="J10" s="1311"/>
      <c r="K10" s="981" t="str">
        <f>'Sch-1'!M10</f>
        <v>Secunderabad -500080.</v>
      </c>
      <c r="M10" s="998"/>
      <c r="AG10" s="197" t="s">
        <v>267</v>
      </c>
      <c r="AI10" s="225">
        <f>'Sch-1'!AA10</f>
        <v>0</v>
      </c>
    </row>
    <row r="11" spans="1:48" ht="28.15" customHeight="1">
      <c r="A11" s="1000"/>
      <c r="B11" s="999" t="str">
        <f t="shared" si="0"/>
        <v/>
      </c>
      <c r="C11" s="1000"/>
      <c r="D11" s="1000"/>
      <c r="E11" s="1000"/>
      <c r="F11" s="1000"/>
      <c r="G11" s="1000"/>
      <c r="H11" s="1000"/>
      <c r="I11" s="1311" t="str">
        <f>IF('Sch-1'!C11=0, "", 'Sch-1'!C11)</f>
        <v/>
      </c>
      <c r="J11" s="1311"/>
      <c r="K11" s="981">
        <f>'Sch-1'!M11</f>
        <v>0</v>
      </c>
      <c r="M11" s="998"/>
      <c r="AG11" s="197"/>
      <c r="AI11" s="218"/>
    </row>
    <row r="12" spans="1:48" ht="7.5" customHeight="1">
      <c r="A12" s="1000"/>
      <c r="B12" s="1000"/>
      <c r="C12" s="1000"/>
      <c r="D12" s="1000"/>
      <c r="E12" s="1000"/>
      <c r="F12" s="1000"/>
      <c r="G12" s="1000"/>
      <c r="H12" s="1000"/>
      <c r="I12" s="998"/>
      <c r="J12" s="998"/>
      <c r="K12" s="998"/>
      <c r="L12" s="998"/>
      <c r="M12" s="998"/>
      <c r="N12" s="206"/>
      <c r="O12" s="182"/>
      <c r="AG12" s="197"/>
      <c r="AI12" s="218"/>
    </row>
    <row r="13" spans="1:48" ht="28.15" customHeight="1" thickBot="1">
      <c r="A13" s="1313" t="s">
        <v>461</v>
      </c>
      <c r="B13" s="1313"/>
      <c r="C13" s="1313"/>
      <c r="D13" s="1313"/>
      <c r="E13" s="1313"/>
      <c r="F13" s="1313"/>
      <c r="G13" s="1313"/>
      <c r="H13" s="1313"/>
      <c r="I13" s="1313"/>
      <c r="J13" s="1313"/>
      <c r="K13" s="1313"/>
      <c r="L13" s="1313"/>
      <c r="M13" s="1313"/>
      <c r="N13" s="206"/>
      <c r="O13" s="182"/>
    </row>
    <row r="14" spans="1:48" ht="181.5">
      <c r="A14" s="785" t="s">
        <v>462</v>
      </c>
      <c r="B14" s="786" t="s">
        <v>99</v>
      </c>
      <c r="C14" s="786" t="s">
        <v>463</v>
      </c>
      <c r="D14" s="787" t="s">
        <v>464</v>
      </c>
      <c r="E14" s="1001" t="s">
        <v>103</v>
      </c>
      <c r="F14" s="1001" t="s">
        <v>465</v>
      </c>
      <c r="G14" s="1001" t="s">
        <v>284</v>
      </c>
      <c r="H14" s="1001" t="s">
        <v>106</v>
      </c>
      <c r="I14" s="788" t="s">
        <v>466</v>
      </c>
      <c r="J14" s="788" t="s">
        <v>108</v>
      </c>
      <c r="K14" s="788" t="s">
        <v>253</v>
      </c>
      <c r="L14" s="788" t="s">
        <v>467</v>
      </c>
      <c r="M14" s="789" t="s">
        <v>468</v>
      </c>
      <c r="N14" s="772" t="s">
        <v>287</v>
      </c>
      <c r="O14" s="182"/>
      <c r="Q14" s="731" t="s">
        <v>469</v>
      </c>
      <c r="R14" s="731" t="s">
        <v>400</v>
      </c>
      <c r="AH14" s="1314" t="s">
        <v>470</v>
      </c>
      <c r="AI14" s="1314"/>
      <c r="AJ14" s="199" t="s">
        <v>246</v>
      </c>
      <c r="AK14" s="1314" t="s">
        <v>471</v>
      </c>
      <c r="AL14" s="1314"/>
    </row>
    <row r="15" spans="1:48" s="1003" customFormat="1">
      <c r="A15" s="790">
        <v>1</v>
      </c>
      <c r="B15" s="790">
        <v>2</v>
      </c>
      <c r="C15" s="790">
        <v>3</v>
      </c>
      <c r="D15" s="790">
        <v>4</v>
      </c>
      <c r="E15" s="1002">
        <v>5</v>
      </c>
      <c r="F15" s="1002">
        <v>6</v>
      </c>
      <c r="G15" s="1002">
        <v>7</v>
      </c>
      <c r="H15" s="1002">
        <v>8</v>
      </c>
      <c r="I15" s="788">
        <v>9</v>
      </c>
      <c r="J15" s="788">
        <v>10</v>
      </c>
      <c r="K15" s="788">
        <v>11</v>
      </c>
      <c r="L15" s="788">
        <v>12</v>
      </c>
      <c r="M15" s="789" t="s">
        <v>472</v>
      </c>
      <c r="N15" s="778">
        <v>14</v>
      </c>
      <c r="O15" s="743"/>
      <c r="P15" s="743"/>
      <c r="Q15" s="633"/>
      <c r="R15" s="714"/>
      <c r="S15" s="743"/>
      <c r="T15" s="743"/>
      <c r="U15" s="743"/>
      <c r="V15" s="743"/>
      <c r="W15" s="743"/>
      <c r="X15" s="743"/>
      <c r="Y15" s="743"/>
      <c r="Z15" s="743"/>
      <c r="AA15" s="743"/>
      <c r="AB15" s="743"/>
      <c r="AC15" s="743"/>
      <c r="AD15" s="743"/>
      <c r="AE15" s="743"/>
      <c r="AF15" s="743"/>
      <c r="AG15" s="743"/>
      <c r="AH15" s="728"/>
      <c r="AI15" s="728"/>
      <c r="AJ15" s="199"/>
      <c r="AK15" s="728"/>
      <c r="AL15" s="728"/>
      <c r="AM15" s="743"/>
      <c r="AN15" s="743"/>
      <c r="AO15" s="743"/>
      <c r="AP15" s="743"/>
      <c r="AQ15" s="743"/>
      <c r="AR15" s="743"/>
      <c r="AS15" s="743"/>
      <c r="AT15" s="743"/>
      <c r="AU15" s="743"/>
      <c r="AV15" s="743"/>
    </row>
    <row r="16" spans="1:48" s="1003" customFormat="1">
      <c r="A16" s="798" t="s">
        <v>17</v>
      </c>
      <c r="B16" s="1323"/>
      <c r="C16" s="1324"/>
      <c r="D16" s="1324"/>
      <c r="E16" s="1324"/>
      <c r="F16" s="1324"/>
      <c r="G16" s="1324"/>
      <c r="H16" s="1324"/>
      <c r="I16" s="1324"/>
      <c r="J16" s="1324"/>
      <c r="K16" s="1324"/>
      <c r="L16" s="1324"/>
      <c r="M16" s="1324"/>
      <c r="N16" s="1325"/>
      <c r="O16" s="743"/>
      <c r="P16" s="743"/>
      <c r="Q16" s="633"/>
      <c r="R16" s="714"/>
      <c r="S16" s="743"/>
      <c r="T16" s="743"/>
      <c r="U16" s="743"/>
      <c r="V16" s="743"/>
      <c r="W16" s="743"/>
      <c r="X16" s="743"/>
      <c r="Y16" s="743"/>
      <c r="Z16" s="743"/>
      <c r="AA16" s="743"/>
      <c r="AB16" s="743"/>
      <c r="AC16" s="743"/>
      <c r="AD16" s="743"/>
      <c r="AE16" s="743"/>
      <c r="AF16" s="743"/>
      <c r="AG16" s="743"/>
      <c r="AH16" s="728"/>
      <c r="AI16" s="728"/>
      <c r="AJ16" s="199"/>
      <c r="AK16" s="728"/>
      <c r="AL16" s="728"/>
      <c r="AM16" s="743"/>
      <c r="AN16" s="743"/>
      <c r="AO16" s="743"/>
      <c r="AP16" s="743"/>
      <c r="AQ16" s="743"/>
      <c r="AR16" s="743"/>
      <c r="AS16" s="743"/>
      <c r="AT16" s="743"/>
      <c r="AU16" s="743"/>
      <c r="AV16" s="743"/>
    </row>
    <row r="17" spans="1:48" s="633" customFormat="1" hidden="1">
      <c r="A17" s="1004">
        <v>1</v>
      </c>
      <c r="B17" s="1005"/>
      <c r="C17" s="1005"/>
      <c r="D17" s="1005"/>
      <c r="E17" s="1004"/>
      <c r="F17" s="713"/>
      <c r="G17" s="690"/>
      <c r="H17" s="715"/>
      <c r="I17" s="1006"/>
      <c r="J17" s="510"/>
      <c r="K17" s="511"/>
      <c r="L17" s="507"/>
      <c r="M17" s="506" t="str">
        <f>IF(L17=0, "Included", IF(ISERROR(K17*L17), L17, K17*L17))</f>
        <v>Included</v>
      </c>
      <c r="N17" s="1007">
        <f>R17</f>
        <v>0</v>
      </c>
      <c r="O17" s="632"/>
      <c r="P17" s="632"/>
      <c r="Q17" s="633">
        <f>IF(M17="Included",0,M17)</f>
        <v>0</v>
      </c>
      <c r="R17" s="714">
        <f>IF(H17="", G17*Q17,H17*Q17)</f>
        <v>0</v>
      </c>
      <c r="S17" s="632"/>
      <c r="T17" s="632"/>
    </row>
    <row r="18" spans="1:48" s="633" customFormat="1" hidden="1">
      <c r="A18" s="1004">
        <v>2</v>
      </c>
      <c r="B18" s="1005"/>
      <c r="C18" s="1005"/>
      <c r="D18" s="1005"/>
      <c r="E18" s="1004"/>
      <c r="F18" s="713"/>
      <c r="G18" s="690"/>
      <c r="H18" s="715"/>
      <c r="I18" s="1006"/>
      <c r="J18" s="510"/>
      <c r="K18" s="511"/>
      <c r="L18" s="507"/>
      <c r="M18" s="506" t="str">
        <f>IF(L18=0, "Included", IF(ISERROR(K18*L18), L18, K18*L18))</f>
        <v>Included</v>
      </c>
      <c r="N18" s="1007">
        <f>R18</f>
        <v>0</v>
      </c>
      <c r="O18" s="632"/>
      <c r="P18" s="632"/>
      <c r="Q18" s="633">
        <f>IF(M18="Included",0,M18)</f>
        <v>0</v>
      </c>
      <c r="R18" s="714">
        <f>IF(H18="", G18*Q18,H18*Q18)</f>
        <v>0</v>
      </c>
      <c r="S18" s="632"/>
      <c r="T18" s="632"/>
    </row>
    <row r="19" spans="1:48" ht="45" customHeight="1">
      <c r="A19" s="1000"/>
      <c r="B19" s="1000"/>
      <c r="C19" s="1000"/>
      <c r="D19" s="1000"/>
      <c r="E19" s="1000"/>
      <c r="F19" s="1259" t="s">
        <v>401</v>
      </c>
      <c r="G19" s="1259"/>
      <c r="H19" s="1259"/>
      <c r="I19" s="1259"/>
      <c r="J19" s="1259"/>
      <c r="K19" s="1259"/>
      <c r="L19" s="1259"/>
      <c r="M19" s="998"/>
      <c r="N19" s="206"/>
      <c r="O19" s="182"/>
      <c r="AG19" s="197"/>
      <c r="AI19" s="218"/>
    </row>
    <row r="20" spans="1:48" s="633" customFormat="1" ht="24.75" customHeight="1">
      <c r="A20" s="1317"/>
      <c r="B20" s="1318"/>
      <c r="C20" s="1318"/>
      <c r="D20" s="1318"/>
      <c r="E20" s="1318"/>
      <c r="F20" s="1318"/>
      <c r="G20" s="1318"/>
      <c r="H20" s="1319"/>
      <c r="I20" s="793" t="s">
        <v>473</v>
      </c>
      <c r="J20" s="793"/>
      <c r="K20" s="793"/>
      <c r="L20" s="793"/>
      <c r="M20" s="794">
        <f>SUM(M17:M18)</f>
        <v>0</v>
      </c>
      <c r="N20" s="739"/>
      <c r="O20" s="632"/>
      <c r="P20" s="632"/>
      <c r="Q20" s="632"/>
      <c r="R20" s="632"/>
      <c r="S20" s="632"/>
      <c r="T20" s="632"/>
    </row>
    <row r="21" spans="1:48" ht="36" customHeight="1">
      <c r="A21" s="1320"/>
      <c r="B21" s="1321"/>
      <c r="C21" s="1321"/>
      <c r="D21" s="1321"/>
      <c r="E21" s="1321"/>
      <c r="F21" s="1321"/>
      <c r="G21" s="1321"/>
      <c r="H21" s="1322"/>
      <c r="I21" s="795" t="s">
        <v>287</v>
      </c>
      <c r="J21" s="795"/>
      <c r="K21" s="795"/>
      <c r="L21" s="795"/>
      <c r="M21" s="795"/>
      <c r="N21" s="794">
        <f>SUM(N17:N18)</f>
        <v>0</v>
      </c>
      <c r="O21" s="182"/>
      <c r="AH21" s="226"/>
      <c r="AI21" s="226"/>
      <c r="AK21" s="226"/>
      <c r="AL21" s="226"/>
      <c r="AM21" s="282"/>
      <c r="AN21" s="282"/>
      <c r="AO21" s="282"/>
      <c r="AP21" s="282"/>
      <c r="AQ21" s="282"/>
      <c r="AR21" s="282"/>
      <c r="AS21" s="282"/>
      <c r="AT21" s="282"/>
      <c r="AU21" s="282"/>
      <c r="AV21" s="282"/>
    </row>
    <row r="22" spans="1:48" ht="19.5" customHeight="1">
      <c r="A22" s="980" t="s">
        <v>474</v>
      </c>
      <c r="B22" s="997" t="str">
        <f>+E22</f>
        <v>--</v>
      </c>
      <c r="C22" s="997"/>
      <c r="D22" s="980"/>
      <c r="E22" s="994" t="str">
        <f>'Sch-1'!B107</f>
        <v>--</v>
      </c>
      <c r="F22" s="980"/>
      <c r="G22" s="980"/>
      <c r="H22" s="980"/>
      <c r="J22" s="1315" t="str">
        <f>"Printed Name   : " &amp; 'Sch-1'!M107</f>
        <v xml:space="preserve">Printed Name   : </v>
      </c>
      <c r="K22" s="1315"/>
      <c r="L22" s="1315"/>
      <c r="M22" s="1315"/>
      <c r="N22" s="995"/>
      <c r="AM22" s="282"/>
      <c r="AN22" s="282"/>
      <c r="AO22" s="282"/>
      <c r="AP22" s="282"/>
      <c r="AQ22" s="282"/>
      <c r="AR22" s="282"/>
      <c r="AS22" s="282"/>
      <c r="AT22" s="282"/>
      <c r="AU22" s="282"/>
      <c r="AV22" s="282"/>
    </row>
    <row r="23" spans="1:48" ht="27.75" customHeight="1">
      <c r="A23" s="980" t="s">
        <v>456</v>
      </c>
      <c r="B23" s="980" t="str">
        <f>+E23</f>
        <v/>
      </c>
      <c r="C23" s="980"/>
      <c r="D23" s="980"/>
      <c r="E23" s="996" t="str">
        <f>'Sch-1'!B108</f>
        <v/>
      </c>
      <c r="F23" s="980"/>
      <c r="G23" s="980"/>
      <c r="H23" s="980"/>
      <c r="J23" s="1264" t="str">
        <f>"Designation      : " &amp; 'Sch-1'!M108</f>
        <v xml:space="preserve">Designation      : </v>
      </c>
      <c r="K23" s="1264"/>
      <c r="L23" s="1264"/>
      <c r="M23" s="1264"/>
      <c r="N23" s="995"/>
      <c r="AM23" s="282"/>
      <c r="AN23" s="282"/>
      <c r="AO23" s="282"/>
      <c r="AP23" s="282"/>
      <c r="AQ23" s="282"/>
      <c r="AR23" s="282"/>
      <c r="AS23" s="282"/>
      <c r="AT23" s="282"/>
      <c r="AU23" s="282"/>
      <c r="AV23" s="282"/>
    </row>
    <row r="25" spans="1:48">
      <c r="A25" s="111" t="s">
        <v>475</v>
      </c>
      <c r="B25" s="111"/>
      <c r="C25" s="111"/>
      <c r="D25" s="111"/>
      <c r="E25" s="1316" t="s">
        <v>476</v>
      </c>
      <c r="F25" s="1316"/>
      <c r="G25" s="1316"/>
      <c r="H25" s="1316"/>
      <c r="I25" s="1316"/>
      <c r="J25" s="1316"/>
      <c r="K25" s="1316"/>
      <c r="L25" s="1316"/>
      <c r="M25" s="1316"/>
      <c r="AM25" s="282"/>
      <c r="AN25" s="282"/>
      <c r="AO25" s="282"/>
      <c r="AP25" s="282"/>
      <c r="AQ25" s="282"/>
      <c r="AR25" s="282"/>
      <c r="AS25" s="282"/>
      <c r="AT25" s="282"/>
      <c r="AU25" s="282"/>
      <c r="AV25" s="282"/>
    </row>
    <row r="26" spans="1:48" ht="31.5" customHeight="1">
      <c r="N26" s="258"/>
      <c r="AM26" s="282"/>
      <c r="AN26" s="282"/>
      <c r="AO26" s="282"/>
      <c r="AP26" s="282"/>
      <c r="AQ26" s="282"/>
      <c r="AR26" s="282"/>
      <c r="AS26" s="282"/>
      <c r="AT26" s="282"/>
      <c r="AU26" s="282"/>
      <c r="AV26" s="282"/>
    </row>
    <row r="95" spans="1:15" s="182" customFormat="1">
      <c r="A95" s="203"/>
      <c r="B95" s="203"/>
      <c r="C95" s="203"/>
      <c r="D95" s="203"/>
      <c r="E95" s="203"/>
      <c r="F95" s="203"/>
      <c r="G95" s="203"/>
      <c r="H95" s="203"/>
      <c r="I95" s="191"/>
      <c r="J95" s="191"/>
      <c r="K95" s="191"/>
      <c r="L95" s="191"/>
      <c r="M95" s="191"/>
      <c r="N95" s="256"/>
      <c r="O95" s="282"/>
    </row>
    <row r="96" spans="1:15" s="182" customFormat="1">
      <c r="A96" s="203"/>
      <c r="B96" s="203"/>
      <c r="C96" s="203"/>
      <c r="D96" s="203"/>
      <c r="E96" s="203"/>
      <c r="F96" s="203"/>
      <c r="G96" s="203"/>
      <c r="H96" s="203"/>
      <c r="I96" s="191"/>
      <c r="J96" s="191"/>
      <c r="K96" s="191"/>
      <c r="L96" s="191"/>
      <c r="M96" s="191"/>
      <c r="N96" s="256"/>
      <c r="O96" s="282"/>
    </row>
    <row r="97" spans="1:38" s="182" customFormat="1">
      <c r="A97" s="203"/>
      <c r="B97" s="203"/>
      <c r="C97" s="203"/>
      <c r="D97" s="203"/>
      <c r="E97" s="203"/>
      <c r="F97" s="203"/>
      <c r="G97" s="203"/>
      <c r="H97" s="203"/>
      <c r="I97" s="191"/>
      <c r="J97" s="191"/>
      <c r="K97" s="191"/>
      <c r="L97" s="191"/>
      <c r="M97" s="191"/>
      <c r="N97" s="256"/>
      <c r="O97" s="282"/>
    </row>
    <row r="98" spans="1:38" s="282" customFormat="1" hidden="1">
      <c r="A98" s="184" t="str">
        <f>A1</f>
        <v>SR-I/C&amp;M/WC-4356(SR1/NT/W-AIS/DOM/B00/25/11800) (RFx: 5002004743)</v>
      </c>
      <c r="B98" s="184"/>
      <c r="C98" s="184"/>
      <c r="D98" s="184"/>
      <c r="E98" s="184"/>
      <c r="F98" s="184"/>
      <c r="G98" s="184"/>
      <c r="H98" s="184"/>
      <c r="I98" s="99"/>
      <c r="J98" s="187"/>
      <c r="K98" s="187"/>
      <c r="L98" s="187"/>
      <c r="M98" s="187"/>
      <c r="N98" s="186"/>
    </row>
    <row r="99" spans="1:38" s="282" customFormat="1" hidden="1">
      <c r="A99" s="979"/>
      <c r="B99" s="979"/>
      <c r="C99" s="979"/>
      <c r="D99" s="979"/>
      <c r="E99" s="979"/>
      <c r="F99" s="979"/>
      <c r="G99" s="979"/>
      <c r="H99" s="979"/>
      <c r="I99" s="980"/>
      <c r="J99" s="498"/>
      <c r="K99" s="498"/>
      <c r="L99" s="498"/>
      <c r="M99" s="498"/>
      <c r="N99" s="186"/>
    </row>
    <row r="100" spans="1:38" s="282" customFormat="1" ht="35.25" hidden="1" customHeight="1">
      <c r="A100" s="1309" t="str">
        <f>A3</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100" s="1309"/>
      <c r="C100" s="1309"/>
      <c r="D100" s="1309"/>
      <c r="E100" s="1309"/>
      <c r="F100" s="1309"/>
      <c r="G100" s="1309"/>
      <c r="H100" s="1309"/>
      <c r="I100" s="1309">
        <f>I3</f>
        <v>0</v>
      </c>
      <c r="J100" s="1309">
        <f>J3</f>
        <v>0</v>
      </c>
      <c r="K100" s="1309"/>
      <c r="L100" s="1309"/>
      <c r="M100" s="1309"/>
      <c r="N100" s="186"/>
    </row>
    <row r="101" spans="1:38" s="282" customFormat="1" hidden="1">
      <c r="A101" s="1310" t="str">
        <f>A4</f>
        <v>(SCHEDULE OF RATES AND PRICES )</v>
      </c>
      <c r="B101" s="1310"/>
      <c r="C101" s="1310"/>
      <c r="D101" s="1310"/>
      <c r="E101" s="1310"/>
      <c r="F101" s="1310"/>
      <c r="G101" s="1310"/>
      <c r="H101" s="1310"/>
      <c r="I101" s="1310">
        <f>I4</f>
        <v>0</v>
      </c>
      <c r="J101" s="1310">
        <f>J4</f>
        <v>0</v>
      </c>
      <c r="K101" s="1310"/>
      <c r="L101" s="1310"/>
      <c r="M101" s="1310"/>
      <c r="N101" s="186"/>
    </row>
    <row r="102" spans="1:38" s="282" customFormat="1" hidden="1">
      <c r="A102" s="68"/>
      <c r="B102" s="68"/>
      <c r="C102" s="68"/>
      <c r="D102" s="68"/>
      <c r="E102" s="68"/>
      <c r="F102" s="68"/>
      <c r="G102" s="68"/>
      <c r="H102" s="68"/>
      <c r="I102" s="107"/>
      <c r="J102" s="107"/>
      <c r="K102" s="107"/>
      <c r="L102" s="107"/>
      <c r="M102" s="107"/>
      <c r="N102" s="186"/>
    </row>
    <row r="103" spans="1:38" s="282" customFormat="1" hidden="1">
      <c r="A103" s="31" t="str">
        <f>A6</f>
        <v>Bidder’s Name and Address (Sole Bidder) :</v>
      </c>
      <c r="B103" s="31"/>
      <c r="C103" s="31"/>
      <c r="D103" s="31"/>
      <c r="E103" s="31"/>
      <c r="F103" s="31"/>
      <c r="G103" s="31"/>
      <c r="H103" s="31"/>
      <c r="I103" s="502"/>
      <c r="J103" s="502"/>
      <c r="K103" s="502"/>
      <c r="L103" s="502"/>
      <c r="M103" s="502"/>
      <c r="N103" s="186"/>
    </row>
    <row r="104" spans="1:38" s="282" customFormat="1" hidden="1">
      <c r="A104" s="1312" t="str">
        <f>A7</f>
        <v/>
      </c>
      <c r="B104" s="1312"/>
      <c r="C104" s="1312"/>
      <c r="D104" s="1312"/>
      <c r="E104" s="1312"/>
      <c r="F104" s="1312"/>
      <c r="G104" s="1312"/>
      <c r="H104" s="1312"/>
      <c r="I104" s="1312">
        <f t="shared" ref="I104:J108" si="1">I7</f>
        <v>0</v>
      </c>
      <c r="J104" s="1312">
        <f t="shared" si="1"/>
        <v>0</v>
      </c>
      <c r="K104" s="422"/>
      <c r="L104" s="422"/>
      <c r="M104" s="422"/>
      <c r="N104" s="186"/>
    </row>
    <row r="105" spans="1:38" s="282" customFormat="1" hidden="1">
      <c r="A105" s="42" t="str">
        <f>A8</f>
        <v>Name     :</v>
      </c>
      <c r="B105" s="42"/>
      <c r="C105" s="42"/>
      <c r="D105" s="42"/>
      <c r="E105" s="42"/>
      <c r="F105" s="42"/>
      <c r="G105" s="42"/>
      <c r="H105" s="42"/>
      <c r="I105" s="1327" t="str">
        <f t="shared" si="1"/>
        <v/>
      </c>
      <c r="J105" s="1327">
        <f t="shared" si="1"/>
        <v>0</v>
      </c>
      <c r="K105" s="998"/>
      <c r="L105" s="998"/>
      <c r="M105" s="998"/>
      <c r="N105" s="186"/>
    </row>
    <row r="106" spans="1:38" s="282" customFormat="1" hidden="1">
      <c r="A106" s="42" t="str">
        <f>A9</f>
        <v>Address :</v>
      </c>
      <c r="B106" s="42"/>
      <c r="C106" s="42"/>
      <c r="D106" s="42"/>
      <c r="E106" s="42"/>
      <c r="F106" s="42"/>
      <c r="G106" s="42"/>
      <c r="H106" s="42"/>
      <c r="I106" s="1327" t="str">
        <f t="shared" si="1"/>
        <v/>
      </c>
      <c r="J106" s="1327">
        <f t="shared" si="1"/>
        <v>0</v>
      </c>
      <c r="K106" s="998"/>
      <c r="L106" s="998"/>
      <c r="M106" s="998"/>
      <c r="N106" s="186"/>
    </row>
    <row r="107" spans="1:38" s="282" customFormat="1" hidden="1">
      <c r="A107" s="1000"/>
      <c r="B107" s="1000"/>
      <c r="C107" s="1000"/>
      <c r="D107" s="1000"/>
      <c r="E107" s="1000"/>
      <c r="F107" s="1000"/>
      <c r="G107" s="1000"/>
      <c r="H107" s="1000"/>
      <c r="I107" s="1327" t="str">
        <f t="shared" si="1"/>
        <v/>
      </c>
      <c r="J107" s="1327">
        <f t="shared" si="1"/>
        <v>0</v>
      </c>
      <c r="K107" s="998"/>
      <c r="L107" s="998"/>
      <c r="M107" s="998"/>
      <c r="N107" s="186"/>
    </row>
    <row r="108" spans="1:38" s="282" customFormat="1" hidden="1">
      <c r="A108" s="1000"/>
      <c r="B108" s="1000"/>
      <c r="C108" s="1000"/>
      <c r="D108" s="1000"/>
      <c r="E108" s="1000"/>
      <c r="F108" s="1000"/>
      <c r="G108" s="1000"/>
      <c r="H108" s="1000"/>
      <c r="I108" s="1327" t="str">
        <f t="shared" si="1"/>
        <v/>
      </c>
      <c r="J108" s="1327">
        <f t="shared" si="1"/>
        <v>0</v>
      </c>
      <c r="K108" s="998"/>
      <c r="L108" s="998"/>
      <c r="M108" s="998"/>
      <c r="N108" s="186"/>
    </row>
    <row r="109" spans="1:38" s="282" customFormat="1" hidden="1">
      <c r="A109" s="1008"/>
      <c r="B109" s="1008"/>
      <c r="C109" s="1008"/>
      <c r="D109" s="1008"/>
      <c r="E109" s="1008"/>
      <c r="F109" s="1008"/>
      <c r="G109" s="1008"/>
      <c r="H109" s="1008"/>
      <c r="I109" s="983"/>
      <c r="J109" s="983"/>
      <c r="K109" s="983"/>
      <c r="L109" s="983"/>
      <c r="M109" s="983"/>
      <c r="N109" s="186"/>
    </row>
    <row r="110" spans="1:38" s="282" customFormat="1" ht="33.75" hidden="1" customHeight="1">
      <c r="A110" s="300" t="str">
        <f>A14</f>
        <v>SL. NO.</v>
      </c>
      <c r="B110" s="300"/>
      <c r="C110" s="300"/>
      <c r="D110" s="300"/>
      <c r="E110" s="300"/>
      <c r="F110" s="300"/>
      <c r="G110" s="300"/>
      <c r="H110" s="300"/>
      <c r="I110" s="305" t="str">
        <f>I14</f>
        <v>Description of Test</v>
      </c>
      <c r="J110" s="1329" t="e">
        <f>#REF!</f>
        <v>#REF!</v>
      </c>
      <c r="K110" s="1329"/>
      <c r="L110" s="1329"/>
      <c r="M110" s="1329"/>
      <c r="N110" s="186"/>
      <c r="AH110" s="1329"/>
      <c r="AI110" s="1329"/>
      <c r="AK110" s="1329"/>
      <c r="AL110" s="1329"/>
    </row>
    <row r="111" spans="1:38" s="282" customFormat="1" hidden="1">
      <c r="A111" s="107" t="e">
        <f>#REF!</f>
        <v>#REF!</v>
      </c>
      <c r="B111" s="107"/>
      <c r="C111" s="107"/>
      <c r="D111" s="107"/>
      <c r="E111" s="107"/>
      <c r="F111" s="107"/>
      <c r="G111" s="107"/>
      <c r="H111" s="107"/>
      <c r="I111" s="107" t="e">
        <f>#REF!</f>
        <v>#REF!</v>
      </c>
      <c r="J111" s="1328" t="e">
        <f>#REF!</f>
        <v>#REF!</v>
      </c>
      <c r="K111" s="1328"/>
      <c r="L111" s="1328"/>
      <c r="M111" s="1328"/>
      <c r="N111" s="186"/>
      <c r="AH111" s="1328"/>
      <c r="AI111" s="1328"/>
      <c r="AK111" s="1328"/>
      <c r="AL111" s="1328"/>
    </row>
    <row r="112" spans="1:38" s="282" customFormat="1" hidden="1">
      <c r="A112" s="307" t="e">
        <f>#REF!</f>
        <v>#REF!</v>
      </c>
      <c r="B112" s="307"/>
      <c r="C112" s="307"/>
      <c r="D112" s="307"/>
      <c r="E112" s="307"/>
      <c r="F112" s="307"/>
      <c r="G112" s="307"/>
      <c r="H112" s="307"/>
      <c r="I112" s="308" t="e">
        <f>#REF!</f>
        <v>#REF!</v>
      </c>
      <c r="J112" s="1328"/>
      <c r="K112" s="1328"/>
      <c r="L112" s="1328"/>
      <c r="M112" s="1328"/>
      <c r="N112" s="186"/>
      <c r="AH112" s="1328"/>
      <c r="AI112" s="1328"/>
      <c r="AK112" s="1328"/>
      <c r="AL112" s="1328"/>
    </row>
    <row r="113" spans="1:38" s="282" customFormat="1" hidden="1">
      <c r="A113" s="1009" t="e">
        <f>#REF!</f>
        <v>#REF!</v>
      </c>
      <c r="B113" s="1009"/>
      <c r="C113" s="1009"/>
      <c r="D113" s="1009"/>
      <c r="E113" s="1009"/>
      <c r="F113" s="1009"/>
      <c r="G113" s="1009"/>
      <c r="H113" s="1009"/>
      <c r="I113" s="487" t="e">
        <f>#REF!</f>
        <v>#REF!</v>
      </c>
      <c r="J113" s="1326" t="e">
        <f>#REF!</f>
        <v>#REF!</v>
      </c>
      <c r="K113" s="1326"/>
      <c r="L113" s="1326"/>
      <c r="M113" s="1326"/>
      <c r="N113" s="184"/>
      <c r="AH113" s="1010"/>
      <c r="AI113" s="1010"/>
      <c r="AK113" s="1010"/>
      <c r="AL113" s="1010"/>
    </row>
    <row r="114" spans="1:38" s="282" customFormat="1" hidden="1">
      <c r="A114" s="1009" t="e">
        <f>#REF!</f>
        <v>#REF!</v>
      </c>
      <c r="B114" s="1009"/>
      <c r="C114" s="1009"/>
      <c r="D114" s="1009"/>
      <c r="E114" s="1009"/>
      <c r="F114" s="1009"/>
      <c r="G114" s="1009"/>
      <c r="H114" s="1009"/>
      <c r="I114" s="487" t="e">
        <f>#REF!</f>
        <v>#REF!</v>
      </c>
      <c r="J114" s="1326" t="e">
        <f>#REF!</f>
        <v>#REF!</v>
      </c>
      <c r="K114" s="1326"/>
      <c r="L114" s="1326"/>
      <c r="M114" s="1326"/>
      <c r="N114" s="184"/>
      <c r="AH114" s="1011"/>
      <c r="AI114" s="1011"/>
      <c r="AK114" s="1010"/>
      <c r="AL114" s="1011"/>
    </row>
    <row r="115" spans="1:38" s="282" customFormat="1" ht="20.100000000000001" hidden="1" customHeight="1">
      <c r="A115" s="1012"/>
      <c r="B115" s="1012"/>
      <c r="C115" s="1012"/>
      <c r="D115" s="1012"/>
      <c r="E115" s="1012"/>
      <c r="F115" s="1012"/>
      <c r="G115" s="1012"/>
      <c r="H115" s="1012"/>
      <c r="I115" s="308" t="e">
        <f>#REF!</f>
        <v>#REF!</v>
      </c>
      <c r="J115" s="1326" t="e">
        <f>#REF!</f>
        <v>#REF!</v>
      </c>
      <c r="K115" s="1326"/>
      <c r="L115" s="1326"/>
      <c r="M115" s="1326"/>
      <c r="N115" s="186"/>
      <c r="AH115" s="1011"/>
      <c r="AI115" s="1011"/>
      <c r="AK115" s="1011"/>
      <c r="AL115" s="1011"/>
    </row>
    <row r="116" spans="1:38" s="282" customFormat="1" hidden="1">
      <c r="A116" s="307" t="e">
        <f>#REF!</f>
        <v>#REF!</v>
      </c>
      <c r="B116" s="307"/>
      <c r="C116" s="307"/>
      <c r="D116" s="307"/>
      <c r="E116" s="307"/>
      <c r="F116" s="307"/>
      <c r="G116" s="307"/>
      <c r="H116" s="307"/>
      <c r="I116" s="308" t="e">
        <f>#REF!</f>
        <v>#REF!</v>
      </c>
      <c r="J116" s="1326"/>
      <c r="K116" s="1326"/>
      <c r="L116" s="1326"/>
      <c r="M116" s="1326"/>
      <c r="N116" s="186"/>
      <c r="AH116" s="1326"/>
      <c r="AI116" s="1326"/>
      <c r="AK116" s="1326"/>
      <c r="AL116" s="1326"/>
    </row>
    <row r="117" spans="1:38" s="282" customFormat="1" hidden="1">
      <c r="A117" s="314" t="e">
        <f>#REF!</f>
        <v>#REF!</v>
      </c>
      <c r="B117" s="314"/>
      <c r="C117" s="314"/>
      <c r="D117" s="314"/>
      <c r="E117" s="314"/>
      <c r="F117" s="314"/>
      <c r="G117" s="314"/>
      <c r="H117" s="314"/>
      <c r="I117" s="308" t="e">
        <f>#REF!</f>
        <v>#REF!</v>
      </c>
      <c r="J117" s="1326"/>
      <c r="K117" s="1326"/>
      <c r="L117" s="1326"/>
      <c r="M117" s="1326"/>
      <c r="N117" s="186"/>
      <c r="AH117" s="1326"/>
      <c r="AI117" s="1326"/>
      <c r="AK117" s="1326"/>
      <c r="AL117" s="1326"/>
    </row>
    <row r="118" spans="1:38" s="282" customFormat="1" hidden="1">
      <c r="A118" s="315" t="e">
        <f>#REF!</f>
        <v>#REF!</v>
      </c>
      <c r="B118" s="315"/>
      <c r="C118" s="315"/>
      <c r="D118" s="315"/>
      <c r="E118" s="315"/>
      <c r="F118" s="315"/>
      <c r="G118" s="315"/>
      <c r="H118" s="315"/>
      <c r="I118" s="308" t="e">
        <f>#REF!</f>
        <v>#REF!</v>
      </c>
      <c r="J118" s="1326"/>
      <c r="K118" s="1326"/>
      <c r="L118" s="1326"/>
      <c r="M118" s="1326"/>
      <c r="N118" s="186"/>
      <c r="AH118" s="1326"/>
      <c r="AI118" s="1326"/>
      <c r="AK118" s="1326"/>
      <c r="AL118" s="1326"/>
    </row>
    <row r="119" spans="1:38" s="282" customFormat="1" hidden="1">
      <c r="A119" s="1009" t="e">
        <f>#REF!</f>
        <v>#REF!</v>
      </c>
      <c r="B119" s="1009"/>
      <c r="C119" s="1009"/>
      <c r="D119" s="1009"/>
      <c r="E119" s="1009"/>
      <c r="F119" s="1009"/>
      <c r="G119" s="1009"/>
      <c r="H119" s="1009"/>
      <c r="I119" s="487" t="e">
        <f>#REF!</f>
        <v>#REF!</v>
      </c>
      <c r="J119" s="1326" t="e">
        <f>#REF!</f>
        <v>#REF!</v>
      </c>
      <c r="K119" s="1326"/>
      <c r="L119" s="1326"/>
      <c r="M119" s="1326"/>
      <c r="N119" s="184"/>
      <c r="AH119" s="1011"/>
      <c r="AI119" s="1011"/>
      <c r="AK119" s="1010"/>
      <c r="AL119" s="1011"/>
    </row>
    <row r="120" spans="1:38" s="282" customFormat="1" hidden="1">
      <c r="A120" s="1009" t="e">
        <f>#REF!</f>
        <v>#REF!</v>
      </c>
      <c r="B120" s="1009"/>
      <c r="C120" s="1009"/>
      <c r="D120" s="1009"/>
      <c r="E120" s="1009"/>
      <c r="F120" s="1009"/>
      <c r="G120" s="1009"/>
      <c r="H120" s="1009"/>
      <c r="I120" s="487" t="e">
        <f>#REF!</f>
        <v>#REF!</v>
      </c>
      <c r="J120" s="1326" t="e">
        <f>#REF!</f>
        <v>#REF!</v>
      </c>
      <c r="K120" s="1326"/>
      <c r="L120" s="1326"/>
      <c r="M120" s="1326"/>
      <c r="N120" s="184"/>
      <c r="AH120" s="1011"/>
      <c r="AI120" s="1011"/>
      <c r="AK120" s="1010"/>
      <c r="AL120" s="1011"/>
    </row>
    <row r="121" spans="1:38" s="282" customFormat="1" hidden="1">
      <c r="A121" s="1009" t="e">
        <f>#REF!</f>
        <v>#REF!</v>
      </c>
      <c r="B121" s="1009"/>
      <c r="C121" s="1009"/>
      <c r="D121" s="1009"/>
      <c r="E121" s="1009"/>
      <c r="F121" s="1009"/>
      <c r="G121" s="1009"/>
      <c r="H121" s="1009"/>
      <c r="I121" s="487" t="e">
        <f>#REF!</f>
        <v>#REF!</v>
      </c>
      <c r="J121" s="1326" t="e">
        <f>#REF!</f>
        <v>#REF!</v>
      </c>
      <c r="K121" s="1326"/>
      <c r="L121" s="1326"/>
      <c r="M121" s="1326"/>
      <c r="N121" s="184"/>
      <c r="AH121" s="1011"/>
      <c r="AI121" s="1011"/>
      <c r="AK121" s="1010"/>
      <c r="AL121" s="1011"/>
    </row>
    <row r="122" spans="1:38" s="282" customFormat="1" hidden="1">
      <c r="A122" s="1009" t="e">
        <f>#REF!</f>
        <v>#REF!</v>
      </c>
      <c r="B122" s="1009"/>
      <c r="C122" s="1009"/>
      <c r="D122" s="1009"/>
      <c r="E122" s="1009"/>
      <c r="F122" s="1009"/>
      <c r="G122" s="1009"/>
      <c r="H122" s="1009"/>
      <c r="I122" s="487" t="e">
        <f>#REF!</f>
        <v>#REF!</v>
      </c>
      <c r="J122" s="1326" t="e">
        <f>#REF!</f>
        <v>#REF!</v>
      </c>
      <c r="K122" s="1326"/>
      <c r="L122" s="1326"/>
      <c r="M122" s="1326"/>
      <c r="N122" s="184"/>
      <c r="AH122" s="1011"/>
      <c r="AI122" s="1011"/>
      <c r="AK122" s="1010"/>
      <c r="AL122" s="1011"/>
    </row>
    <row r="123" spans="1:38" s="282" customFormat="1" hidden="1">
      <c r="A123" s="1009"/>
      <c r="B123" s="1009"/>
      <c r="C123" s="1009"/>
      <c r="D123" s="1009"/>
      <c r="E123" s="1009"/>
      <c r="F123" s="1009"/>
      <c r="G123" s="1009"/>
      <c r="H123" s="1009"/>
      <c r="I123" s="308" t="e">
        <f>#REF!</f>
        <v>#REF!</v>
      </c>
      <c r="J123" s="1326" t="e">
        <f>#REF!</f>
        <v>#REF!</v>
      </c>
      <c r="K123" s="1326"/>
      <c r="L123" s="1326"/>
      <c r="M123" s="1326"/>
      <c r="N123" s="184"/>
      <c r="AH123" s="1011"/>
      <c r="AI123" s="1011"/>
      <c r="AK123" s="1011"/>
      <c r="AL123" s="1011"/>
    </row>
    <row r="124" spans="1:38" s="282" customFormat="1" ht="20.100000000000001" hidden="1" customHeight="1">
      <c r="A124" s="315" t="e">
        <f>#REF!</f>
        <v>#REF!</v>
      </c>
      <c r="B124" s="315"/>
      <c r="C124" s="315"/>
      <c r="D124" s="315"/>
      <c r="E124" s="315"/>
      <c r="F124" s="315"/>
      <c r="G124" s="315"/>
      <c r="H124" s="315"/>
      <c r="I124" s="308" t="e">
        <f>#REF!</f>
        <v>#REF!</v>
      </c>
      <c r="J124" s="1326"/>
      <c r="K124" s="1326"/>
      <c r="L124" s="1326"/>
      <c r="M124" s="1326"/>
      <c r="N124" s="184"/>
      <c r="AH124" s="1011"/>
      <c r="AI124" s="1011"/>
      <c r="AK124" s="1011"/>
      <c r="AL124" s="1011"/>
    </row>
    <row r="125" spans="1:38" s="282" customFormat="1" hidden="1">
      <c r="A125" s="1009" t="e">
        <f>#REF!</f>
        <v>#REF!</v>
      </c>
      <c r="B125" s="1009"/>
      <c r="C125" s="1009"/>
      <c r="D125" s="1009"/>
      <c r="E125" s="1009"/>
      <c r="F125" s="1009"/>
      <c r="G125" s="1009"/>
      <c r="H125" s="1009"/>
      <c r="I125" s="487" t="e">
        <f>#REF!</f>
        <v>#REF!</v>
      </c>
      <c r="J125" s="1326" t="e">
        <f>#REF!</f>
        <v>#REF!</v>
      </c>
      <c r="K125" s="1326"/>
      <c r="L125" s="1326"/>
      <c r="M125" s="1326"/>
      <c r="N125" s="184"/>
      <c r="AH125" s="1011"/>
      <c r="AI125" s="1011"/>
      <c r="AK125" s="1010"/>
      <c r="AL125" s="1011"/>
    </row>
    <row r="126" spans="1:38" s="282" customFormat="1" hidden="1">
      <c r="A126" s="1009" t="e">
        <f>#REF!</f>
        <v>#REF!</v>
      </c>
      <c r="B126" s="1009"/>
      <c r="C126" s="1009"/>
      <c r="D126" s="1009"/>
      <c r="E126" s="1009"/>
      <c r="F126" s="1009"/>
      <c r="G126" s="1009"/>
      <c r="H126" s="1009"/>
      <c r="I126" s="487" t="e">
        <f>#REF!</f>
        <v>#REF!</v>
      </c>
      <c r="J126" s="1326" t="e">
        <f>#REF!</f>
        <v>#REF!</v>
      </c>
      <c r="K126" s="1326"/>
      <c r="L126" s="1326"/>
      <c r="M126" s="1326"/>
      <c r="N126" s="184"/>
      <c r="AH126" s="1011"/>
      <c r="AI126" s="1011"/>
      <c r="AK126" s="1010"/>
      <c r="AL126" s="1011"/>
    </row>
    <row r="127" spans="1:38" s="282" customFormat="1" ht="20.100000000000001" hidden="1" customHeight="1">
      <c r="A127" s="1009" t="e">
        <f>#REF!</f>
        <v>#REF!</v>
      </c>
      <c r="B127" s="1009"/>
      <c r="C127" s="1009"/>
      <c r="D127" s="1009"/>
      <c r="E127" s="1009"/>
      <c r="F127" s="1009"/>
      <c r="G127" s="1009"/>
      <c r="H127" s="1009"/>
      <c r="I127" s="487" t="e">
        <f>#REF!</f>
        <v>#REF!</v>
      </c>
      <c r="J127" s="1326" t="e">
        <f>#REF!</f>
        <v>#REF!</v>
      </c>
      <c r="K127" s="1326"/>
      <c r="L127" s="1326"/>
      <c r="M127" s="1326"/>
      <c r="N127" s="184"/>
      <c r="AH127" s="1011"/>
      <c r="AI127" s="1011"/>
      <c r="AK127" s="1010"/>
      <c r="AL127" s="1011"/>
    </row>
    <row r="128" spans="1:38" s="282" customFormat="1" hidden="1">
      <c r="A128" s="1009" t="e">
        <f>#REF!</f>
        <v>#REF!</v>
      </c>
      <c r="B128" s="1009"/>
      <c r="C128" s="1009"/>
      <c r="D128" s="1009"/>
      <c r="E128" s="1009"/>
      <c r="F128" s="1009"/>
      <c r="G128" s="1009"/>
      <c r="H128" s="1009"/>
      <c r="I128" s="487" t="e">
        <f>#REF!</f>
        <v>#REF!</v>
      </c>
      <c r="J128" s="1326" t="e">
        <f>#REF!</f>
        <v>#REF!</v>
      </c>
      <c r="K128" s="1326"/>
      <c r="L128" s="1326"/>
      <c r="M128" s="1326"/>
      <c r="N128" s="184"/>
      <c r="AH128" s="1011"/>
      <c r="AI128" s="1011"/>
      <c r="AK128" s="1010"/>
      <c r="AL128" s="1011"/>
    </row>
    <row r="129" spans="1:38" s="268" customFormat="1" ht="20.100000000000001" hidden="1" customHeight="1">
      <c r="A129" s="316"/>
      <c r="B129" s="316"/>
      <c r="C129" s="316"/>
      <c r="D129" s="316"/>
      <c r="E129" s="316"/>
      <c r="F129" s="316"/>
      <c r="G129" s="316"/>
      <c r="H129" s="316"/>
      <c r="I129" s="308" t="e">
        <f>#REF!</f>
        <v>#REF!</v>
      </c>
      <c r="J129" s="1326" t="e">
        <f>#REF!</f>
        <v>#REF!</v>
      </c>
      <c r="K129" s="1326"/>
      <c r="L129" s="1326"/>
      <c r="M129" s="1326"/>
      <c r="N129" s="184"/>
      <c r="AH129" s="1011"/>
      <c r="AI129" s="1011"/>
      <c r="AK129" s="1011"/>
      <c r="AL129" s="1011"/>
    </row>
    <row r="130" spans="1:38" s="282" customFormat="1" ht="24" hidden="1" customHeight="1">
      <c r="A130" s="315" t="e">
        <f>#REF!</f>
        <v>#REF!</v>
      </c>
      <c r="B130" s="315"/>
      <c r="C130" s="315"/>
      <c r="D130" s="315"/>
      <c r="E130" s="315"/>
      <c r="F130" s="315"/>
      <c r="G130" s="315"/>
      <c r="H130" s="315"/>
      <c r="I130" s="308" t="e">
        <f>#REF!</f>
        <v>#REF!</v>
      </c>
      <c r="J130" s="1326"/>
      <c r="K130" s="1326"/>
      <c r="L130" s="1326"/>
      <c r="M130" s="1326"/>
      <c r="N130" s="184"/>
      <c r="AH130" s="1011"/>
      <c r="AI130" s="1011"/>
      <c r="AK130" s="1011"/>
      <c r="AL130" s="1011"/>
    </row>
    <row r="131" spans="1:38" s="282" customFormat="1" hidden="1">
      <c r="A131" s="1009" t="e">
        <f>#REF!</f>
        <v>#REF!</v>
      </c>
      <c r="B131" s="1009"/>
      <c r="C131" s="1009"/>
      <c r="D131" s="1009"/>
      <c r="E131" s="1009"/>
      <c r="F131" s="1009"/>
      <c r="G131" s="1009"/>
      <c r="H131" s="1009"/>
      <c r="I131" s="487" t="e">
        <f>#REF!</f>
        <v>#REF!</v>
      </c>
      <c r="J131" s="1326" t="e">
        <f>#REF!</f>
        <v>#REF!</v>
      </c>
      <c r="K131" s="1326"/>
      <c r="L131" s="1326"/>
      <c r="M131" s="1326"/>
      <c r="N131" s="184"/>
      <c r="AH131" s="1011"/>
      <c r="AI131" s="1011"/>
      <c r="AK131" s="1010"/>
      <c r="AL131" s="1011"/>
    </row>
    <row r="132" spans="1:38" s="282" customFormat="1" hidden="1">
      <c r="A132" s="1009" t="e">
        <f>#REF!</f>
        <v>#REF!</v>
      </c>
      <c r="B132" s="1009"/>
      <c r="C132" s="1009"/>
      <c r="D132" s="1009"/>
      <c r="E132" s="1009"/>
      <c r="F132" s="1009"/>
      <c r="G132" s="1009"/>
      <c r="H132" s="1009"/>
      <c r="I132" s="487" t="e">
        <f>#REF!</f>
        <v>#REF!</v>
      </c>
      <c r="J132" s="1326" t="e">
        <f>#REF!</f>
        <v>#REF!</v>
      </c>
      <c r="K132" s="1326"/>
      <c r="L132" s="1326"/>
      <c r="M132" s="1326"/>
      <c r="N132" s="184"/>
      <c r="AH132" s="1011"/>
      <c r="AI132" s="1011"/>
      <c r="AK132" s="1010"/>
      <c r="AL132" s="1011"/>
    </row>
    <row r="133" spans="1:38" s="282" customFormat="1" ht="33" hidden="1" customHeight="1">
      <c r="A133" s="1009" t="e">
        <f>#REF!</f>
        <v>#REF!</v>
      </c>
      <c r="B133" s="1009"/>
      <c r="C133" s="1009"/>
      <c r="D133" s="1009"/>
      <c r="E133" s="1009"/>
      <c r="F133" s="1009"/>
      <c r="G133" s="1009"/>
      <c r="H133" s="1009"/>
      <c r="I133" s="487" t="e">
        <f>#REF!</f>
        <v>#REF!</v>
      </c>
      <c r="J133" s="1326" t="e">
        <f>#REF!</f>
        <v>#REF!</v>
      </c>
      <c r="K133" s="1326"/>
      <c r="L133" s="1326"/>
      <c r="M133" s="1326"/>
      <c r="N133" s="184"/>
      <c r="AH133" s="1011"/>
      <c r="AI133" s="1011"/>
      <c r="AK133" s="1010"/>
      <c r="AL133" s="1011"/>
    </row>
    <row r="134" spans="1:38" s="268" customFormat="1" ht="20.100000000000001" hidden="1" customHeight="1">
      <c r="A134" s="1009"/>
      <c r="B134" s="1009"/>
      <c r="C134" s="1009"/>
      <c r="D134" s="1009"/>
      <c r="E134" s="1009"/>
      <c r="F134" s="1009"/>
      <c r="G134" s="1009"/>
      <c r="H134" s="1009"/>
      <c r="I134" s="308" t="e">
        <f>#REF!</f>
        <v>#REF!</v>
      </c>
      <c r="J134" s="1326" t="e">
        <f>#REF!</f>
        <v>#REF!</v>
      </c>
      <c r="K134" s="1326"/>
      <c r="L134" s="1326"/>
      <c r="M134" s="1326"/>
      <c r="N134" s="184"/>
      <c r="AH134" s="1011"/>
      <c r="AI134" s="1011"/>
      <c r="AK134" s="1011"/>
      <c r="AL134" s="1011"/>
    </row>
    <row r="135" spans="1:38" s="282" customFormat="1" ht="20.100000000000001" hidden="1" customHeight="1">
      <c r="A135" s="315" t="e">
        <f>#REF!</f>
        <v>#REF!</v>
      </c>
      <c r="B135" s="315"/>
      <c r="C135" s="315"/>
      <c r="D135" s="315"/>
      <c r="E135" s="315"/>
      <c r="F135" s="315"/>
      <c r="G135" s="315"/>
      <c r="H135" s="315"/>
      <c r="I135" s="308" t="e">
        <f>#REF!</f>
        <v>#REF!</v>
      </c>
      <c r="J135" s="1326"/>
      <c r="K135" s="1326"/>
      <c r="L135" s="1326"/>
      <c r="M135" s="1326"/>
      <c r="N135" s="184"/>
      <c r="AH135" s="1011"/>
      <c r="AI135" s="1011"/>
      <c r="AK135" s="1011"/>
      <c r="AL135" s="1011"/>
    </row>
    <row r="136" spans="1:38" s="282" customFormat="1" hidden="1">
      <c r="A136" s="1009" t="e">
        <f>#REF!</f>
        <v>#REF!</v>
      </c>
      <c r="B136" s="1009"/>
      <c r="C136" s="1009"/>
      <c r="D136" s="1009"/>
      <c r="E136" s="1009"/>
      <c r="F136" s="1009"/>
      <c r="G136" s="1009"/>
      <c r="H136" s="1009"/>
      <c r="I136" s="487" t="e">
        <f>#REF!</f>
        <v>#REF!</v>
      </c>
      <c r="J136" s="1326" t="e">
        <f>#REF!</f>
        <v>#REF!</v>
      </c>
      <c r="K136" s="1326"/>
      <c r="L136" s="1326"/>
      <c r="M136" s="1326"/>
      <c r="N136" s="184"/>
      <c r="AH136" s="1011"/>
      <c r="AI136" s="1011"/>
      <c r="AK136" s="1010"/>
      <c r="AL136" s="1011"/>
    </row>
    <row r="137" spans="1:38" s="282" customFormat="1" hidden="1">
      <c r="A137" s="1009" t="e">
        <f>#REF!</f>
        <v>#REF!</v>
      </c>
      <c r="B137" s="1009"/>
      <c r="C137" s="1009"/>
      <c r="D137" s="1009"/>
      <c r="E137" s="1009"/>
      <c r="F137" s="1009"/>
      <c r="G137" s="1009"/>
      <c r="H137" s="1009"/>
      <c r="I137" s="487" t="e">
        <f>#REF!</f>
        <v>#REF!</v>
      </c>
      <c r="J137" s="1326" t="e">
        <f>#REF!</f>
        <v>#REF!</v>
      </c>
      <c r="K137" s="1326"/>
      <c r="L137" s="1326"/>
      <c r="M137" s="1326"/>
      <c r="N137" s="184"/>
      <c r="AH137" s="1011"/>
      <c r="AI137" s="1011"/>
      <c r="AK137" s="1010"/>
      <c r="AL137" s="1011"/>
    </row>
    <row r="138" spans="1:38" s="282" customFormat="1" hidden="1">
      <c r="A138" s="1009" t="e">
        <f>#REF!</f>
        <v>#REF!</v>
      </c>
      <c r="B138" s="1009"/>
      <c r="C138" s="1009"/>
      <c r="D138" s="1009"/>
      <c r="E138" s="1009"/>
      <c r="F138" s="1009"/>
      <c r="G138" s="1009"/>
      <c r="H138" s="1009"/>
      <c r="I138" s="487" t="e">
        <f>#REF!</f>
        <v>#REF!</v>
      </c>
      <c r="J138" s="1326" t="e">
        <f>#REF!</f>
        <v>#REF!</v>
      </c>
      <c r="K138" s="1326"/>
      <c r="L138" s="1326"/>
      <c r="M138" s="1326"/>
      <c r="N138" s="184"/>
      <c r="AH138" s="1011"/>
      <c r="AI138" s="1011"/>
      <c r="AK138" s="1010"/>
      <c r="AL138" s="1011"/>
    </row>
    <row r="139" spans="1:38" s="282" customFormat="1" hidden="1">
      <c r="A139" s="1009"/>
      <c r="B139" s="1009"/>
      <c r="C139" s="1009"/>
      <c r="D139" s="1009"/>
      <c r="E139" s="1009"/>
      <c r="F139" s="1009"/>
      <c r="G139" s="1009"/>
      <c r="H139" s="1009"/>
      <c r="I139" s="308" t="e">
        <f>#REF!</f>
        <v>#REF!</v>
      </c>
      <c r="J139" s="1326" t="e">
        <f>#REF!</f>
        <v>#REF!</v>
      </c>
      <c r="K139" s="1326"/>
      <c r="L139" s="1326"/>
      <c r="M139" s="1326"/>
      <c r="N139" s="184"/>
      <c r="AH139" s="1011"/>
      <c r="AI139" s="1011"/>
      <c r="AK139" s="1011"/>
      <c r="AL139" s="1011"/>
    </row>
    <row r="140" spans="1:38" s="282" customFormat="1" ht="20.100000000000001" hidden="1" customHeight="1">
      <c r="A140" s="315" t="e">
        <f>#REF!</f>
        <v>#REF!</v>
      </c>
      <c r="B140" s="315"/>
      <c r="C140" s="315"/>
      <c r="D140" s="315"/>
      <c r="E140" s="315"/>
      <c r="F140" s="315"/>
      <c r="G140" s="315"/>
      <c r="H140" s="315"/>
      <c r="I140" s="308" t="e">
        <f>#REF!</f>
        <v>#REF!</v>
      </c>
      <c r="J140" s="1326"/>
      <c r="K140" s="1326"/>
      <c r="L140" s="1326"/>
      <c r="M140" s="1326"/>
      <c r="N140" s="184"/>
      <c r="AH140" s="1011"/>
      <c r="AI140" s="1011"/>
      <c r="AK140" s="1011"/>
      <c r="AL140" s="1011"/>
    </row>
    <row r="141" spans="1:38" s="282" customFormat="1" hidden="1">
      <c r="A141" s="1009" t="e">
        <f>#REF!</f>
        <v>#REF!</v>
      </c>
      <c r="B141" s="1009"/>
      <c r="C141" s="1009"/>
      <c r="D141" s="1009"/>
      <c r="E141" s="1009"/>
      <c r="F141" s="1009"/>
      <c r="G141" s="1009"/>
      <c r="H141" s="1009"/>
      <c r="I141" s="487" t="e">
        <f>#REF!</f>
        <v>#REF!</v>
      </c>
      <c r="J141" s="1326" t="e">
        <f>#REF!</f>
        <v>#REF!</v>
      </c>
      <c r="K141" s="1326"/>
      <c r="L141" s="1326"/>
      <c r="M141" s="1326"/>
      <c r="N141" s="184"/>
      <c r="AH141" s="1011"/>
      <c r="AI141" s="1011"/>
      <c r="AK141" s="1010"/>
      <c r="AL141" s="1011"/>
    </row>
    <row r="142" spans="1:38" s="282" customFormat="1" hidden="1">
      <c r="A142" s="1009" t="e">
        <f>#REF!</f>
        <v>#REF!</v>
      </c>
      <c r="B142" s="1009"/>
      <c r="C142" s="1009"/>
      <c r="D142" s="1009"/>
      <c r="E142" s="1009"/>
      <c r="F142" s="1009"/>
      <c r="G142" s="1009"/>
      <c r="H142" s="1009"/>
      <c r="I142" s="487" t="e">
        <f>#REF!</f>
        <v>#REF!</v>
      </c>
      <c r="J142" s="1326" t="e">
        <f>#REF!</f>
        <v>#REF!</v>
      </c>
      <c r="K142" s="1326"/>
      <c r="L142" s="1326"/>
      <c r="M142" s="1326"/>
      <c r="N142" s="184"/>
      <c r="AH142" s="1011"/>
      <c r="AI142" s="1011"/>
      <c r="AK142" s="1010"/>
      <c r="AL142" s="1011"/>
    </row>
    <row r="143" spans="1:38" s="282" customFormat="1" hidden="1">
      <c r="A143" s="1009" t="e">
        <f>#REF!</f>
        <v>#REF!</v>
      </c>
      <c r="B143" s="1009"/>
      <c r="C143" s="1009"/>
      <c r="D143" s="1009"/>
      <c r="E143" s="1009"/>
      <c r="F143" s="1009"/>
      <c r="G143" s="1009"/>
      <c r="H143" s="1009"/>
      <c r="I143" s="487" t="e">
        <f>#REF!</f>
        <v>#REF!</v>
      </c>
      <c r="J143" s="1326" t="e">
        <f>#REF!</f>
        <v>#REF!</v>
      </c>
      <c r="K143" s="1326"/>
      <c r="L143" s="1326"/>
      <c r="M143" s="1326"/>
      <c r="N143" s="184"/>
      <c r="AH143" s="1011"/>
      <c r="AI143" s="1011"/>
      <c r="AK143" s="1010"/>
      <c r="AL143" s="1011"/>
    </row>
    <row r="144" spans="1:38" s="282" customFormat="1" hidden="1">
      <c r="A144" s="1009" t="e">
        <f>#REF!</f>
        <v>#REF!</v>
      </c>
      <c r="B144" s="1009"/>
      <c r="C144" s="1009"/>
      <c r="D144" s="1009"/>
      <c r="E144" s="1009"/>
      <c r="F144" s="1009"/>
      <c r="G144" s="1009"/>
      <c r="H144" s="1009"/>
      <c r="I144" s="487" t="e">
        <f>#REF!</f>
        <v>#REF!</v>
      </c>
      <c r="J144" s="1326" t="e">
        <f>#REF!</f>
        <v>#REF!</v>
      </c>
      <c r="K144" s="1326"/>
      <c r="L144" s="1326"/>
      <c r="M144" s="1326"/>
      <c r="N144" s="184"/>
      <c r="AH144" s="1011"/>
      <c r="AI144" s="1011"/>
      <c r="AK144" s="1010"/>
      <c r="AL144" s="1011"/>
    </row>
    <row r="145" spans="1:38" s="268" customFormat="1" ht="20.100000000000001" hidden="1" customHeight="1">
      <c r="A145" s="1009"/>
      <c r="B145" s="1009"/>
      <c r="C145" s="1009"/>
      <c r="D145" s="1009"/>
      <c r="E145" s="1009"/>
      <c r="F145" s="1009"/>
      <c r="G145" s="1009"/>
      <c r="H145" s="1009"/>
      <c r="I145" s="308" t="e">
        <f>#REF!</f>
        <v>#REF!</v>
      </c>
      <c r="J145" s="1326" t="e">
        <f>#REF!</f>
        <v>#REF!</v>
      </c>
      <c r="K145" s="1326"/>
      <c r="L145" s="1326"/>
      <c r="M145" s="1326"/>
      <c r="N145" s="184"/>
      <c r="AH145" s="1011"/>
      <c r="AI145" s="1011"/>
      <c r="AK145" s="1011"/>
      <c r="AL145" s="1011"/>
    </row>
    <row r="146" spans="1:38" s="282" customFormat="1" ht="20.100000000000001" hidden="1" customHeight="1">
      <c r="A146" s="1013"/>
      <c r="B146" s="1013"/>
      <c r="C146" s="1013"/>
      <c r="D146" s="1013"/>
      <c r="E146" s="1013"/>
      <c r="F146" s="1013"/>
      <c r="G146" s="1013"/>
      <c r="H146" s="1013"/>
      <c r="I146" s="308" t="e">
        <f>#REF!</f>
        <v>#REF!</v>
      </c>
      <c r="J146" s="1326" t="e">
        <f>#REF!</f>
        <v>#REF!</v>
      </c>
      <c r="K146" s="1326"/>
      <c r="L146" s="1326"/>
      <c r="M146" s="1326"/>
      <c r="N146" s="184"/>
      <c r="AH146" s="1011"/>
      <c r="AI146" s="1011"/>
      <c r="AK146" s="1011"/>
      <c r="AL146" s="1011"/>
    </row>
    <row r="147" spans="1:38" s="282" customFormat="1" hidden="1">
      <c r="A147" s="1013"/>
      <c r="B147" s="1013"/>
      <c r="C147" s="1013"/>
      <c r="D147" s="1013"/>
      <c r="E147" s="1013"/>
      <c r="F147" s="1013"/>
      <c r="G147" s="1013"/>
      <c r="H147" s="1013"/>
      <c r="I147" s="308"/>
      <c r="J147" s="1326"/>
      <c r="K147" s="1326"/>
      <c r="L147" s="1326"/>
      <c r="M147" s="1326"/>
      <c r="N147" s="184"/>
      <c r="AH147" s="1011"/>
      <c r="AI147" s="1011"/>
      <c r="AK147" s="1011"/>
      <c r="AL147" s="1011"/>
    </row>
    <row r="148" spans="1:38" s="282" customFormat="1" ht="20.100000000000001" hidden="1" customHeight="1">
      <c r="A148" s="314" t="e">
        <f>#REF!</f>
        <v>#REF!</v>
      </c>
      <c r="B148" s="314"/>
      <c r="C148" s="314"/>
      <c r="D148" s="314"/>
      <c r="E148" s="314"/>
      <c r="F148" s="314"/>
      <c r="G148" s="314"/>
      <c r="H148" s="314"/>
      <c r="I148" s="308" t="e">
        <f>#REF!</f>
        <v>#REF!</v>
      </c>
      <c r="J148" s="1326"/>
      <c r="K148" s="1326"/>
      <c r="L148" s="1326"/>
      <c r="M148" s="1326"/>
      <c r="N148" s="184"/>
      <c r="AH148" s="1011"/>
      <c r="AI148" s="1011"/>
      <c r="AK148" s="1011"/>
      <c r="AL148" s="1011"/>
    </row>
    <row r="149" spans="1:38" s="282" customFormat="1" ht="30" hidden="1" customHeight="1">
      <c r="A149" s="315" t="e">
        <f>#REF!</f>
        <v>#REF!</v>
      </c>
      <c r="B149" s="315"/>
      <c r="C149" s="315"/>
      <c r="D149" s="315"/>
      <c r="E149" s="315"/>
      <c r="F149" s="315"/>
      <c r="G149" s="315"/>
      <c r="H149" s="315"/>
      <c r="I149" s="308" t="e">
        <f>#REF!</f>
        <v>#REF!</v>
      </c>
      <c r="J149" s="1326"/>
      <c r="K149" s="1326"/>
      <c r="L149" s="1326"/>
      <c r="M149" s="1326"/>
      <c r="N149" s="184"/>
      <c r="AH149" s="1011"/>
      <c r="AI149" s="1011"/>
      <c r="AK149" s="1011"/>
      <c r="AL149" s="1011"/>
    </row>
    <row r="150" spans="1:38" s="282" customFormat="1" hidden="1">
      <c r="A150" s="1009" t="e">
        <f>#REF!</f>
        <v>#REF!</v>
      </c>
      <c r="B150" s="1009"/>
      <c r="C150" s="1009"/>
      <c r="D150" s="1009"/>
      <c r="E150" s="1009"/>
      <c r="F150" s="1009"/>
      <c r="G150" s="1009"/>
      <c r="H150" s="1009"/>
      <c r="I150" s="487" t="e">
        <f>#REF!</f>
        <v>#REF!</v>
      </c>
      <c r="J150" s="1326" t="e">
        <f>#REF!</f>
        <v>#REF!</v>
      </c>
      <c r="K150" s="1326"/>
      <c r="L150" s="1326"/>
      <c r="M150" s="1326"/>
      <c r="N150" s="184"/>
      <c r="AH150" s="1011"/>
      <c r="AI150" s="1011"/>
      <c r="AK150" s="1010"/>
      <c r="AL150" s="1011"/>
    </row>
    <row r="151" spans="1:38" s="282" customFormat="1" hidden="1">
      <c r="A151" s="1009" t="e">
        <f>#REF!</f>
        <v>#REF!</v>
      </c>
      <c r="B151" s="1009"/>
      <c r="C151" s="1009"/>
      <c r="D151" s="1009"/>
      <c r="E151" s="1009"/>
      <c r="F151" s="1009"/>
      <c r="G151" s="1009"/>
      <c r="H151" s="1009"/>
      <c r="I151" s="487" t="e">
        <f>#REF!</f>
        <v>#REF!</v>
      </c>
      <c r="J151" s="1326" t="e">
        <f>#REF!</f>
        <v>#REF!</v>
      </c>
      <c r="K151" s="1326"/>
      <c r="L151" s="1326"/>
      <c r="M151" s="1326"/>
      <c r="N151" s="184"/>
      <c r="AH151" s="1011"/>
      <c r="AI151" s="1011"/>
      <c r="AK151" s="1010"/>
      <c r="AL151" s="1011"/>
    </row>
    <row r="152" spans="1:38" s="282" customFormat="1" hidden="1">
      <c r="A152" s="1009" t="e">
        <f>#REF!</f>
        <v>#REF!</v>
      </c>
      <c r="B152" s="1009"/>
      <c r="C152" s="1009"/>
      <c r="D152" s="1009"/>
      <c r="E152" s="1009"/>
      <c r="F152" s="1009"/>
      <c r="G152" s="1009"/>
      <c r="H152" s="1009"/>
      <c r="I152" s="487" t="e">
        <f>#REF!</f>
        <v>#REF!</v>
      </c>
      <c r="J152" s="1326" t="e">
        <f>#REF!</f>
        <v>#REF!</v>
      </c>
      <c r="K152" s="1326"/>
      <c r="L152" s="1326"/>
      <c r="M152" s="1326"/>
      <c r="N152" s="184"/>
      <c r="AH152" s="1011"/>
      <c r="AI152" s="1011"/>
      <c r="AK152" s="1010"/>
      <c r="AL152" s="1011"/>
    </row>
    <row r="153" spans="1:38" s="282" customFormat="1" ht="20.100000000000001" hidden="1" customHeight="1">
      <c r="A153" s="1014"/>
      <c r="B153" s="1014"/>
      <c r="C153" s="1014"/>
      <c r="D153" s="1014"/>
      <c r="E153" s="1014"/>
      <c r="F153" s="1014"/>
      <c r="G153" s="1014"/>
      <c r="H153" s="1014"/>
      <c r="I153" s="308" t="e">
        <f>#REF!</f>
        <v>#REF!</v>
      </c>
      <c r="J153" s="1326" t="e">
        <f>#REF!</f>
        <v>#REF!</v>
      </c>
      <c r="K153" s="1326"/>
      <c r="L153" s="1326"/>
      <c r="M153" s="1326"/>
      <c r="N153" s="184"/>
      <c r="AH153" s="1011"/>
      <c r="AI153" s="1011"/>
      <c r="AK153" s="1011"/>
      <c r="AL153" s="1011"/>
    </row>
    <row r="154" spans="1:38" s="282" customFormat="1" ht="20.100000000000001" hidden="1" customHeight="1">
      <c r="A154" s="1013"/>
      <c r="B154" s="1013"/>
      <c r="C154" s="1013"/>
      <c r="D154" s="1013"/>
      <c r="E154" s="1013"/>
      <c r="F154" s="1013"/>
      <c r="G154" s="1013"/>
      <c r="H154" s="1013"/>
      <c r="I154" s="308" t="e">
        <f>#REF!</f>
        <v>#REF!</v>
      </c>
      <c r="J154" s="1326" t="e">
        <f>#REF!</f>
        <v>#REF!</v>
      </c>
      <c r="K154" s="1326"/>
      <c r="L154" s="1326"/>
      <c r="M154" s="1326"/>
      <c r="N154" s="184"/>
      <c r="AH154" s="1011"/>
      <c r="AI154" s="1011"/>
      <c r="AK154" s="1011"/>
      <c r="AL154" s="1011"/>
    </row>
    <row r="155" spans="1:38" s="282" customFormat="1" ht="20.100000000000001" hidden="1" customHeight="1">
      <c r="A155" s="307" t="e">
        <f>#REF!</f>
        <v>#REF!</v>
      </c>
      <c r="B155" s="307"/>
      <c r="C155" s="307"/>
      <c r="D155" s="307"/>
      <c r="E155" s="307"/>
      <c r="F155" s="307"/>
      <c r="G155" s="307"/>
      <c r="H155" s="307"/>
      <c r="I155" s="308" t="e">
        <f>#REF!</f>
        <v>#REF!</v>
      </c>
      <c r="J155" s="1326"/>
      <c r="K155" s="1326"/>
      <c r="L155" s="1326"/>
      <c r="M155" s="1326"/>
      <c r="N155" s="184"/>
      <c r="AH155" s="1011"/>
      <c r="AI155" s="1011"/>
      <c r="AK155" s="1011"/>
      <c r="AL155" s="1011"/>
    </row>
    <row r="156" spans="1:38" s="282" customFormat="1" ht="30" hidden="1" customHeight="1">
      <c r="A156" s="314" t="e">
        <f>#REF!</f>
        <v>#REF!</v>
      </c>
      <c r="B156" s="314"/>
      <c r="C156" s="314"/>
      <c r="D156" s="314"/>
      <c r="E156" s="314"/>
      <c r="F156" s="314"/>
      <c r="G156" s="314"/>
      <c r="H156" s="314"/>
      <c r="I156" s="308" t="e">
        <f>#REF!</f>
        <v>#REF!</v>
      </c>
      <c r="J156" s="1326"/>
      <c r="K156" s="1326"/>
      <c r="L156" s="1326"/>
      <c r="M156" s="1326"/>
      <c r="N156" s="184"/>
      <c r="AH156" s="1011"/>
      <c r="AI156" s="1011"/>
      <c r="AK156" s="1011"/>
      <c r="AL156" s="1011"/>
    </row>
    <row r="157" spans="1:38" s="282" customFormat="1" ht="20.100000000000001" hidden="1" customHeight="1">
      <c r="A157" s="1009" t="e">
        <f>#REF!</f>
        <v>#REF!</v>
      </c>
      <c r="B157" s="1009"/>
      <c r="C157" s="1009"/>
      <c r="D157" s="1009"/>
      <c r="E157" s="1009"/>
      <c r="F157" s="1009"/>
      <c r="G157" s="1009"/>
      <c r="H157" s="1009"/>
      <c r="I157" s="487" t="e">
        <f>#REF!</f>
        <v>#REF!</v>
      </c>
      <c r="J157" s="1326" t="e">
        <f>#REF!</f>
        <v>#REF!</v>
      </c>
      <c r="K157" s="1326"/>
      <c r="L157" s="1326"/>
      <c r="M157" s="1326"/>
      <c r="N157" s="184"/>
      <c r="AH157" s="1011"/>
      <c r="AI157" s="1011"/>
      <c r="AK157" s="1010"/>
      <c r="AL157" s="1011"/>
    </row>
    <row r="158" spans="1:38" s="282" customFormat="1" ht="20.100000000000001" hidden="1" customHeight="1">
      <c r="A158" s="1009" t="e">
        <f>#REF!</f>
        <v>#REF!</v>
      </c>
      <c r="B158" s="1009"/>
      <c r="C158" s="1009"/>
      <c r="D158" s="1009"/>
      <c r="E158" s="1009"/>
      <c r="F158" s="1009"/>
      <c r="G158" s="1009"/>
      <c r="H158" s="1009"/>
      <c r="I158" s="487" t="e">
        <f>#REF!</f>
        <v>#REF!</v>
      </c>
      <c r="J158" s="1326" t="e">
        <f>#REF!</f>
        <v>#REF!</v>
      </c>
      <c r="K158" s="1326"/>
      <c r="L158" s="1326"/>
      <c r="M158" s="1326"/>
      <c r="N158" s="184"/>
      <c r="AH158" s="1011"/>
      <c r="AI158" s="1011"/>
      <c r="AK158" s="1010"/>
      <c r="AL158" s="1011"/>
    </row>
    <row r="159" spans="1:38" s="282" customFormat="1" ht="20.100000000000001" hidden="1" customHeight="1">
      <c r="A159" s="1009" t="e">
        <f>#REF!</f>
        <v>#REF!</v>
      </c>
      <c r="B159" s="1009"/>
      <c r="C159" s="1009"/>
      <c r="D159" s="1009"/>
      <c r="E159" s="1009"/>
      <c r="F159" s="1009"/>
      <c r="G159" s="1009"/>
      <c r="H159" s="1009"/>
      <c r="I159" s="487" t="e">
        <f>#REF!</f>
        <v>#REF!</v>
      </c>
      <c r="J159" s="1326" t="e">
        <f>#REF!</f>
        <v>#REF!</v>
      </c>
      <c r="K159" s="1326"/>
      <c r="L159" s="1326"/>
      <c r="M159" s="1326"/>
      <c r="N159" s="184"/>
      <c r="AH159" s="1011"/>
      <c r="AI159" s="1011"/>
      <c r="AK159" s="1010"/>
      <c r="AL159" s="1011"/>
    </row>
    <row r="160" spans="1:38" s="282" customFormat="1" ht="20.100000000000001" hidden="1" customHeight="1">
      <c r="A160" s="1009" t="e">
        <f>#REF!</f>
        <v>#REF!</v>
      </c>
      <c r="B160" s="1009"/>
      <c r="C160" s="1009"/>
      <c r="D160" s="1009"/>
      <c r="E160" s="1009"/>
      <c r="F160" s="1009"/>
      <c r="G160" s="1009"/>
      <c r="H160" s="1009"/>
      <c r="I160" s="487" t="e">
        <f>#REF!</f>
        <v>#REF!</v>
      </c>
      <c r="J160" s="1326" t="e">
        <f>#REF!</f>
        <v>#REF!</v>
      </c>
      <c r="K160" s="1326"/>
      <c r="L160" s="1326"/>
      <c r="M160" s="1326"/>
      <c r="N160" s="184"/>
      <c r="AH160" s="1011"/>
      <c r="AI160" s="1011"/>
      <c r="AK160" s="1010"/>
      <c r="AL160" s="1011"/>
    </row>
    <row r="161" spans="1:38" s="282" customFormat="1" ht="20.100000000000001" hidden="1" customHeight="1">
      <c r="A161" s="1009" t="e">
        <f>#REF!</f>
        <v>#REF!</v>
      </c>
      <c r="B161" s="1009"/>
      <c r="C161" s="1009"/>
      <c r="D161" s="1009"/>
      <c r="E161" s="1009"/>
      <c r="F161" s="1009"/>
      <c r="G161" s="1009"/>
      <c r="H161" s="1009"/>
      <c r="I161" s="487" t="e">
        <f>#REF!</f>
        <v>#REF!</v>
      </c>
      <c r="J161" s="1326" t="e">
        <f>#REF!</f>
        <v>#REF!</v>
      </c>
      <c r="K161" s="1326"/>
      <c r="L161" s="1326"/>
      <c r="M161" s="1326"/>
      <c r="N161" s="184"/>
      <c r="AH161" s="1011"/>
      <c r="AI161" s="1011"/>
      <c r="AK161" s="1010"/>
      <c r="AL161" s="1011"/>
    </row>
    <row r="162" spans="1:38" s="282" customFormat="1" ht="20.100000000000001" hidden="1" customHeight="1">
      <c r="A162" s="1012"/>
      <c r="B162" s="1012"/>
      <c r="C162" s="1012"/>
      <c r="D162" s="1012"/>
      <c r="E162" s="1012"/>
      <c r="F162" s="1012"/>
      <c r="G162" s="1012"/>
      <c r="H162" s="1012"/>
      <c r="I162" s="308" t="e">
        <f>#REF!</f>
        <v>#REF!</v>
      </c>
      <c r="J162" s="1326" t="e">
        <f>#REF!</f>
        <v>#REF!</v>
      </c>
      <c r="K162" s="1326"/>
      <c r="L162" s="1326"/>
      <c r="M162" s="1326"/>
      <c r="N162" s="184"/>
      <c r="AH162" s="1011"/>
      <c r="AI162" s="1011"/>
      <c r="AK162" s="1011"/>
      <c r="AL162" s="1011"/>
    </row>
    <row r="163" spans="1:38" s="282" customFormat="1" ht="20.100000000000001" hidden="1" customHeight="1">
      <c r="A163" s="314" t="e">
        <f>#REF!</f>
        <v>#REF!</v>
      </c>
      <c r="B163" s="314"/>
      <c r="C163" s="314"/>
      <c r="D163" s="314"/>
      <c r="E163" s="314"/>
      <c r="F163" s="314"/>
      <c r="G163" s="314"/>
      <c r="H163" s="314"/>
      <c r="I163" s="308" t="e">
        <f>#REF!</f>
        <v>#REF!</v>
      </c>
      <c r="J163" s="1326"/>
      <c r="K163" s="1326"/>
      <c r="L163" s="1326"/>
      <c r="M163" s="1326"/>
      <c r="N163" s="184"/>
      <c r="AH163" s="1011"/>
      <c r="AI163" s="1011"/>
      <c r="AK163" s="1011"/>
      <c r="AL163" s="1011"/>
    </row>
    <row r="164" spans="1:38" s="282" customFormat="1" ht="20.100000000000001" hidden="1" customHeight="1">
      <c r="A164" s="1009" t="e">
        <f>#REF!</f>
        <v>#REF!</v>
      </c>
      <c r="B164" s="1009"/>
      <c r="C164" s="1009"/>
      <c r="D164" s="1009"/>
      <c r="E164" s="1009"/>
      <c r="F164" s="1009"/>
      <c r="G164" s="1009"/>
      <c r="H164" s="1009"/>
      <c r="I164" s="988" t="e">
        <f>#REF!</f>
        <v>#REF!</v>
      </c>
      <c r="J164" s="1326" t="e">
        <f>#REF!</f>
        <v>#REF!</v>
      </c>
      <c r="K164" s="1326"/>
      <c r="L164" s="1326"/>
      <c r="M164" s="1326"/>
      <c r="N164" s="184"/>
      <c r="AH164" s="1011"/>
      <c r="AI164" s="1011"/>
      <c r="AK164" s="1010"/>
      <c r="AL164" s="1011"/>
    </row>
    <row r="165" spans="1:38" s="282" customFormat="1" ht="20.100000000000001" hidden="1" customHeight="1">
      <c r="A165" s="1009" t="e">
        <f>#REF!</f>
        <v>#REF!</v>
      </c>
      <c r="B165" s="1009"/>
      <c r="C165" s="1009"/>
      <c r="D165" s="1009"/>
      <c r="E165" s="1009"/>
      <c r="F165" s="1009"/>
      <c r="G165" s="1009"/>
      <c r="H165" s="1009"/>
      <c r="I165" s="988" t="e">
        <f>#REF!</f>
        <v>#REF!</v>
      </c>
      <c r="J165" s="1326" t="e">
        <f>#REF!</f>
        <v>#REF!</v>
      </c>
      <c r="K165" s="1326"/>
      <c r="L165" s="1326"/>
      <c r="M165" s="1326"/>
      <c r="N165" s="184"/>
      <c r="AH165" s="1011"/>
      <c r="AI165" s="1011"/>
      <c r="AK165" s="1010"/>
      <c r="AL165" s="1011"/>
    </row>
    <row r="166" spans="1:38" s="282" customFormat="1" ht="20.100000000000001" hidden="1" customHeight="1">
      <c r="A166" s="1009" t="e">
        <f>#REF!</f>
        <v>#REF!</v>
      </c>
      <c r="B166" s="1009"/>
      <c r="C166" s="1009"/>
      <c r="D166" s="1009"/>
      <c r="E166" s="1009"/>
      <c r="F166" s="1009"/>
      <c r="G166" s="1009"/>
      <c r="H166" s="1009"/>
      <c r="I166" s="988" t="e">
        <f>#REF!</f>
        <v>#REF!</v>
      </c>
      <c r="J166" s="1326" t="e">
        <f>#REF!</f>
        <v>#REF!</v>
      </c>
      <c r="K166" s="1326"/>
      <c r="L166" s="1326"/>
      <c r="M166" s="1326"/>
      <c r="N166" s="184"/>
      <c r="AH166" s="1011"/>
      <c r="AI166" s="1011"/>
      <c r="AK166" s="1010"/>
      <c r="AL166" s="1011"/>
    </row>
    <row r="167" spans="1:38" s="282" customFormat="1" ht="20.100000000000001" hidden="1" customHeight="1">
      <c r="A167" s="1009" t="e">
        <f>#REF!</f>
        <v>#REF!</v>
      </c>
      <c r="B167" s="1009"/>
      <c r="C167" s="1009"/>
      <c r="D167" s="1009"/>
      <c r="E167" s="1009"/>
      <c r="F167" s="1009"/>
      <c r="G167" s="1009"/>
      <c r="H167" s="1009"/>
      <c r="I167" s="988" t="e">
        <f>#REF!</f>
        <v>#REF!</v>
      </c>
      <c r="J167" s="1326" t="e">
        <f>#REF!</f>
        <v>#REF!</v>
      </c>
      <c r="K167" s="1326"/>
      <c r="L167" s="1326"/>
      <c r="M167" s="1326"/>
      <c r="N167" s="184"/>
      <c r="AH167" s="1011"/>
      <c r="AI167" s="1011"/>
      <c r="AK167" s="1010"/>
      <c r="AL167" s="1011"/>
    </row>
    <row r="168" spans="1:38" s="282" customFormat="1" ht="20.100000000000001" hidden="1" customHeight="1">
      <c r="A168" s="1009" t="e">
        <f>#REF!</f>
        <v>#REF!</v>
      </c>
      <c r="B168" s="1009"/>
      <c r="C168" s="1009"/>
      <c r="D168" s="1009"/>
      <c r="E168" s="1009"/>
      <c r="F168" s="1009"/>
      <c r="G168" s="1009"/>
      <c r="H168" s="1009"/>
      <c r="I168" s="988" t="e">
        <f>#REF!</f>
        <v>#REF!</v>
      </c>
      <c r="J168" s="1326" t="e">
        <f>#REF!</f>
        <v>#REF!</v>
      </c>
      <c r="K168" s="1326"/>
      <c r="L168" s="1326"/>
      <c r="M168" s="1326"/>
      <c r="N168" s="184"/>
      <c r="AH168" s="1011"/>
      <c r="AI168" s="1011"/>
      <c r="AK168" s="1010"/>
      <c r="AL168" s="1011"/>
    </row>
    <row r="169" spans="1:38" s="282" customFormat="1" ht="20.100000000000001" hidden="1" customHeight="1">
      <c r="A169" s="1009" t="e">
        <f>#REF!</f>
        <v>#REF!</v>
      </c>
      <c r="B169" s="1009"/>
      <c r="C169" s="1009"/>
      <c r="D169" s="1009"/>
      <c r="E169" s="1009"/>
      <c r="F169" s="1009"/>
      <c r="G169" s="1009"/>
      <c r="H169" s="1009"/>
      <c r="I169" s="988" t="e">
        <f>#REF!</f>
        <v>#REF!</v>
      </c>
      <c r="J169" s="1326" t="e">
        <f>#REF!</f>
        <v>#REF!</v>
      </c>
      <c r="K169" s="1326"/>
      <c r="L169" s="1326"/>
      <c r="M169" s="1326"/>
      <c r="N169" s="184"/>
      <c r="AH169" s="1011"/>
      <c r="AI169" s="1011"/>
      <c r="AK169" s="1010"/>
      <c r="AL169" s="1011"/>
    </row>
    <row r="170" spans="1:38" s="282" customFormat="1" ht="20.100000000000001" hidden="1" customHeight="1">
      <c r="A170" s="1015"/>
      <c r="B170" s="1015"/>
      <c r="C170" s="1015"/>
      <c r="D170" s="1015"/>
      <c r="E170" s="1015"/>
      <c r="F170" s="1015"/>
      <c r="G170" s="1015"/>
      <c r="H170" s="1015"/>
      <c r="I170" s="308" t="e">
        <f>#REF!</f>
        <v>#REF!</v>
      </c>
      <c r="J170" s="1326" t="e">
        <f>#REF!</f>
        <v>#REF!</v>
      </c>
      <c r="K170" s="1326"/>
      <c r="L170" s="1326"/>
      <c r="M170" s="1326"/>
      <c r="N170" s="184"/>
      <c r="AH170" s="1011"/>
      <c r="AI170" s="1011"/>
      <c r="AK170" s="1011"/>
      <c r="AL170" s="1011"/>
    </row>
    <row r="171" spans="1:38" s="282" customFormat="1" ht="35.25" hidden="1" customHeight="1">
      <c r="A171" s="314" t="e">
        <f>#REF!</f>
        <v>#REF!</v>
      </c>
      <c r="B171" s="314"/>
      <c r="C171" s="314"/>
      <c r="D171" s="314"/>
      <c r="E171" s="314"/>
      <c r="F171" s="314"/>
      <c r="G171" s="314"/>
      <c r="H171" s="314"/>
      <c r="I171" s="308" t="e">
        <f>#REF!</f>
        <v>#REF!</v>
      </c>
      <c r="J171" s="1326"/>
      <c r="K171" s="1326"/>
      <c r="L171" s="1326"/>
      <c r="M171" s="1326"/>
      <c r="N171" s="184"/>
      <c r="AH171" s="1011"/>
      <c r="AI171" s="1011"/>
      <c r="AK171" s="1011"/>
      <c r="AL171" s="1011"/>
    </row>
    <row r="172" spans="1:38" s="282" customFormat="1" ht="19.5" hidden="1" customHeight="1">
      <c r="A172" s="1009" t="e">
        <f>#REF!</f>
        <v>#REF!</v>
      </c>
      <c r="B172" s="1009"/>
      <c r="C172" s="1009"/>
      <c r="D172" s="1009"/>
      <c r="E172" s="1009"/>
      <c r="F172" s="1009"/>
      <c r="G172" s="1009"/>
      <c r="H172" s="1009"/>
      <c r="I172" s="988" t="e">
        <f>#REF!</f>
        <v>#REF!</v>
      </c>
      <c r="J172" s="1326" t="e">
        <f>#REF!</f>
        <v>#REF!</v>
      </c>
      <c r="K172" s="1326"/>
      <c r="L172" s="1326"/>
      <c r="M172" s="1326"/>
      <c r="N172" s="184"/>
      <c r="AH172" s="1011"/>
      <c r="AI172" s="1011"/>
      <c r="AK172" s="1010"/>
      <c r="AL172" s="1011"/>
    </row>
    <row r="173" spans="1:38" s="282" customFormat="1" ht="19.5" hidden="1" customHeight="1">
      <c r="A173" s="1009" t="e">
        <f>#REF!</f>
        <v>#REF!</v>
      </c>
      <c r="B173" s="1009"/>
      <c r="C173" s="1009"/>
      <c r="D173" s="1009"/>
      <c r="E173" s="1009"/>
      <c r="F173" s="1009"/>
      <c r="G173" s="1009"/>
      <c r="H173" s="1009"/>
      <c r="I173" s="988" t="e">
        <f>#REF!</f>
        <v>#REF!</v>
      </c>
      <c r="J173" s="1326" t="e">
        <f>#REF!</f>
        <v>#REF!</v>
      </c>
      <c r="K173" s="1326"/>
      <c r="L173" s="1326"/>
      <c r="M173" s="1326"/>
      <c r="N173" s="184"/>
      <c r="AH173" s="1011"/>
      <c r="AI173" s="1011"/>
      <c r="AK173" s="1010"/>
      <c r="AL173" s="1011"/>
    </row>
    <row r="174" spans="1:38" s="282" customFormat="1" ht="19.5" hidden="1" customHeight="1">
      <c r="A174" s="1009" t="e">
        <f>#REF!</f>
        <v>#REF!</v>
      </c>
      <c r="B174" s="1009"/>
      <c r="C174" s="1009"/>
      <c r="D174" s="1009"/>
      <c r="E174" s="1009"/>
      <c r="F174" s="1009"/>
      <c r="G174" s="1009"/>
      <c r="H174" s="1009"/>
      <c r="I174" s="988" t="e">
        <f>#REF!</f>
        <v>#REF!</v>
      </c>
      <c r="J174" s="1326" t="e">
        <f>#REF!</f>
        <v>#REF!</v>
      </c>
      <c r="K174" s="1326"/>
      <c r="L174" s="1326"/>
      <c r="M174" s="1326"/>
      <c r="N174" s="184"/>
      <c r="AH174" s="1011"/>
      <c r="AI174" s="1011"/>
      <c r="AK174" s="1010"/>
      <c r="AL174" s="1011"/>
    </row>
    <row r="175" spans="1:38" s="282" customFormat="1" ht="19.5" hidden="1" customHeight="1">
      <c r="A175" s="1009" t="e">
        <f>#REF!</f>
        <v>#REF!</v>
      </c>
      <c r="B175" s="1009"/>
      <c r="C175" s="1009"/>
      <c r="D175" s="1009"/>
      <c r="E175" s="1009"/>
      <c r="F175" s="1009"/>
      <c r="G175" s="1009"/>
      <c r="H175" s="1009"/>
      <c r="I175" s="988" t="e">
        <f>#REF!</f>
        <v>#REF!</v>
      </c>
      <c r="J175" s="1326" t="e">
        <f>#REF!</f>
        <v>#REF!</v>
      </c>
      <c r="K175" s="1326"/>
      <c r="L175" s="1326"/>
      <c r="M175" s="1326"/>
      <c r="N175" s="184"/>
      <c r="AH175" s="1011"/>
      <c r="AI175" s="1011"/>
      <c r="AK175" s="1010"/>
      <c r="AL175" s="1011"/>
    </row>
    <row r="176" spans="1:38" s="282" customFormat="1" ht="33" hidden="1" customHeight="1">
      <c r="A176" s="1009" t="e">
        <f>#REF!</f>
        <v>#REF!</v>
      </c>
      <c r="B176" s="1009"/>
      <c r="C176" s="1009"/>
      <c r="D176" s="1009"/>
      <c r="E176" s="1009"/>
      <c r="F176" s="1009"/>
      <c r="G176" s="1009"/>
      <c r="H176" s="1009"/>
      <c r="I176" s="988" t="e">
        <f>#REF!</f>
        <v>#REF!</v>
      </c>
      <c r="J176" s="1326" t="e">
        <f>#REF!</f>
        <v>#REF!</v>
      </c>
      <c r="K176" s="1326"/>
      <c r="L176" s="1326"/>
      <c r="M176" s="1326"/>
      <c r="N176" s="184"/>
      <c r="AH176" s="1011"/>
      <c r="AI176" s="1011"/>
      <c r="AK176" s="1010"/>
      <c r="AL176" s="1011"/>
    </row>
    <row r="177" spans="1:38" s="282" customFormat="1" ht="19.5" hidden="1" customHeight="1">
      <c r="A177" s="1009" t="e">
        <f>#REF!</f>
        <v>#REF!</v>
      </c>
      <c r="B177" s="1009"/>
      <c r="C177" s="1009"/>
      <c r="D177" s="1009"/>
      <c r="E177" s="1009"/>
      <c r="F177" s="1009"/>
      <c r="G177" s="1009"/>
      <c r="H177" s="1009"/>
      <c r="I177" s="988" t="e">
        <f>#REF!</f>
        <v>#REF!</v>
      </c>
      <c r="J177" s="1326" t="e">
        <f>#REF!</f>
        <v>#REF!</v>
      </c>
      <c r="K177" s="1326"/>
      <c r="L177" s="1326"/>
      <c r="M177" s="1326"/>
      <c r="N177" s="184"/>
      <c r="AH177" s="1011"/>
      <c r="AI177" s="1011"/>
      <c r="AK177" s="1010"/>
      <c r="AL177" s="1011"/>
    </row>
    <row r="178" spans="1:38" s="282" customFormat="1" ht="19.5" hidden="1" customHeight="1">
      <c r="A178" s="1009" t="e">
        <f>#REF!</f>
        <v>#REF!</v>
      </c>
      <c r="B178" s="1009"/>
      <c r="C178" s="1009"/>
      <c r="D178" s="1009"/>
      <c r="E178" s="1009"/>
      <c r="F178" s="1009"/>
      <c r="G178" s="1009"/>
      <c r="H178" s="1009"/>
      <c r="I178" s="988" t="e">
        <f>#REF!</f>
        <v>#REF!</v>
      </c>
      <c r="J178" s="1326" t="e">
        <f>#REF!</f>
        <v>#REF!</v>
      </c>
      <c r="K178" s="1326"/>
      <c r="L178" s="1326"/>
      <c r="M178" s="1326"/>
      <c r="N178" s="184"/>
      <c r="AH178" s="1011"/>
      <c r="AI178" s="1011"/>
      <c r="AK178" s="1010"/>
      <c r="AL178" s="1011"/>
    </row>
    <row r="179" spans="1:38" s="282" customFormat="1" ht="19.5" hidden="1" customHeight="1">
      <c r="A179" s="1009" t="e">
        <f>#REF!</f>
        <v>#REF!</v>
      </c>
      <c r="B179" s="1009"/>
      <c r="C179" s="1009"/>
      <c r="D179" s="1009"/>
      <c r="E179" s="1009"/>
      <c r="F179" s="1009"/>
      <c r="G179" s="1009"/>
      <c r="H179" s="1009"/>
      <c r="I179" s="988" t="e">
        <f>#REF!</f>
        <v>#REF!</v>
      </c>
      <c r="J179" s="1326" t="e">
        <f>#REF!</f>
        <v>#REF!</v>
      </c>
      <c r="K179" s="1326"/>
      <c r="L179" s="1326"/>
      <c r="M179" s="1326"/>
      <c r="N179" s="184"/>
      <c r="AH179" s="1011"/>
      <c r="AI179" s="1011"/>
      <c r="AK179" s="1010"/>
      <c r="AL179" s="1011"/>
    </row>
    <row r="180" spans="1:38" s="282" customFormat="1" ht="19.5" hidden="1" customHeight="1">
      <c r="A180" s="1009" t="e">
        <f>#REF!</f>
        <v>#REF!</v>
      </c>
      <c r="B180" s="1009"/>
      <c r="C180" s="1009"/>
      <c r="D180" s="1009"/>
      <c r="E180" s="1009"/>
      <c r="F180" s="1009"/>
      <c r="G180" s="1009"/>
      <c r="H180" s="1009"/>
      <c r="I180" s="988" t="e">
        <f>#REF!</f>
        <v>#REF!</v>
      </c>
      <c r="J180" s="1326" t="e">
        <f>#REF!</f>
        <v>#REF!</v>
      </c>
      <c r="K180" s="1326"/>
      <c r="L180" s="1326"/>
      <c r="M180" s="1326"/>
      <c r="N180" s="184"/>
      <c r="AH180" s="1011"/>
      <c r="AI180" s="1011"/>
      <c r="AK180" s="1010"/>
      <c r="AL180" s="1011"/>
    </row>
    <row r="181" spans="1:38" s="282" customFormat="1" ht="19.5" hidden="1" customHeight="1">
      <c r="A181" s="1015"/>
      <c r="B181" s="1015"/>
      <c r="C181" s="1015"/>
      <c r="D181" s="1015"/>
      <c r="E181" s="1015"/>
      <c r="F181" s="1015"/>
      <c r="G181" s="1015"/>
      <c r="H181" s="1015"/>
      <c r="I181" s="308" t="e">
        <f>#REF!</f>
        <v>#REF!</v>
      </c>
      <c r="J181" s="1326" t="e">
        <f>#REF!</f>
        <v>#REF!</v>
      </c>
      <c r="K181" s="1326"/>
      <c r="L181" s="1326"/>
      <c r="M181" s="1326"/>
      <c r="N181" s="184"/>
      <c r="AH181" s="1011"/>
      <c r="AI181" s="1011"/>
      <c r="AK181" s="1011"/>
      <c r="AL181" s="1011"/>
    </row>
    <row r="182" spans="1:38" s="282" customFormat="1" ht="19.5" hidden="1" customHeight="1">
      <c r="A182" s="314" t="e">
        <f>#REF!</f>
        <v>#REF!</v>
      </c>
      <c r="B182" s="314"/>
      <c r="C182" s="314"/>
      <c r="D182" s="314"/>
      <c r="E182" s="314"/>
      <c r="F182" s="314"/>
      <c r="G182" s="314"/>
      <c r="H182" s="314"/>
      <c r="I182" s="308" t="e">
        <f>#REF!</f>
        <v>#REF!</v>
      </c>
      <c r="J182" s="1326"/>
      <c r="K182" s="1326"/>
      <c r="L182" s="1326"/>
      <c r="M182" s="1326"/>
      <c r="N182" s="184"/>
      <c r="AH182" s="1011"/>
      <c r="AI182" s="1011"/>
      <c r="AK182" s="1011"/>
      <c r="AL182" s="1011"/>
    </row>
    <row r="183" spans="1:38" s="282" customFormat="1" ht="19.5" hidden="1" customHeight="1">
      <c r="A183" s="1009" t="e">
        <f>#REF!</f>
        <v>#REF!</v>
      </c>
      <c r="B183" s="1009"/>
      <c r="C183" s="1009"/>
      <c r="D183" s="1009"/>
      <c r="E183" s="1009"/>
      <c r="F183" s="1009"/>
      <c r="G183" s="1009"/>
      <c r="H183" s="1009"/>
      <c r="I183" s="487" t="e">
        <f>#REF!</f>
        <v>#REF!</v>
      </c>
      <c r="J183" s="1326" t="e">
        <f>#REF!</f>
        <v>#REF!</v>
      </c>
      <c r="K183" s="1326"/>
      <c r="L183" s="1326"/>
      <c r="M183" s="1326"/>
      <c r="N183" s="184"/>
      <c r="AH183" s="1011"/>
      <c r="AI183" s="1011"/>
      <c r="AK183" s="1010"/>
      <c r="AL183" s="1011"/>
    </row>
    <row r="184" spans="1:38" s="282" customFormat="1" ht="19.5" hidden="1" customHeight="1">
      <c r="A184" s="1009" t="e">
        <f>#REF!</f>
        <v>#REF!</v>
      </c>
      <c r="B184" s="1009"/>
      <c r="C184" s="1009"/>
      <c r="D184" s="1009"/>
      <c r="E184" s="1009"/>
      <c r="F184" s="1009"/>
      <c r="G184" s="1009"/>
      <c r="H184" s="1009"/>
      <c r="I184" s="487" t="e">
        <f>#REF!</f>
        <v>#REF!</v>
      </c>
      <c r="J184" s="1326" t="e">
        <f>#REF!</f>
        <v>#REF!</v>
      </c>
      <c r="K184" s="1326"/>
      <c r="L184" s="1326"/>
      <c r="M184" s="1326"/>
      <c r="N184" s="184"/>
      <c r="AH184" s="1011"/>
      <c r="AI184" s="1011"/>
      <c r="AK184" s="1010"/>
      <c r="AL184" s="1011"/>
    </row>
    <row r="185" spans="1:38" s="282" customFormat="1" ht="19.5" hidden="1" customHeight="1">
      <c r="A185" s="1009" t="e">
        <f>#REF!</f>
        <v>#REF!</v>
      </c>
      <c r="B185" s="1009"/>
      <c r="C185" s="1009"/>
      <c r="D185" s="1009"/>
      <c r="E185" s="1009"/>
      <c r="F185" s="1009"/>
      <c r="G185" s="1009"/>
      <c r="H185" s="1009"/>
      <c r="I185" s="487" t="e">
        <f>#REF!</f>
        <v>#REF!</v>
      </c>
      <c r="J185" s="1326" t="e">
        <f>#REF!</f>
        <v>#REF!</v>
      </c>
      <c r="K185" s="1326"/>
      <c r="L185" s="1326"/>
      <c r="M185" s="1326"/>
      <c r="N185" s="184"/>
      <c r="AH185" s="1011"/>
      <c r="AI185" s="1011"/>
      <c r="AK185" s="1010"/>
      <c r="AL185" s="1011"/>
    </row>
    <row r="186" spans="1:38" s="282" customFormat="1" ht="19.5" hidden="1" customHeight="1">
      <c r="A186" s="1015"/>
      <c r="B186" s="1015"/>
      <c r="C186" s="1015"/>
      <c r="D186" s="1015"/>
      <c r="E186" s="1015"/>
      <c r="F186" s="1015"/>
      <c r="G186" s="1015"/>
      <c r="H186" s="1015"/>
      <c r="I186" s="308" t="e">
        <f>#REF!</f>
        <v>#REF!</v>
      </c>
      <c r="J186" s="1326" t="e">
        <f>#REF!</f>
        <v>#REF!</v>
      </c>
      <c r="K186" s="1326"/>
      <c r="L186" s="1326"/>
      <c r="M186" s="1326"/>
      <c r="N186" s="184"/>
      <c r="AH186" s="1011"/>
      <c r="AI186" s="1011"/>
      <c r="AK186" s="1011"/>
      <c r="AL186" s="1011"/>
    </row>
    <row r="187" spans="1:38" s="282" customFormat="1" ht="33" hidden="1" customHeight="1">
      <c r="A187" s="314" t="e">
        <f>#REF!</f>
        <v>#REF!</v>
      </c>
      <c r="B187" s="314"/>
      <c r="C187" s="314"/>
      <c r="D187" s="314"/>
      <c r="E187" s="314"/>
      <c r="F187" s="314"/>
      <c r="G187" s="314"/>
      <c r="H187" s="314"/>
      <c r="I187" s="308" t="e">
        <f>#REF!</f>
        <v>#REF!</v>
      </c>
      <c r="J187" s="1326"/>
      <c r="K187" s="1326"/>
      <c r="L187" s="1326"/>
      <c r="M187" s="1326"/>
      <c r="N187" s="184"/>
      <c r="AH187" s="1011"/>
      <c r="AI187" s="1011"/>
      <c r="AK187" s="1011"/>
      <c r="AL187" s="1011"/>
    </row>
    <row r="188" spans="1:38" s="282" customFormat="1" ht="19.5" hidden="1" customHeight="1">
      <c r="A188" s="1015" t="e">
        <f>#REF!</f>
        <v>#REF!</v>
      </c>
      <c r="B188" s="1015"/>
      <c r="C188" s="1015"/>
      <c r="D188" s="1015"/>
      <c r="E188" s="1015"/>
      <c r="F188" s="1015"/>
      <c r="G188" s="1015"/>
      <c r="H188" s="1015"/>
      <c r="I188" s="487" t="e">
        <f>#REF!</f>
        <v>#REF!</v>
      </c>
      <c r="J188" s="1326" t="e">
        <f>#REF!</f>
        <v>#REF!</v>
      </c>
      <c r="K188" s="1326"/>
      <c r="L188" s="1326"/>
      <c r="M188" s="1326"/>
      <c r="N188" s="184"/>
      <c r="AH188" s="1011"/>
      <c r="AI188" s="1011"/>
      <c r="AK188" s="1010"/>
      <c r="AL188" s="1011"/>
    </row>
    <row r="189" spans="1:38" s="282" customFormat="1" ht="19.5" hidden="1" customHeight="1">
      <c r="A189" s="1015" t="e">
        <f>#REF!</f>
        <v>#REF!</v>
      </c>
      <c r="B189" s="1015"/>
      <c r="C189" s="1015"/>
      <c r="D189" s="1015"/>
      <c r="E189" s="1015"/>
      <c r="F189" s="1015"/>
      <c r="G189" s="1015"/>
      <c r="H189" s="1015"/>
      <c r="I189" s="487" t="e">
        <f>#REF!</f>
        <v>#REF!</v>
      </c>
      <c r="J189" s="1326" t="e">
        <f>#REF!</f>
        <v>#REF!</v>
      </c>
      <c r="K189" s="1326"/>
      <c r="L189" s="1326"/>
      <c r="M189" s="1326"/>
      <c r="N189" s="184"/>
      <c r="AH189" s="1011"/>
      <c r="AI189" s="1011"/>
      <c r="AK189" s="1010"/>
      <c r="AL189" s="1011"/>
    </row>
    <row r="190" spans="1:38" s="282" customFormat="1" ht="19.5" hidden="1" customHeight="1">
      <c r="A190" s="1015" t="e">
        <f>#REF!</f>
        <v>#REF!</v>
      </c>
      <c r="B190" s="1015"/>
      <c r="C190" s="1015"/>
      <c r="D190" s="1015"/>
      <c r="E190" s="1015"/>
      <c r="F190" s="1015"/>
      <c r="G190" s="1015"/>
      <c r="H190" s="1015"/>
      <c r="I190" s="487" t="e">
        <f>#REF!</f>
        <v>#REF!</v>
      </c>
      <c r="J190" s="1326" t="e">
        <f>#REF!</f>
        <v>#REF!</v>
      </c>
      <c r="K190" s="1326"/>
      <c r="L190" s="1326"/>
      <c r="M190" s="1326"/>
      <c r="N190" s="184"/>
      <c r="AH190" s="1011"/>
      <c r="AI190" s="1011"/>
      <c r="AK190" s="1010"/>
      <c r="AL190" s="1011"/>
    </row>
    <row r="191" spans="1:38" s="282" customFormat="1" ht="19.5" hidden="1" customHeight="1">
      <c r="A191" s="1015"/>
      <c r="B191" s="1015"/>
      <c r="C191" s="1015"/>
      <c r="D191" s="1015"/>
      <c r="E191" s="1015"/>
      <c r="F191" s="1015"/>
      <c r="G191" s="1015"/>
      <c r="H191" s="1015"/>
      <c r="I191" s="308" t="e">
        <f>#REF!</f>
        <v>#REF!</v>
      </c>
      <c r="J191" s="1326" t="e">
        <f>#REF!</f>
        <v>#REF!</v>
      </c>
      <c r="K191" s="1326"/>
      <c r="L191" s="1326"/>
      <c r="M191" s="1326"/>
      <c r="N191" s="184"/>
      <c r="AH191" s="1011"/>
      <c r="AI191" s="1011"/>
      <c r="AK191" s="1011"/>
      <c r="AL191" s="1011"/>
    </row>
    <row r="192" spans="1:38" s="282" customFormat="1" ht="19.5" hidden="1" customHeight="1">
      <c r="A192" s="314" t="e">
        <f>#REF!</f>
        <v>#REF!</v>
      </c>
      <c r="B192" s="314"/>
      <c r="C192" s="314"/>
      <c r="D192" s="314"/>
      <c r="E192" s="314"/>
      <c r="F192" s="314"/>
      <c r="G192" s="314"/>
      <c r="H192" s="314"/>
      <c r="I192" s="308" t="e">
        <f>#REF!</f>
        <v>#REF!</v>
      </c>
      <c r="J192" s="1326"/>
      <c r="K192" s="1326"/>
      <c r="L192" s="1326"/>
      <c r="M192" s="1326"/>
      <c r="N192" s="184"/>
      <c r="AH192" s="1011"/>
      <c r="AI192" s="1011"/>
      <c r="AK192" s="1011"/>
      <c r="AL192" s="1011"/>
    </row>
    <row r="193" spans="1:38" s="282" customFormat="1" ht="19.5" hidden="1" customHeight="1">
      <c r="A193" s="1009" t="e">
        <f>#REF!</f>
        <v>#REF!</v>
      </c>
      <c r="B193" s="1009"/>
      <c r="C193" s="1009"/>
      <c r="D193" s="1009"/>
      <c r="E193" s="1009"/>
      <c r="F193" s="1009"/>
      <c r="G193" s="1009"/>
      <c r="H193" s="1009"/>
      <c r="I193" s="487" t="e">
        <f>#REF!</f>
        <v>#REF!</v>
      </c>
      <c r="J193" s="1326" t="e">
        <f>#REF!</f>
        <v>#REF!</v>
      </c>
      <c r="K193" s="1326"/>
      <c r="L193" s="1326"/>
      <c r="M193" s="1326"/>
      <c r="N193" s="184"/>
      <c r="AH193" s="1011"/>
      <c r="AI193" s="1011"/>
      <c r="AK193" s="1010"/>
      <c r="AL193" s="1011"/>
    </row>
    <row r="194" spans="1:38" s="282" customFormat="1" ht="19.5" hidden="1" customHeight="1">
      <c r="A194" s="1009" t="e">
        <f>#REF!</f>
        <v>#REF!</v>
      </c>
      <c r="B194" s="1009"/>
      <c r="C194" s="1009"/>
      <c r="D194" s="1009"/>
      <c r="E194" s="1009"/>
      <c r="F194" s="1009"/>
      <c r="G194" s="1009"/>
      <c r="H194" s="1009"/>
      <c r="I194" s="487" t="e">
        <f>#REF!</f>
        <v>#REF!</v>
      </c>
      <c r="J194" s="1326" t="e">
        <f>#REF!</f>
        <v>#REF!</v>
      </c>
      <c r="K194" s="1326"/>
      <c r="L194" s="1326"/>
      <c r="M194" s="1326"/>
      <c r="N194" s="184"/>
      <c r="AH194" s="1011"/>
      <c r="AI194" s="1011"/>
      <c r="AK194" s="1010"/>
      <c r="AL194" s="1011"/>
    </row>
    <row r="195" spans="1:38" s="282" customFormat="1" ht="19.5" hidden="1" customHeight="1">
      <c r="A195" s="1015"/>
      <c r="B195" s="1015"/>
      <c r="C195" s="1015"/>
      <c r="D195" s="1015"/>
      <c r="E195" s="1015"/>
      <c r="F195" s="1015"/>
      <c r="G195" s="1015"/>
      <c r="H195" s="1015"/>
      <c r="I195" s="308" t="e">
        <f>#REF!</f>
        <v>#REF!</v>
      </c>
      <c r="J195" s="1326" t="e">
        <f>#REF!</f>
        <v>#REF!</v>
      </c>
      <c r="K195" s="1326"/>
      <c r="L195" s="1326"/>
      <c r="M195" s="1326"/>
      <c r="N195" s="184"/>
      <c r="AH195" s="1011"/>
      <c r="AI195" s="1011"/>
      <c r="AK195" s="1011"/>
      <c r="AL195" s="1011"/>
    </row>
    <row r="196" spans="1:38" s="282" customFormat="1" ht="33" hidden="1" customHeight="1">
      <c r="A196" s="314" t="e">
        <f>#REF!</f>
        <v>#REF!</v>
      </c>
      <c r="B196" s="314"/>
      <c r="C196" s="314"/>
      <c r="D196" s="314"/>
      <c r="E196" s="314"/>
      <c r="F196" s="314"/>
      <c r="G196" s="314"/>
      <c r="H196" s="314"/>
      <c r="I196" s="308" t="e">
        <f>#REF!</f>
        <v>#REF!</v>
      </c>
      <c r="J196" s="1326"/>
      <c r="K196" s="1326"/>
      <c r="L196" s="1326"/>
      <c r="M196" s="1326"/>
      <c r="N196" s="184"/>
      <c r="AH196" s="1011"/>
      <c r="AI196" s="1011"/>
      <c r="AK196" s="1011"/>
      <c r="AL196" s="1011"/>
    </row>
    <row r="197" spans="1:38" s="282" customFormat="1" ht="19.5" hidden="1" customHeight="1">
      <c r="A197" s="1009" t="e">
        <f>#REF!</f>
        <v>#REF!</v>
      </c>
      <c r="B197" s="1009"/>
      <c r="C197" s="1009"/>
      <c r="D197" s="1009"/>
      <c r="E197" s="1009"/>
      <c r="F197" s="1009"/>
      <c r="G197" s="1009"/>
      <c r="H197" s="1009"/>
      <c r="I197" s="487" t="e">
        <f>#REF!</f>
        <v>#REF!</v>
      </c>
      <c r="J197" s="1326" t="e">
        <f>#REF!</f>
        <v>#REF!</v>
      </c>
      <c r="K197" s="1326"/>
      <c r="L197" s="1326"/>
      <c r="M197" s="1326"/>
      <c r="N197" s="184"/>
      <c r="AH197" s="1011"/>
      <c r="AI197" s="1011"/>
      <c r="AK197" s="1010"/>
      <c r="AL197" s="1011"/>
    </row>
    <row r="198" spans="1:38" s="282" customFormat="1" ht="19.5" hidden="1" customHeight="1">
      <c r="A198" s="1009" t="e">
        <f>#REF!</f>
        <v>#REF!</v>
      </c>
      <c r="B198" s="1009"/>
      <c r="C198" s="1009"/>
      <c r="D198" s="1009"/>
      <c r="E198" s="1009"/>
      <c r="F198" s="1009"/>
      <c r="G198" s="1009"/>
      <c r="H198" s="1009"/>
      <c r="I198" s="487" t="e">
        <f>#REF!</f>
        <v>#REF!</v>
      </c>
      <c r="J198" s="1326" t="e">
        <f>#REF!</f>
        <v>#REF!</v>
      </c>
      <c r="K198" s="1326"/>
      <c r="L198" s="1326"/>
      <c r="M198" s="1326"/>
      <c r="N198" s="184"/>
      <c r="AH198" s="1011"/>
      <c r="AI198" s="1011"/>
      <c r="AK198" s="1010"/>
      <c r="AL198" s="1011"/>
    </row>
    <row r="199" spans="1:38" s="282" customFormat="1" ht="19.5" hidden="1" customHeight="1">
      <c r="A199" s="1009" t="e">
        <f>#REF!</f>
        <v>#REF!</v>
      </c>
      <c r="B199" s="1009"/>
      <c r="C199" s="1009"/>
      <c r="D199" s="1009"/>
      <c r="E199" s="1009"/>
      <c r="F199" s="1009"/>
      <c r="G199" s="1009"/>
      <c r="H199" s="1009"/>
      <c r="I199" s="487" t="e">
        <f>#REF!</f>
        <v>#REF!</v>
      </c>
      <c r="J199" s="1326" t="e">
        <f>#REF!</f>
        <v>#REF!</v>
      </c>
      <c r="K199" s="1326"/>
      <c r="L199" s="1326"/>
      <c r="M199" s="1326"/>
      <c r="N199" s="184"/>
      <c r="AH199" s="1011"/>
      <c r="AI199" s="1011"/>
      <c r="AK199" s="1010"/>
      <c r="AL199" s="1011"/>
    </row>
    <row r="200" spans="1:38" s="282" customFormat="1" ht="19.5" hidden="1" customHeight="1">
      <c r="A200" s="1009" t="e">
        <f>#REF!</f>
        <v>#REF!</v>
      </c>
      <c r="B200" s="1009"/>
      <c r="C200" s="1009"/>
      <c r="D200" s="1009"/>
      <c r="E200" s="1009"/>
      <c r="F200" s="1009"/>
      <c r="G200" s="1009"/>
      <c r="H200" s="1009"/>
      <c r="I200" s="487" t="e">
        <f>#REF!</f>
        <v>#REF!</v>
      </c>
      <c r="J200" s="1326" t="e">
        <f>#REF!</f>
        <v>#REF!</v>
      </c>
      <c r="K200" s="1326"/>
      <c r="L200" s="1326"/>
      <c r="M200" s="1326"/>
      <c r="N200" s="184"/>
      <c r="AH200" s="1011"/>
      <c r="AI200" s="1011"/>
      <c r="AK200" s="1010"/>
      <c r="AL200" s="1011"/>
    </row>
    <row r="201" spans="1:38" s="282" customFormat="1" ht="19.5" hidden="1" customHeight="1">
      <c r="A201" s="1009" t="e">
        <f>#REF!</f>
        <v>#REF!</v>
      </c>
      <c r="B201" s="1009"/>
      <c r="C201" s="1009"/>
      <c r="D201" s="1009"/>
      <c r="E201" s="1009"/>
      <c r="F201" s="1009"/>
      <c r="G201" s="1009"/>
      <c r="H201" s="1009"/>
      <c r="I201" s="487" t="e">
        <f>#REF!</f>
        <v>#REF!</v>
      </c>
      <c r="J201" s="1326" t="e">
        <f>#REF!</f>
        <v>#REF!</v>
      </c>
      <c r="K201" s="1326"/>
      <c r="L201" s="1326"/>
      <c r="M201" s="1326"/>
      <c r="N201" s="184"/>
      <c r="AH201" s="1011"/>
      <c r="AI201" s="1011"/>
      <c r="AK201" s="1010"/>
      <c r="AL201" s="1011"/>
    </row>
    <row r="202" spans="1:38" s="282" customFormat="1" ht="19.5" hidden="1" customHeight="1">
      <c r="A202" s="1009" t="e">
        <f>#REF!</f>
        <v>#REF!</v>
      </c>
      <c r="B202" s="1009"/>
      <c r="C202" s="1009"/>
      <c r="D202" s="1009"/>
      <c r="E202" s="1009"/>
      <c r="F202" s="1009"/>
      <c r="G202" s="1009"/>
      <c r="H202" s="1009"/>
      <c r="I202" s="487" t="e">
        <f>#REF!</f>
        <v>#REF!</v>
      </c>
      <c r="J202" s="1326" t="e">
        <f>#REF!</f>
        <v>#REF!</v>
      </c>
      <c r="K202" s="1326"/>
      <c r="L202" s="1326"/>
      <c r="M202" s="1326"/>
      <c r="N202" s="184"/>
      <c r="AH202" s="1011"/>
      <c r="AI202" s="1011"/>
      <c r="AK202" s="1010"/>
      <c r="AL202" s="1011"/>
    </row>
    <row r="203" spans="1:38" s="282" customFormat="1" ht="19.5" hidden="1" customHeight="1">
      <c r="A203" s="1015"/>
      <c r="B203" s="1015"/>
      <c r="C203" s="1015"/>
      <c r="D203" s="1015"/>
      <c r="E203" s="1015"/>
      <c r="F203" s="1015"/>
      <c r="G203" s="1015"/>
      <c r="H203" s="1015"/>
      <c r="I203" s="308" t="e">
        <f>#REF!</f>
        <v>#REF!</v>
      </c>
      <c r="J203" s="1326" t="e">
        <f>#REF!</f>
        <v>#REF!</v>
      </c>
      <c r="K203" s="1326"/>
      <c r="L203" s="1326"/>
      <c r="M203" s="1326"/>
      <c r="N203" s="184"/>
      <c r="AH203" s="1011"/>
      <c r="AI203" s="1011"/>
      <c r="AK203" s="1011"/>
      <c r="AL203" s="1011"/>
    </row>
    <row r="204" spans="1:38" s="282" customFormat="1" ht="33" hidden="1" customHeight="1">
      <c r="A204" s="314" t="e">
        <f>#REF!</f>
        <v>#REF!</v>
      </c>
      <c r="B204" s="314"/>
      <c r="C204" s="314"/>
      <c r="D204" s="314"/>
      <c r="E204" s="314"/>
      <c r="F204" s="314"/>
      <c r="G204" s="314"/>
      <c r="H204" s="314"/>
      <c r="I204" s="308" t="e">
        <f>#REF!</f>
        <v>#REF!</v>
      </c>
      <c r="J204" s="1326"/>
      <c r="K204" s="1326"/>
      <c r="L204" s="1326"/>
      <c r="M204" s="1326"/>
      <c r="N204" s="184"/>
      <c r="AH204" s="1011"/>
      <c r="AI204" s="1011"/>
      <c r="AK204" s="1011"/>
      <c r="AL204" s="1011"/>
    </row>
    <row r="205" spans="1:38" s="282" customFormat="1" ht="33" hidden="1" customHeight="1">
      <c r="A205" s="1009" t="e">
        <f>#REF!</f>
        <v>#REF!</v>
      </c>
      <c r="B205" s="1009"/>
      <c r="C205" s="1009"/>
      <c r="D205" s="1009"/>
      <c r="E205" s="1009"/>
      <c r="F205" s="1009"/>
      <c r="G205" s="1009"/>
      <c r="H205" s="1009"/>
      <c r="I205" s="487" t="e">
        <f>#REF!</f>
        <v>#REF!</v>
      </c>
      <c r="J205" s="1326" t="e">
        <f>#REF!</f>
        <v>#REF!</v>
      </c>
      <c r="K205" s="1326"/>
      <c r="L205" s="1326"/>
      <c r="M205" s="1326"/>
      <c r="N205" s="184"/>
      <c r="AH205" s="1011"/>
      <c r="AI205" s="1011"/>
      <c r="AK205" s="1010"/>
      <c r="AL205" s="1011"/>
    </row>
    <row r="206" spans="1:38" s="282" customFormat="1" ht="19.5" hidden="1" customHeight="1">
      <c r="A206" s="1009" t="e">
        <f>#REF!</f>
        <v>#REF!</v>
      </c>
      <c r="B206" s="1009"/>
      <c r="C206" s="1009"/>
      <c r="D206" s="1009"/>
      <c r="E206" s="1009"/>
      <c r="F206" s="1009"/>
      <c r="G206" s="1009"/>
      <c r="H206" s="1009"/>
      <c r="I206" s="487" t="e">
        <f>#REF!</f>
        <v>#REF!</v>
      </c>
      <c r="J206" s="1326" t="e">
        <f>#REF!</f>
        <v>#REF!</v>
      </c>
      <c r="K206" s="1326"/>
      <c r="L206" s="1326"/>
      <c r="M206" s="1326"/>
      <c r="N206" s="184"/>
      <c r="AH206" s="1011"/>
      <c r="AI206" s="1011"/>
      <c r="AK206" s="1010"/>
      <c r="AL206" s="1011"/>
    </row>
    <row r="207" spans="1:38" s="282" customFormat="1" ht="19.5" hidden="1" customHeight="1">
      <c r="A207" s="1009" t="e">
        <f>#REF!</f>
        <v>#REF!</v>
      </c>
      <c r="B207" s="1009"/>
      <c r="C207" s="1009"/>
      <c r="D207" s="1009"/>
      <c r="E207" s="1009"/>
      <c r="F207" s="1009"/>
      <c r="G207" s="1009"/>
      <c r="H207" s="1009"/>
      <c r="I207" s="487" t="e">
        <f>#REF!</f>
        <v>#REF!</v>
      </c>
      <c r="J207" s="1326" t="e">
        <f>#REF!</f>
        <v>#REF!</v>
      </c>
      <c r="K207" s="1326"/>
      <c r="L207" s="1326"/>
      <c r="M207" s="1326"/>
      <c r="N207" s="184"/>
      <c r="AH207" s="1011"/>
      <c r="AI207" s="1011"/>
      <c r="AK207" s="1010"/>
      <c r="AL207" s="1011"/>
    </row>
    <row r="208" spans="1:38" s="282" customFormat="1" ht="19.5" hidden="1" customHeight="1">
      <c r="A208" s="1015" t="e">
        <f>#REF!</f>
        <v>#REF!</v>
      </c>
      <c r="B208" s="1015"/>
      <c r="C208" s="1015"/>
      <c r="D208" s="1015"/>
      <c r="E208" s="1015"/>
      <c r="F208" s="1015"/>
      <c r="G208" s="1015"/>
      <c r="H208" s="1015"/>
      <c r="I208" s="308" t="e">
        <f>#REF!</f>
        <v>#REF!</v>
      </c>
      <c r="J208" s="1326" t="e">
        <f>#REF!</f>
        <v>#REF!</v>
      </c>
      <c r="K208" s="1326"/>
      <c r="L208" s="1326"/>
      <c r="M208" s="1326"/>
      <c r="N208" s="184"/>
      <c r="AH208" s="1011"/>
      <c r="AI208" s="1011"/>
      <c r="AK208" s="1011"/>
      <c r="AL208" s="1011"/>
    </row>
    <row r="209" spans="1:38" s="282" customFormat="1" ht="33" hidden="1" customHeight="1">
      <c r="A209" s="314" t="e">
        <f>#REF!</f>
        <v>#REF!</v>
      </c>
      <c r="B209" s="314"/>
      <c r="C209" s="314"/>
      <c r="D209" s="314"/>
      <c r="E209" s="314"/>
      <c r="F209" s="314"/>
      <c r="G209" s="314"/>
      <c r="H209" s="314"/>
      <c r="I209" s="308" t="e">
        <f>#REF!</f>
        <v>#REF!</v>
      </c>
      <c r="J209" s="1326"/>
      <c r="K209" s="1326"/>
      <c r="L209" s="1326"/>
      <c r="M209" s="1326"/>
      <c r="N209" s="184"/>
      <c r="AH209" s="1011"/>
      <c r="AI209" s="1011"/>
      <c r="AK209" s="1011"/>
      <c r="AL209" s="1011"/>
    </row>
    <row r="210" spans="1:38" s="282" customFormat="1" ht="19.5" hidden="1" customHeight="1">
      <c r="A210" s="1009" t="e">
        <f>#REF!</f>
        <v>#REF!</v>
      </c>
      <c r="B210" s="1009"/>
      <c r="C210" s="1009"/>
      <c r="D210" s="1009"/>
      <c r="E210" s="1009"/>
      <c r="F210" s="1009"/>
      <c r="G210" s="1009"/>
      <c r="H210" s="1009"/>
      <c r="I210" s="487" t="e">
        <f>#REF!</f>
        <v>#REF!</v>
      </c>
      <c r="J210" s="1326" t="e">
        <f>#REF!</f>
        <v>#REF!</v>
      </c>
      <c r="K210" s="1326"/>
      <c r="L210" s="1326"/>
      <c r="M210" s="1326"/>
      <c r="N210" s="184"/>
      <c r="AH210" s="1011"/>
      <c r="AI210" s="1011"/>
      <c r="AK210" s="1010"/>
      <c r="AL210" s="1011"/>
    </row>
    <row r="211" spans="1:38" s="282" customFormat="1" ht="19.5" hidden="1" customHeight="1">
      <c r="A211" s="1009" t="e">
        <f>#REF!</f>
        <v>#REF!</v>
      </c>
      <c r="B211" s="1009"/>
      <c r="C211" s="1009"/>
      <c r="D211" s="1009"/>
      <c r="E211" s="1009"/>
      <c r="F211" s="1009"/>
      <c r="G211" s="1009"/>
      <c r="H211" s="1009"/>
      <c r="I211" s="487" t="e">
        <f>#REF!</f>
        <v>#REF!</v>
      </c>
      <c r="J211" s="1326" t="e">
        <f>#REF!</f>
        <v>#REF!</v>
      </c>
      <c r="K211" s="1326"/>
      <c r="L211" s="1326"/>
      <c r="M211" s="1326"/>
      <c r="N211" s="184"/>
      <c r="AH211" s="1011"/>
      <c r="AI211" s="1011"/>
      <c r="AK211" s="1010"/>
      <c r="AL211" s="1011"/>
    </row>
    <row r="212" spans="1:38" s="282" customFormat="1" ht="32.25" hidden="1" customHeight="1">
      <c r="A212" s="1009" t="e">
        <f>#REF!</f>
        <v>#REF!</v>
      </c>
      <c r="B212" s="1009"/>
      <c r="C212" s="1009"/>
      <c r="D212" s="1009"/>
      <c r="E212" s="1009"/>
      <c r="F212" s="1009"/>
      <c r="G212" s="1009"/>
      <c r="H212" s="1009"/>
      <c r="I212" s="487" t="e">
        <f>#REF!</f>
        <v>#REF!</v>
      </c>
      <c r="J212" s="1326" t="e">
        <f>#REF!</f>
        <v>#REF!</v>
      </c>
      <c r="K212" s="1326"/>
      <c r="L212" s="1326"/>
      <c r="M212" s="1326"/>
      <c r="N212" s="184"/>
      <c r="AH212" s="1011"/>
      <c r="AI212" s="1011"/>
      <c r="AK212" s="1010"/>
      <c r="AL212" s="1011"/>
    </row>
    <row r="213" spans="1:38" s="282" customFormat="1" ht="19.5" hidden="1" customHeight="1">
      <c r="A213" s="1009" t="e">
        <f>#REF!</f>
        <v>#REF!</v>
      </c>
      <c r="B213" s="1009"/>
      <c r="C213" s="1009"/>
      <c r="D213" s="1009"/>
      <c r="E213" s="1009"/>
      <c r="F213" s="1009"/>
      <c r="G213" s="1009"/>
      <c r="H213" s="1009"/>
      <c r="I213" s="487" t="e">
        <f>#REF!</f>
        <v>#REF!</v>
      </c>
      <c r="J213" s="1326" t="e">
        <f>#REF!</f>
        <v>#REF!</v>
      </c>
      <c r="K213" s="1326"/>
      <c r="L213" s="1326"/>
      <c r="M213" s="1326"/>
      <c r="N213" s="184"/>
      <c r="AH213" s="1011"/>
      <c r="AI213" s="1011"/>
      <c r="AK213" s="1010"/>
      <c r="AL213" s="1011"/>
    </row>
    <row r="214" spans="1:38" s="282" customFormat="1" ht="19.5" hidden="1" customHeight="1">
      <c r="A214" s="1012"/>
      <c r="B214" s="1012"/>
      <c r="C214" s="1012"/>
      <c r="D214" s="1012"/>
      <c r="E214" s="1012"/>
      <c r="F214" s="1012"/>
      <c r="G214" s="1012"/>
      <c r="H214" s="1012"/>
      <c r="I214" s="308" t="e">
        <f>#REF!</f>
        <v>#REF!</v>
      </c>
      <c r="J214" s="1326" t="e">
        <f>#REF!</f>
        <v>#REF!</v>
      </c>
      <c r="K214" s="1326"/>
      <c r="L214" s="1326"/>
      <c r="M214" s="1326"/>
      <c r="N214" s="186"/>
      <c r="AH214" s="1011"/>
      <c r="AI214" s="1011"/>
      <c r="AK214" s="1011"/>
      <c r="AL214" s="1011"/>
    </row>
    <row r="215" spans="1:38" s="282" customFormat="1" hidden="1">
      <c r="A215" s="316"/>
      <c r="B215" s="316"/>
      <c r="C215" s="316"/>
      <c r="D215" s="316"/>
      <c r="E215" s="316"/>
      <c r="F215" s="316"/>
      <c r="G215" s="316"/>
      <c r="H215" s="316"/>
      <c r="I215" s="308" t="e">
        <f>#REF!</f>
        <v>#REF!</v>
      </c>
      <c r="J215" s="1326" t="e">
        <f>#REF!</f>
        <v>#REF!</v>
      </c>
      <c r="K215" s="1326"/>
      <c r="L215" s="1326"/>
      <c r="M215" s="1326"/>
      <c r="N215" s="186"/>
      <c r="AH215" s="1011"/>
      <c r="AI215" s="1011"/>
      <c r="AK215" s="1011"/>
      <c r="AL215" s="1011"/>
    </row>
    <row r="216" spans="1:38" s="282" customFormat="1" ht="19.5" hidden="1" customHeight="1">
      <c r="A216" s="1013"/>
      <c r="B216" s="1013"/>
      <c r="C216" s="1013"/>
      <c r="D216" s="1013"/>
      <c r="E216" s="1013"/>
      <c r="F216" s="1013"/>
      <c r="G216" s="1013"/>
      <c r="H216" s="1013"/>
      <c r="I216" s="308" t="e">
        <f>#REF!</f>
        <v>#REF!</v>
      </c>
      <c r="J216" s="1326" t="e">
        <f>#REF!</f>
        <v>#REF!</v>
      </c>
      <c r="K216" s="1326"/>
      <c r="L216" s="1326"/>
      <c r="M216" s="1326"/>
      <c r="N216" s="186"/>
      <c r="AH216" s="1011"/>
      <c r="AI216" s="1011"/>
      <c r="AK216" s="1011"/>
      <c r="AL216" s="1011"/>
    </row>
    <row r="217" spans="1:38" s="182" customFormat="1">
      <c r="A217" s="228"/>
      <c r="B217" s="228"/>
      <c r="C217" s="228"/>
      <c r="D217" s="228"/>
      <c r="E217" s="228"/>
      <c r="F217" s="228"/>
      <c r="G217" s="228"/>
      <c r="H217" s="228"/>
      <c r="I217" s="221"/>
      <c r="J217" s="1314"/>
      <c r="K217" s="1314"/>
      <c r="L217" s="1314"/>
      <c r="M217" s="1314"/>
      <c r="N217" s="256"/>
      <c r="O217" s="282"/>
    </row>
    <row r="218" spans="1:38" s="182" customFormat="1">
      <c r="A218" s="203"/>
      <c r="B218" s="203"/>
      <c r="C218" s="203"/>
      <c r="D218" s="203"/>
      <c r="E218" s="203"/>
      <c r="F218" s="203"/>
      <c r="G218" s="203"/>
      <c r="H218" s="203"/>
      <c r="I218" s="191"/>
      <c r="J218" s="191"/>
      <c r="K218" s="191"/>
      <c r="L218" s="191"/>
      <c r="M218" s="191"/>
      <c r="N218" s="256"/>
      <c r="O218" s="282"/>
    </row>
    <row r="219" spans="1:38" s="182" customFormat="1">
      <c r="A219" s="203"/>
      <c r="B219" s="203"/>
      <c r="C219" s="203"/>
      <c r="D219" s="203"/>
      <c r="E219" s="203"/>
      <c r="F219" s="203"/>
      <c r="G219" s="203"/>
      <c r="H219" s="203"/>
      <c r="I219" s="191"/>
      <c r="J219" s="191"/>
      <c r="K219" s="191"/>
      <c r="L219" s="191"/>
      <c r="M219" s="191"/>
      <c r="N219" s="256"/>
      <c r="O219" s="282"/>
    </row>
  </sheetData>
  <sheetProtection algorithmName="SHA-512" hashValue="kgYuRZuO96VL+auqmtb83+4HqKsQO9NEUbTe0b+8T8NHHZpwlBZhZEzbKEOBJotQZdrwvWxVNT1oFrl85CvnUg==" saltValue="MxnNaYnx6VDgey+HpHvjgw==" spinCount="100000"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 right="0" top="0" bottom="0" header="0" footer="0"/>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 right="0" top="0" bottom="0" header="0" footer="0"/>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 right="0" top="0" bottom="0" header="0" footer="0"/>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 right="0" top="0" bottom="0" header="0" footer="0"/>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 right="0" top="0" bottom="0" header="0" footer="0"/>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 right="0" top="0" bottom="0" header="0" footer="0"/>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 right="0" top="0" bottom="0" header="0" footer="0"/>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 right="0" top="0" bottom="0" header="0" footer="0"/>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 right="0" top="0" bottom="0" header="0" footer="0"/>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 right="0" top="0" bottom="0" header="0" footer="0"/>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 right="0" top="0" bottom="0" header="0" footer="0"/>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 right="0" top="0" bottom="0" header="0" footer="0"/>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 right="0" top="0" bottom="0" header="0" footer="0"/>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 right="0" top="0" bottom="0" header="0" footer="0"/>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 right="0" top="0" bottom="0" header="0" footer="0"/>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8"/>
      <headerFooter alignWithMargins="0">
        <oddFooter>&amp;R&amp;"Book Antiqua,Bold"&amp;10Schedule-7/ Page &amp;P of &amp;N</oddFooter>
      </headerFooter>
    </customSheetView>
    <customSheetView guid="{B79CB868-E256-4BC8-93B8-32C16DA3E61B}" scale="70" fitToPage="1" printArea="1" hiddenRows="1" hiddenColumns="1" view="pageBreakPreview">
      <selection activeCell="A3" sqref="A3:N3"/>
      <colBreaks count="1" manualBreakCount="1">
        <brk id="13" max="1048575" man="1"/>
      </colBreaks>
      <pageMargins left="0" right="0" top="0" bottom="0" header="0" footer="0"/>
      <printOptions horizontalCentered="1"/>
      <pageSetup paperSize="9" scale="74" fitToHeight="0" orientation="landscape" r:id="rId29"/>
      <headerFooter alignWithMargins="0">
        <oddFooter>&amp;R&amp;"Book Antiqua,Bold"&amp;10Schedule-7/ Page &amp;P of &amp;N</oddFooter>
      </headerFooter>
    </customSheetView>
  </customSheetViews>
  <mergeCells count="144">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3"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30"/>
  <headerFooter alignWithMargins="0">
    <oddFooter>&amp;R&amp;"Book Antiqua,Bold"&amp;10Schedule-7/ Page &amp;P of &amp;N</oddFooter>
  </headerFooter>
  <colBreaks count="1" manualBreakCount="1">
    <brk id="13" max="1048575" man="1"/>
  </colBreaks>
  <drawing r:id="rId3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65"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6" customWidth="1"/>
    <col min="9" max="12" width="9" style="370"/>
    <col min="13" max="29" width="9" style="182"/>
    <col min="30" max="30" width="0" style="182" hidden="1" customWidth="1"/>
    <col min="31" max="31" width="13.875" style="182" hidden="1" customWidth="1"/>
    <col min="32" max="32" width="13.625" style="182" hidden="1" customWidth="1"/>
    <col min="33" max="33" width="21.375" style="182" hidden="1" customWidth="1"/>
    <col min="34" max="34" width="12" style="182" hidden="1" customWidth="1"/>
    <col min="35" max="36" width="0" style="182" hidden="1" customWidth="1"/>
    <col min="37" max="45" width="9" style="182"/>
    <col min="46" max="16384" width="9" style="370"/>
  </cols>
  <sheetData>
    <row r="1" spans="1:35" ht="18" customHeight="1">
      <c r="A1" s="81" t="str">
        <f>Cover!B3</f>
        <v>SR-I/C&amp;M/WC-4356(SR1/NT/W-AIS/DOM/B00/25/11800) (RFx: 5002004743)</v>
      </c>
      <c r="B1" s="82"/>
      <c r="C1" s="83"/>
      <c r="D1" s="83"/>
      <c r="E1" s="83"/>
      <c r="F1" s="83"/>
      <c r="G1" s="83"/>
      <c r="I1" s="267"/>
      <c r="J1" s="267"/>
      <c r="K1" s="267"/>
      <c r="L1" s="267"/>
    </row>
    <row r="2" spans="1:35" ht="18.600000000000001" customHeight="1">
      <c r="A2" s="67"/>
      <c r="B2" s="88"/>
      <c r="C2" s="89"/>
      <c r="D2" s="89"/>
      <c r="E2" s="89"/>
      <c r="F2" s="89"/>
      <c r="G2" s="89"/>
      <c r="I2" s="267"/>
      <c r="J2" s="267"/>
      <c r="K2" s="267"/>
      <c r="L2" s="267"/>
    </row>
    <row r="3" spans="1:35" ht="55.5" customHeight="1">
      <c r="A3" s="1309"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309"/>
      <c r="C3" s="1309"/>
      <c r="D3" s="1309"/>
      <c r="E3" s="1309"/>
      <c r="F3" s="1309"/>
      <c r="G3" s="1309"/>
      <c r="I3" s="267"/>
      <c r="J3" s="267"/>
      <c r="K3" s="267"/>
      <c r="L3" s="267"/>
      <c r="AD3" s="197" t="s">
        <v>261</v>
      </c>
      <c r="AF3" s="218">
        <f>IF(ISERROR(#REF!/('Sch-6'!D14+'Sch-6'!D16+'Sch-6'!D18)),0,#REF!/( 'Sch-6'!D14+'Sch-6'!D16+'Sch-6'!D18))</f>
        <v>0</v>
      </c>
    </row>
    <row r="4" spans="1:35" ht="22.15" customHeight="1">
      <c r="A4" s="1256" t="s">
        <v>477</v>
      </c>
      <c r="B4" s="1256"/>
      <c r="C4" s="1256"/>
      <c r="D4" s="1256"/>
      <c r="E4" s="1256"/>
      <c r="F4" s="1256"/>
      <c r="G4" s="1256"/>
      <c r="I4" s="267"/>
      <c r="J4" s="267"/>
      <c r="K4" s="267"/>
      <c r="L4" s="267"/>
      <c r="AD4" s="197" t="s">
        <v>263</v>
      </c>
      <c r="AF4" s="218" t="e">
        <f>#REF!</f>
        <v>#REF!</v>
      </c>
    </row>
    <row r="5" spans="1:35" ht="18.600000000000001" customHeight="1">
      <c r="A5" s="68"/>
      <c r="B5" s="107"/>
      <c r="C5" s="107"/>
      <c r="D5" s="107"/>
      <c r="E5" s="107"/>
      <c r="F5" s="107"/>
      <c r="G5" s="107"/>
      <c r="I5" s="267"/>
      <c r="J5" s="267"/>
      <c r="K5" s="267"/>
      <c r="L5" s="267"/>
      <c r="AD5" s="197" t="s">
        <v>459</v>
      </c>
      <c r="AF5" s="218">
        <f>IF(ISERROR(#REF!/#REF!),0,#REF! /#REF!)</f>
        <v>0</v>
      </c>
    </row>
    <row r="6" spans="1:35" ht="28.15" customHeight="1">
      <c r="A6" s="31" t="str">
        <f>'Sch-1'!A6</f>
        <v>Bidder’s Name and Address (Sole Bidder) :</v>
      </c>
      <c r="B6" s="41"/>
      <c r="C6" s="41"/>
      <c r="D6" s="41"/>
      <c r="E6" s="502" t="s">
        <v>91</v>
      </c>
      <c r="F6" s="41"/>
      <c r="G6" s="63"/>
      <c r="I6" s="267"/>
      <c r="J6" s="267"/>
      <c r="K6" s="267"/>
      <c r="L6" s="267"/>
      <c r="AD6" s="197" t="s">
        <v>460</v>
      </c>
      <c r="AF6" s="218" t="e">
        <f>#REF!</f>
        <v>#REF!</v>
      </c>
    </row>
    <row r="7" spans="1:35" ht="36" customHeight="1">
      <c r="A7" s="1312" t="str">
        <f>'Sch-1'!A7</f>
        <v/>
      </c>
      <c r="B7" s="1312"/>
      <c r="C7" s="1312"/>
      <c r="D7" s="422"/>
      <c r="E7" s="503" t="str">
        <f>'Sch-1'!M7</f>
        <v>Contract &amp; Materials Dept.,</v>
      </c>
      <c r="F7" s="422"/>
      <c r="G7" s="62"/>
      <c r="I7" s="267"/>
      <c r="J7" s="267"/>
      <c r="K7" s="267"/>
      <c r="L7" s="267"/>
      <c r="AD7" s="197" t="s">
        <v>266</v>
      </c>
      <c r="AF7" s="218" t="e">
        <f>SUM(AF3:AF6)</f>
        <v>#REF!</v>
      </c>
    </row>
    <row r="8" spans="1:35" ht="28.15" customHeight="1">
      <c r="A8" s="42" t="s">
        <v>413</v>
      </c>
      <c r="B8" s="1276" t="str">
        <f>IF('Sch-1'!C8=0, "", 'Sch-1'!C8)</f>
        <v/>
      </c>
      <c r="C8" s="1276"/>
      <c r="D8" s="421"/>
      <c r="E8" s="503" t="str">
        <f>'Sch-1'!M8</f>
        <v>Power Grid Corporation of India Ltd.,</v>
      </c>
      <c r="F8" s="421"/>
      <c r="G8" s="62"/>
      <c r="I8" s="267"/>
      <c r="J8" s="267"/>
      <c r="K8" s="267"/>
      <c r="L8" s="267"/>
    </row>
    <row r="9" spans="1:35" ht="28.15" customHeight="1">
      <c r="A9" s="42" t="s">
        <v>414</v>
      </c>
      <c r="B9" s="1276" t="str">
        <f>IF('Sch-1'!C9=0, "", 'Sch-1'!C9)</f>
        <v/>
      </c>
      <c r="C9" s="1276"/>
      <c r="D9" s="421"/>
      <c r="E9" s="503" t="str">
        <f>'Sch-1'!M9</f>
        <v>SRTS-I, Kavadiguda Main Road,</v>
      </c>
      <c r="F9" s="421"/>
      <c r="G9" s="62"/>
      <c r="I9" s="267"/>
      <c r="J9" s="267"/>
      <c r="K9" s="267"/>
      <c r="L9" s="267"/>
    </row>
    <row r="10" spans="1:35" ht="28.15" customHeight="1">
      <c r="A10" s="43"/>
      <c r="B10" s="1276" t="str">
        <f>IF('Sch-1'!C10=0, "", 'Sch-1'!C10)</f>
        <v/>
      </c>
      <c r="C10" s="1276"/>
      <c r="D10" s="421"/>
      <c r="E10" s="503" t="str">
        <f>'Sch-1'!M10</f>
        <v>Secunderabad -500080.</v>
      </c>
      <c r="F10" s="421"/>
      <c r="G10" s="1417"/>
      <c r="I10" s="267"/>
      <c r="J10" s="267"/>
      <c r="K10" s="267"/>
      <c r="L10" s="267"/>
      <c r="AD10" s="197" t="s">
        <v>267</v>
      </c>
      <c r="AF10" s="225">
        <f>'Sch-1'!AA10</f>
        <v>0</v>
      </c>
    </row>
    <row r="11" spans="1:35" ht="28.15" customHeight="1">
      <c r="A11" s="43"/>
      <c r="B11" s="1276" t="str">
        <f>IF('Sch-1'!C11=0, "", 'Sch-1'!C11)</f>
        <v/>
      </c>
      <c r="C11" s="1276"/>
      <c r="D11" s="421"/>
      <c r="E11" s="503">
        <f>'Sch-1'!M11</f>
        <v>0</v>
      </c>
      <c r="F11" s="421"/>
      <c r="G11" s="1417"/>
      <c r="I11" s="267"/>
      <c r="J11" s="267"/>
      <c r="K11" s="267"/>
      <c r="L11" s="267"/>
      <c r="AD11" s="197"/>
      <c r="AF11" s="218"/>
    </row>
    <row r="12" spans="1:35" ht="18.600000000000001" customHeight="1">
      <c r="A12" s="43"/>
      <c r="B12" s="421"/>
      <c r="C12" s="421"/>
      <c r="D12" s="421"/>
      <c r="E12" s="421"/>
      <c r="F12" s="421"/>
      <c r="G12" s="1417"/>
      <c r="I12" s="267"/>
      <c r="J12" s="267"/>
      <c r="K12" s="267"/>
      <c r="L12" s="267"/>
      <c r="AD12" s="197"/>
      <c r="AF12" s="218"/>
    </row>
    <row r="13" spans="1:35" ht="28.15" customHeight="1">
      <c r="A13" s="1313" t="s">
        <v>478</v>
      </c>
      <c r="B13" s="1313"/>
      <c r="C13" s="1313"/>
      <c r="D13" s="1313"/>
      <c r="E13" s="1313"/>
      <c r="F13" s="1313"/>
      <c r="G13" s="1331"/>
      <c r="I13" s="267"/>
      <c r="J13" s="267"/>
      <c r="K13" s="267"/>
      <c r="L13" s="267"/>
    </row>
    <row r="14" spans="1:35" ht="33.75" customHeight="1">
      <c r="A14" s="108" t="s">
        <v>462</v>
      </c>
      <c r="B14" s="488" t="s">
        <v>466</v>
      </c>
      <c r="C14" s="488" t="s">
        <v>108</v>
      </c>
      <c r="D14" s="488" t="s">
        <v>253</v>
      </c>
      <c r="E14" s="488" t="s">
        <v>467</v>
      </c>
      <c r="F14" s="109" t="s">
        <v>468</v>
      </c>
      <c r="G14" s="306"/>
      <c r="I14" s="267"/>
      <c r="J14" s="267"/>
      <c r="K14" s="267"/>
      <c r="L14" s="267"/>
      <c r="AE14" s="1314" t="s">
        <v>470</v>
      </c>
      <c r="AF14" s="1314"/>
      <c r="AG14" s="199" t="s">
        <v>246</v>
      </c>
      <c r="AH14" s="1314" t="s">
        <v>471</v>
      </c>
      <c r="AI14" s="1314"/>
    </row>
    <row r="15" spans="1:35" s="426" customFormat="1">
      <c r="A15" s="508" t="s">
        <v>17</v>
      </c>
      <c r="B15" s="504" t="e">
        <f>'Sch-7'!#REF!</f>
        <v>#REF!</v>
      </c>
      <c r="C15" s="504"/>
      <c r="D15" s="504"/>
      <c r="E15" s="505"/>
      <c r="F15" s="506"/>
    </row>
    <row r="16" spans="1:35" s="426" customFormat="1">
      <c r="A16" s="509" t="s">
        <v>387</v>
      </c>
      <c r="B16" s="504" t="e">
        <f>'Sch-7'!#REF!</f>
        <v>#REF!</v>
      </c>
      <c r="C16" s="504" t="e">
        <f>'Sch-7'!#REF!</f>
        <v>#REF!</v>
      </c>
      <c r="D16" s="504" t="e">
        <f>'Sch-7'!#REF!</f>
        <v>#REF!</v>
      </c>
      <c r="E16" s="505" t="e">
        <f>'Sch-7'!#REF!</f>
        <v>#REF!</v>
      </c>
      <c r="F16" s="506" t="e">
        <f>IF(E16=0, "Included", IF(ISERROR(D16*E16), E16, D16*E16))</f>
        <v>#REF!</v>
      </c>
    </row>
    <row r="17" spans="1:35" s="426" customFormat="1">
      <c r="A17" s="509" t="s">
        <v>389</v>
      </c>
      <c r="B17" s="504" t="e">
        <f>'Sch-7'!#REF!</f>
        <v>#REF!</v>
      </c>
      <c r="C17" s="504" t="e">
        <f>'Sch-7'!#REF!</f>
        <v>#REF!</v>
      </c>
      <c r="D17" s="504" t="e">
        <f>'Sch-7'!#REF!</f>
        <v>#REF!</v>
      </c>
      <c r="E17" s="505" t="e">
        <f>'Sch-7'!#REF!</f>
        <v>#REF!</v>
      </c>
      <c r="F17" s="506" t="e">
        <f>IF(E17=0, "Included", IF(ISERROR(D17*E17), E17, D17*E17))</f>
        <v>#REF!</v>
      </c>
    </row>
    <row r="18" spans="1:35" s="426" customFormat="1" ht="15.75">
      <c r="A18" s="512"/>
      <c r="B18" s="514" t="s">
        <v>479</v>
      </c>
      <c r="C18" s="514"/>
      <c r="D18" s="514"/>
      <c r="E18" s="514"/>
      <c r="F18" s="515" t="e">
        <f>SUM(F16:F17)</f>
        <v>#REF!</v>
      </c>
    </row>
    <row r="19" spans="1:35" s="426" customFormat="1" ht="15.75">
      <c r="A19" s="513"/>
      <c r="B19" s="514" t="s">
        <v>480</v>
      </c>
      <c r="C19" s="514"/>
      <c r="D19" s="514"/>
      <c r="E19" s="514"/>
      <c r="F19" s="516" t="e">
        <f>F18</f>
        <v>#REF!</v>
      </c>
    </row>
    <row r="20" spans="1:35" ht="18.600000000000001" customHeight="1">
      <c r="A20" s="1432"/>
      <c r="B20" s="300"/>
      <c r="C20" s="300"/>
      <c r="D20" s="300"/>
      <c r="E20" s="300"/>
      <c r="F20" s="300"/>
      <c r="G20" s="501"/>
      <c r="I20" s="267"/>
      <c r="J20" s="267"/>
      <c r="K20" s="267"/>
      <c r="L20" s="267"/>
      <c r="AE20" s="226"/>
      <c r="AF20" s="226"/>
      <c r="AH20" s="226"/>
      <c r="AI20" s="226"/>
    </row>
    <row r="21" spans="1:35" ht="30.75" customHeight="1">
      <c r="A21" s="423"/>
      <c r="B21" s="423"/>
      <c r="C21" s="423"/>
      <c r="D21" s="423"/>
      <c r="E21" s="423"/>
      <c r="F21" s="423"/>
      <c r="G21" s="423"/>
      <c r="H21" s="257"/>
      <c r="I21" s="267"/>
      <c r="J21" s="267"/>
      <c r="K21" s="267"/>
      <c r="L21" s="267"/>
      <c r="AD21" s="255" t="s">
        <v>481</v>
      </c>
      <c r="AE21" s="227" t="e">
        <f>#REF!-#REF!</f>
        <v>#REF!</v>
      </c>
      <c r="AG21" s="255" t="s">
        <v>482</v>
      </c>
      <c r="AH21" s="227" t="e">
        <f>#REF!-#REF!</f>
        <v>#REF!</v>
      </c>
    </row>
    <row r="22" spans="1:35" ht="18.600000000000001" customHeight="1">
      <c r="A22" s="1332"/>
      <c r="B22" s="1332"/>
      <c r="C22" s="1332"/>
      <c r="D22" s="1332"/>
      <c r="E22" s="1332"/>
      <c r="F22" s="1332"/>
      <c r="G22" s="1332"/>
      <c r="I22" s="267"/>
      <c r="J22" s="267"/>
      <c r="K22" s="267"/>
      <c r="L22" s="267"/>
      <c r="AD22" s="182" t="s">
        <v>246</v>
      </c>
      <c r="AE22" s="255" t="e">
        <f>IF(#REF!&gt;0,#REF!&amp; " Item(s) in Sch-3", "")</f>
        <v>#REF!</v>
      </c>
      <c r="AF22" s="227"/>
    </row>
    <row r="23" spans="1:35" ht="28.15" customHeight="1">
      <c r="A23" s="371"/>
      <c r="B23" s="371"/>
      <c r="C23" s="1249" t="s">
        <v>483</v>
      </c>
      <c r="D23" s="1249"/>
      <c r="E23" s="1249"/>
      <c r="F23" s="1249"/>
      <c r="G23" s="1249"/>
      <c r="I23" s="267"/>
      <c r="J23" s="267"/>
      <c r="K23" s="267"/>
      <c r="L23" s="267"/>
      <c r="AE23" s="255"/>
      <c r="AF23" s="227"/>
    </row>
    <row r="24" spans="1:35" ht="28.15" customHeight="1">
      <c r="A24" s="99" t="s">
        <v>248</v>
      </c>
      <c r="B24" s="114" t="str">
        <f>'Sch-1'!B107</f>
        <v>--</v>
      </c>
      <c r="C24" s="1249" t="str">
        <f>"Printed Name   : " &amp; 'Sch-1'!M108</f>
        <v xml:space="preserve">Printed Name   : </v>
      </c>
      <c r="D24" s="1249"/>
      <c r="E24" s="1249"/>
      <c r="F24" s="1249"/>
      <c r="G24" s="1249"/>
      <c r="I24" s="267"/>
      <c r="J24" s="267"/>
      <c r="K24" s="267"/>
      <c r="L24" s="267"/>
    </row>
    <row r="25" spans="1:35" ht="28.15" customHeight="1">
      <c r="A25" s="99" t="s">
        <v>249</v>
      </c>
      <c r="B25" s="110" t="str">
        <f>'Sch-1'!B108</f>
        <v/>
      </c>
      <c r="C25" s="1249" t="str">
        <f>"Designation      : " &amp; 'Sch-1'!M109</f>
        <v xml:space="preserve">Designation      : </v>
      </c>
      <c r="D25" s="1249"/>
      <c r="E25" s="1249"/>
      <c r="F25" s="1249"/>
      <c r="G25" s="1249"/>
      <c r="I25" s="267"/>
      <c r="J25" s="267"/>
      <c r="K25" s="267"/>
      <c r="L25" s="267"/>
    </row>
    <row r="26" spans="1:35" ht="28.15" customHeight="1">
      <c r="A26" s="89"/>
      <c r="B26" s="88"/>
      <c r="C26" s="1249" t="s">
        <v>484</v>
      </c>
      <c r="D26" s="1249"/>
      <c r="E26" s="1249"/>
      <c r="F26" s="1249"/>
      <c r="G26" s="1249"/>
      <c r="I26" s="267"/>
      <c r="J26" s="267"/>
      <c r="K26" s="267"/>
      <c r="L26" s="267"/>
    </row>
    <row r="27" spans="1:35" ht="28.15" customHeight="1">
      <c r="A27" s="89"/>
      <c r="B27" s="88"/>
      <c r="C27" s="300"/>
      <c r="D27" s="300"/>
      <c r="E27" s="300"/>
      <c r="F27" s="300"/>
      <c r="G27" s="300"/>
      <c r="I27" s="267"/>
      <c r="J27" s="267"/>
      <c r="K27" s="267"/>
      <c r="L27" s="267"/>
    </row>
    <row r="28" spans="1:35" ht="36.75" customHeight="1">
      <c r="A28" s="111" t="s">
        <v>475</v>
      </c>
      <c r="B28" s="1333" t="s">
        <v>476</v>
      </c>
      <c r="C28" s="1333"/>
      <c r="D28" s="1333"/>
      <c r="E28" s="1333"/>
      <c r="F28" s="1333"/>
      <c r="G28" s="1333"/>
      <c r="I28" s="267"/>
      <c r="J28" s="267"/>
      <c r="K28" s="267"/>
      <c r="L28" s="267"/>
    </row>
    <row r="29" spans="1:35" ht="31.5" customHeight="1">
      <c r="A29" s="1426"/>
      <c r="B29" s="1415"/>
      <c r="C29" s="1415"/>
      <c r="D29" s="1415"/>
      <c r="E29" s="1415"/>
      <c r="F29" s="1415"/>
      <c r="G29" s="1415"/>
      <c r="H29" s="258"/>
      <c r="I29" s="267"/>
      <c r="J29" s="267"/>
      <c r="K29" s="267"/>
      <c r="L29" s="267"/>
    </row>
    <row r="101" spans="1:12" s="182" customFormat="1">
      <c r="A101" s="203"/>
      <c r="B101" s="191"/>
      <c r="C101" s="191"/>
      <c r="D101" s="191"/>
      <c r="E101" s="191"/>
      <c r="F101" s="191"/>
      <c r="G101" s="191"/>
      <c r="H101" s="256"/>
      <c r="I101" s="267"/>
      <c r="J101" s="267"/>
      <c r="K101" s="267"/>
      <c r="L101" s="267"/>
    </row>
    <row r="102" spans="1:12" s="182" customFormat="1">
      <c r="A102" s="203"/>
      <c r="B102" s="191"/>
      <c r="C102" s="191"/>
      <c r="D102" s="191"/>
      <c r="E102" s="191"/>
      <c r="F102" s="191"/>
      <c r="G102" s="191"/>
      <c r="H102" s="256"/>
      <c r="I102" s="267"/>
      <c r="J102" s="267"/>
      <c r="K102" s="267"/>
      <c r="L102" s="267"/>
    </row>
    <row r="103" spans="1:12" s="182" customFormat="1">
      <c r="A103" s="203"/>
      <c r="B103" s="191"/>
      <c r="C103" s="191"/>
      <c r="D103" s="191"/>
      <c r="E103" s="191"/>
      <c r="F103" s="191"/>
      <c r="G103" s="191"/>
      <c r="H103" s="256"/>
      <c r="I103" s="267"/>
      <c r="J103" s="267"/>
      <c r="K103" s="267"/>
      <c r="L103" s="267"/>
    </row>
    <row r="104" spans="1:12" s="267" customFormat="1" hidden="1">
      <c r="A104" s="184" t="str">
        <f>A1</f>
        <v>SR-I/C&amp;M/WC-4356(SR1/NT/W-AIS/DOM/B00/25/11800) (RFx: 5002004743)</v>
      </c>
      <c r="B104" s="99"/>
      <c r="C104" s="187"/>
      <c r="D104" s="187"/>
      <c r="E104" s="187"/>
      <c r="F104" s="187"/>
      <c r="G104" s="187"/>
      <c r="H104" s="186"/>
    </row>
    <row r="105" spans="1:12" s="267" customFormat="1" hidden="1">
      <c r="A105" s="67"/>
      <c r="B105" s="88"/>
      <c r="C105" s="89"/>
      <c r="D105" s="89"/>
      <c r="E105" s="89"/>
      <c r="F105" s="89"/>
      <c r="G105" s="89"/>
      <c r="H105" s="186"/>
    </row>
    <row r="106" spans="1:12" s="267" customFormat="1" ht="35.25" hidden="1" customHeight="1">
      <c r="A106" s="1309" t="str">
        <f t="shared" ref="A106:C107" si="0">A3</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106" s="1309">
        <f t="shared" si="0"/>
        <v>0</v>
      </c>
      <c r="C106" s="1309">
        <f t="shared" si="0"/>
        <v>0</v>
      </c>
      <c r="D106" s="1309"/>
      <c r="E106" s="1309"/>
      <c r="F106" s="1309"/>
      <c r="G106" s="1309">
        <f>G3</f>
        <v>0</v>
      </c>
      <c r="H106" s="186"/>
    </row>
    <row r="107" spans="1:12" s="267" customFormat="1" hidden="1">
      <c r="A107" s="1310" t="str">
        <f t="shared" si="0"/>
        <v>(SCHEDULE OF RATES AND PRICES : TYPE TEST CHARGES)</v>
      </c>
      <c r="B107" s="1310">
        <f t="shared" si="0"/>
        <v>0</v>
      </c>
      <c r="C107" s="1310">
        <f t="shared" si="0"/>
        <v>0</v>
      </c>
      <c r="D107" s="1310"/>
      <c r="E107" s="1310"/>
      <c r="F107" s="1310"/>
      <c r="G107" s="1310">
        <f>G4</f>
        <v>0</v>
      </c>
      <c r="H107" s="186"/>
    </row>
    <row r="108" spans="1:12" s="267" customFormat="1" hidden="1">
      <c r="A108" s="68"/>
      <c r="B108" s="107"/>
      <c r="C108" s="107"/>
      <c r="D108" s="107"/>
      <c r="E108" s="107"/>
      <c r="F108" s="107"/>
      <c r="G108" s="107"/>
      <c r="H108" s="186"/>
    </row>
    <row r="109" spans="1:12" s="267" customFormat="1" hidden="1">
      <c r="A109" s="31" t="str">
        <f>A6</f>
        <v>Bidder’s Name and Address (Sole Bidder) :</v>
      </c>
      <c r="B109" s="41"/>
      <c r="C109" s="41"/>
      <c r="D109" s="41"/>
      <c r="E109" s="41"/>
      <c r="F109" s="41"/>
      <c r="G109" s="63">
        <f t="shared" ref="G109:G114" si="1">G6</f>
        <v>0</v>
      </c>
      <c r="H109" s="186"/>
    </row>
    <row r="110" spans="1:12" s="267" customFormat="1" hidden="1">
      <c r="A110" s="1312" t="str">
        <f>A7</f>
        <v/>
      </c>
      <c r="B110" s="1312">
        <f t="shared" ref="B110:C114" si="2">B7</f>
        <v>0</v>
      </c>
      <c r="C110" s="1312">
        <f t="shared" si="2"/>
        <v>0</v>
      </c>
      <c r="D110" s="422"/>
      <c r="E110" s="422"/>
      <c r="F110" s="422"/>
      <c r="G110" s="62">
        <f t="shared" si="1"/>
        <v>0</v>
      </c>
      <c r="H110" s="186"/>
    </row>
    <row r="111" spans="1:12" s="267" customFormat="1" hidden="1">
      <c r="A111" s="42" t="str">
        <f>A8</f>
        <v>Name     :</v>
      </c>
      <c r="B111" s="1276" t="str">
        <f t="shared" si="2"/>
        <v/>
      </c>
      <c r="C111" s="1276">
        <f t="shared" si="2"/>
        <v>0</v>
      </c>
      <c r="D111" s="421"/>
      <c r="E111" s="421"/>
      <c r="F111" s="421"/>
      <c r="G111" s="62">
        <f t="shared" si="1"/>
        <v>0</v>
      </c>
      <c r="H111" s="186"/>
    </row>
    <row r="112" spans="1:12" s="267" customFormat="1" hidden="1">
      <c r="A112" s="42" t="str">
        <f>A9</f>
        <v>Address :</v>
      </c>
      <c r="B112" s="1276" t="str">
        <f t="shared" si="2"/>
        <v/>
      </c>
      <c r="C112" s="1276">
        <f t="shared" si="2"/>
        <v>0</v>
      </c>
      <c r="D112" s="421"/>
      <c r="E112" s="421"/>
      <c r="F112" s="421"/>
      <c r="G112" s="62">
        <f t="shared" si="1"/>
        <v>0</v>
      </c>
      <c r="H112" s="186"/>
    </row>
    <row r="113" spans="1:35" s="267" customFormat="1" hidden="1">
      <c r="A113" s="43"/>
      <c r="B113" s="1276" t="str">
        <f t="shared" si="2"/>
        <v/>
      </c>
      <c r="C113" s="1276">
        <f t="shared" si="2"/>
        <v>0</v>
      </c>
      <c r="D113" s="421"/>
      <c r="E113" s="421"/>
      <c r="F113" s="421"/>
      <c r="G113" s="62">
        <f t="shared" si="1"/>
        <v>0</v>
      </c>
      <c r="H113" s="186"/>
    </row>
    <row r="114" spans="1:35" s="267" customFormat="1" hidden="1">
      <c r="A114" s="43"/>
      <c r="B114" s="1276" t="str">
        <f t="shared" si="2"/>
        <v/>
      </c>
      <c r="C114" s="1276">
        <f t="shared" si="2"/>
        <v>0</v>
      </c>
      <c r="D114" s="421"/>
      <c r="E114" s="421"/>
      <c r="F114" s="421"/>
      <c r="G114" s="62">
        <f t="shared" si="1"/>
        <v>0</v>
      </c>
      <c r="H114" s="186"/>
    </row>
    <row r="115" spans="1:35" s="267" customFormat="1" hidden="1">
      <c r="A115" s="302"/>
      <c r="B115" s="32"/>
      <c r="C115" s="32"/>
      <c r="D115" s="32"/>
      <c r="E115" s="32"/>
      <c r="F115" s="32"/>
      <c r="G115" s="32"/>
      <c r="H115" s="186"/>
    </row>
    <row r="116" spans="1:35" s="267" customFormat="1" ht="33.75" hidden="1" customHeight="1">
      <c r="A116" s="300" t="str">
        <f>A14</f>
        <v>SL. NO.</v>
      </c>
      <c r="B116" s="305" t="str">
        <f>B14</f>
        <v>Description of Test</v>
      </c>
      <c r="C116" s="1329">
        <f>G14</f>
        <v>0</v>
      </c>
      <c r="D116" s="1329"/>
      <c r="E116" s="1329"/>
      <c r="F116" s="1329"/>
      <c r="G116" s="1329"/>
      <c r="H116" s="186"/>
      <c r="AE116" s="1329"/>
      <c r="AF116" s="1329"/>
      <c r="AH116" s="1329"/>
      <c r="AI116" s="1329"/>
    </row>
    <row r="117" spans="1:35" s="267" customFormat="1" hidden="1">
      <c r="A117" s="107" t="e">
        <f>#REF!</f>
        <v>#REF!</v>
      </c>
      <c r="B117" s="107" t="e">
        <f>#REF!</f>
        <v>#REF!</v>
      </c>
      <c r="C117" s="1328" t="e">
        <f>#REF!</f>
        <v>#REF!</v>
      </c>
      <c r="D117" s="1328"/>
      <c r="E117" s="1328"/>
      <c r="F117" s="1328"/>
      <c r="G117" s="1328"/>
      <c r="H117" s="186"/>
      <c r="AE117" s="1328"/>
      <c r="AF117" s="1328"/>
      <c r="AH117" s="1328"/>
      <c r="AI117" s="1328"/>
    </row>
    <row r="118" spans="1:35" s="267" customFormat="1" hidden="1">
      <c r="A118" s="307" t="e">
        <f>#REF!</f>
        <v>#REF!</v>
      </c>
      <c r="B118" s="308" t="e">
        <f>#REF!</f>
        <v>#REF!</v>
      </c>
      <c r="C118" s="1328"/>
      <c r="D118" s="1328"/>
      <c r="E118" s="1328"/>
      <c r="F118" s="1328"/>
      <c r="G118" s="1328"/>
      <c r="H118" s="186"/>
      <c r="AE118" s="1328"/>
      <c r="AF118" s="1328"/>
      <c r="AH118" s="1328"/>
      <c r="AI118" s="1328"/>
    </row>
    <row r="119" spans="1:35" s="267" customFormat="1" hidden="1">
      <c r="A119" s="309" t="e">
        <f>#REF!</f>
        <v>#REF!</v>
      </c>
      <c r="B119" s="310" t="e">
        <f>#REF!</f>
        <v>#REF!</v>
      </c>
      <c r="C119" s="1330" t="e">
        <f>#REF!</f>
        <v>#REF!</v>
      </c>
      <c r="D119" s="1330"/>
      <c r="E119" s="1330"/>
      <c r="F119" s="1330"/>
      <c r="G119" s="1330"/>
      <c r="H119" s="184"/>
      <c r="AE119" s="311"/>
      <c r="AF119" s="311"/>
      <c r="AH119" s="311"/>
      <c r="AI119" s="311"/>
    </row>
    <row r="120" spans="1:35" s="267" customFormat="1" hidden="1">
      <c r="A120" s="309" t="e">
        <f>#REF!</f>
        <v>#REF!</v>
      </c>
      <c r="B120" s="310" t="e">
        <f>#REF!</f>
        <v>#REF!</v>
      </c>
      <c r="C120" s="1330" t="e">
        <f>#REF!</f>
        <v>#REF!</v>
      </c>
      <c r="D120" s="1330"/>
      <c r="E120" s="1330"/>
      <c r="F120" s="1330"/>
      <c r="G120" s="1330"/>
      <c r="H120" s="184"/>
      <c r="AE120" s="312"/>
      <c r="AF120" s="312"/>
      <c r="AH120" s="311"/>
      <c r="AI120" s="312"/>
    </row>
    <row r="121" spans="1:35" s="267" customFormat="1" ht="20.100000000000001" hidden="1" customHeight="1">
      <c r="A121" s="313"/>
      <c r="B121" s="308" t="e">
        <f>#REF!</f>
        <v>#REF!</v>
      </c>
      <c r="C121" s="1330" t="e">
        <f>#REF!</f>
        <v>#REF!</v>
      </c>
      <c r="D121" s="1330"/>
      <c r="E121" s="1330"/>
      <c r="F121" s="1330"/>
      <c r="G121" s="1330"/>
      <c r="H121" s="186"/>
      <c r="AE121" s="312"/>
      <c r="AF121" s="312"/>
      <c r="AH121" s="312"/>
      <c r="AI121" s="312"/>
    </row>
    <row r="122" spans="1:35" s="267" customFormat="1" hidden="1">
      <c r="A122" s="307" t="e">
        <f>#REF!</f>
        <v>#REF!</v>
      </c>
      <c r="B122" s="308" t="e">
        <f>#REF!</f>
        <v>#REF!</v>
      </c>
      <c r="C122" s="1330"/>
      <c r="D122" s="1330"/>
      <c r="E122" s="1330"/>
      <c r="F122" s="1330"/>
      <c r="G122" s="1330"/>
      <c r="H122" s="186"/>
      <c r="AE122" s="1330"/>
      <c r="AF122" s="1330"/>
      <c r="AH122" s="1330"/>
      <c r="AI122" s="1330"/>
    </row>
    <row r="123" spans="1:35" s="267" customFormat="1" hidden="1">
      <c r="A123" s="314" t="e">
        <f>#REF!</f>
        <v>#REF!</v>
      </c>
      <c r="B123" s="308" t="e">
        <f>#REF!</f>
        <v>#REF!</v>
      </c>
      <c r="C123" s="1330"/>
      <c r="D123" s="1330"/>
      <c r="E123" s="1330"/>
      <c r="F123" s="1330"/>
      <c r="G123" s="1330"/>
      <c r="H123" s="186"/>
      <c r="AE123" s="1330"/>
      <c r="AF123" s="1330"/>
      <c r="AH123" s="1330"/>
      <c r="AI123" s="1330"/>
    </row>
    <row r="124" spans="1:35" s="267" customFormat="1" hidden="1">
      <c r="A124" s="315" t="e">
        <f>#REF!</f>
        <v>#REF!</v>
      </c>
      <c r="B124" s="308" t="e">
        <f>#REF!</f>
        <v>#REF!</v>
      </c>
      <c r="C124" s="1330"/>
      <c r="D124" s="1330"/>
      <c r="E124" s="1330"/>
      <c r="F124" s="1330"/>
      <c r="G124" s="1330"/>
      <c r="H124" s="186"/>
      <c r="AE124" s="1330"/>
      <c r="AF124" s="1330"/>
      <c r="AH124" s="1330"/>
      <c r="AI124" s="1330"/>
    </row>
    <row r="125" spans="1:35" s="267" customFormat="1" hidden="1">
      <c r="A125" s="309" t="e">
        <f>#REF!</f>
        <v>#REF!</v>
      </c>
      <c r="B125" s="310" t="e">
        <f>#REF!</f>
        <v>#REF!</v>
      </c>
      <c r="C125" s="1330" t="e">
        <f>#REF!</f>
        <v>#REF!</v>
      </c>
      <c r="D125" s="1330"/>
      <c r="E125" s="1330"/>
      <c r="F125" s="1330"/>
      <c r="G125" s="1330"/>
      <c r="H125" s="184"/>
      <c r="AE125" s="312"/>
      <c r="AF125" s="312"/>
      <c r="AH125" s="311"/>
      <c r="AI125" s="312"/>
    </row>
    <row r="126" spans="1:35" s="267" customFormat="1" hidden="1">
      <c r="A126" s="309" t="e">
        <f>#REF!</f>
        <v>#REF!</v>
      </c>
      <c r="B126" s="310" t="e">
        <f>#REF!</f>
        <v>#REF!</v>
      </c>
      <c r="C126" s="1330" t="e">
        <f>#REF!</f>
        <v>#REF!</v>
      </c>
      <c r="D126" s="1330"/>
      <c r="E126" s="1330"/>
      <c r="F126" s="1330"/>
      <c r="G126" s="1330"/>
      <c r="H126" s="184"/>
      <c r="AE126" s="312"/>
      <c r="AF126" s="312"/>
      <c r="AH126" s="311"/>
      <c r="AI126" s="312"/>
    </row>
    <row r="127" spans="1:35" s="267" customFormat="1" hidden="1">
      <c r="A127" s="309" t="e">
        <f>#REF!</f>
        <v>#REF!</v>
      </c>
      <c r="B127" s="310" t="e">
        <f>#REF!</f>
        <v>#REF!</v>
      </c>
      <c r="C127" s="1330" t="e">
        <f>#REF!</f>
        <v>#REF!</v>
      </c>
      <c r="D127" s="1330"/>
      <c r="E127" s="1330"/>
      <c r="F127" s="1330"/>
      <c r="G127" s="1330"/>
      <c r="H127" s="184"/>
      <c r="AE127" s="312"/>
      <c r="AF127" s="312"/>
      <c r="AH127" s="311"/>
      <c r="AI127" s="312"/>
    </row>
    <row r="128" spans="1:35" s="267" customFormat="1" hidden="1">
      <c r="A128" s="309" t="e">
        <f>#REF!</f>
        <v>#REF!</v>
      </c>
      <c r="B128" s="310" t="e">
        <f>#REF!</f>
        <v>#REF!</v>
      </c>
      <c r="C128" s="1330" t="e">
        <f>#REF!</f>
        <v>#REF!</v>
      </c>
      <c r="D128" s="1330"/>
      <c r="E128" s="1330"/>
      <c r="F128" s="1330"/>
      <c r="G128" s="1330"/>
      <c r="H128" s="184"/>
      <c r="AE128" s="312"/>
      <c r="AF128" s="312"/>
      <c r="AH128" s="311"/>
      <c r="AI128" s="312"/>
    </row>
    <row r="129" spans="1:35" s="267" customFormat="1" hidden="1">
      <c r="A129" s="309"/>
      <c r="B129" s="308" t="e">
        <f>#REF!</f>
        <v>#REF!</v>
      </c>
      <c r="C129" s="1330" t="e">
        <f>#REF!</f>
        <v>#REF!</v>
      </c>
      <c r="D129" s="1330"/>
      <c r="E129" s="1330"/>
      <c r="F129" s="1330"/>
      <c r="G129" s="1330"/>
      <c r="H129" s="184"/>
      <c r="AE129" s="312"/>
      <c r="AF129" s="312"/>
      <c r="AH129" s="312"/>
      <c r="AI129" s="312"/>
    </row>
    <row r="130" spans="1:35" s="267" customFormat="1" ht="20.100000000000001" hidden="1" customHeight="1">
      <c r="A130" s="315" t="e">
        <f>#REF!</f>
        <v>#REF!</v>
      </c>
      <c r="B130" s="308" t="e">
        <f>#REF!</f>
        <v>#REF!</v>
      </c>
      <c r="C130" s="1330"/>
      <c r="D130" s="1330"/>
      <c r="E130" s="1330"/>
      <c r="F130" s="1330"/>
      <c r="G130" s="1330"/>
      <c r="H130" s="184"/>
      <c r="AE130" s="312"/>
      <c r="AF130" s="312"/>
      <c r="AH130" s="312"/>
      <c r="AI130" s="312"/>
    </row>
    <row r="131" spans="1:35" s="267" customFormat="1" hidden="1">
      <c r="A131" s="309" t="e">
        <f>#REF!</f>
        <v>#REF!</v>
      </c>
      <c r="B131" s="310" t="e">
        <f>#REF!</f>
        <v>#REF!</v>
      </c>
      <c r="C131" s="1330" t="e">
        <f>#REF!</f>
        <v>#REF!</v>
      </c>
      <c r="D131" s="1330"/>
      <c r="E131" s="1330"/>
      <c r="F131" s="1330"/>
      <c r="G131" s="1330"/>
      <c r="H131" s="184"/>
      <c r="AE131" s="312"/>
      <c r="AF131" s="312"/>
      <c r="AH131" s="311"/>
      <c r="AI131" s="312"/>
    </row>
    <row r="132" spans="1:35" s="267" customFormat="1" hidden="1">
      <c r="A132" s="309" t="e">
        <f>#REF!</f>
        <v>#REF!</v>
      </c>
      <c r="B132" s="310" t="e">
        <f>#REF!</f>
        <v>#REF!</v>
      </c>
      <c r="C132" s="1330" t="e">
        <f>#REF!</f>
        <v>#REF!</v>
      </c>
      <c r="D132" s="1330"/>
      <c r="E132" s="1330"/>
      <c r="F132" s="1330"/>
      <c r="G132" s="1330"/>
      <c r="H132" s="184"/>
      <c r="AE132" s="312"/>
      <c r="AF132" s="312"/>
      <c r="AH132" s="311"/>
      <c r="AI132" s="312"/>
    </row>
    <row r="133" spans="1:35" s="267" customFormat="1" ht="20.100000000000001" hidden="1" customHeight="1">
      <c r="A133" s="309" t="e">
        <f>#REF!</f>
        <v>#REF!</v>
      </c>
      <c r="B133" s="310" t="e">
        <f>#REF!</f>
        <v>#REF!</v>
      </c>
      <c r="C133" s="1330" t="e">
        <f>#REF!</f>
        <v>#REF!</v>
      </c>
      <c r="D133" s="1330"/>
      <c r="E133" s="1330"/>
      <c r="F133" s="1330"/>
      <c r="G133" s="1330"/>
      <c r="H133" s="184"/>
      <c r="AE133" s="312"/>
      <c r="AF133" s="312"/>
      <c r="AH133" s="311"/>
      <c r="AI133" s="312"/>
    </row>
    <row r="134" spans="1:35" s="267" customFormat="1" hidden="1">
      <c r="A134" s="309" t="e">
        <f>#REF!</f>
        <v>#REF!</v>
      </c>
      <c r="B134" s="310" t="e">
        <f>#REF!</f>
        <v>#REF!</v>
      </c>
      <c r="C134" s="1330" t="e">
        <f>#REF!</f>
        <v>#REF!</v>
      </c>
      <c r="D134" s="1330"/>
      <c r="E134" s="1330"/>
      <c r="F134" s="1330"/>
      <c r="G134" s="1330"/>
      <c r="H134" s="184"/>
      <c r="AE134" s="312"/>
      <c r="AF134" s="312"/>
      <c r="AH134" s="311"/>
      <c r="AI134" s="312"/>
    </row>
    <row r="135" spans="1:35" s="268" customFormat="1" ht="20.100000000000001" hidden="1" customHeight="1">
      <c r="A135" s="316"/>
      <c r="B135" s="308" t="e">
        <f>#REF!</f>
        <v>#REF!</v>
      </c>
      <c r="C135" s="1330" t="e">
        <f>#REF!</f>
        <v>#REF!</v>
      </c>
      <c r="D135" s="1330"/>
      <c r="E135" s="1330"/>
      <c r="F135" s="1330"/>
      <c r="G135" s="1330"/>
      <c r="H135" s="184"/>
      <c r="AE135" s="312"/>
      <c r="AF135" s="312"/>
      <c r="AH135" s="312"/>
      <c r="AI135" s="312"/>
    </row>
    <row r="136" spans="1:35" s="267" customFormat="1" ht="24" hidden="1" customHeight="1">
      <c r="A136" s="315" t="e">
        <f>#REF!</f>
        <v>#REF!</v>
      </c>
      <c r="B136" s="308" t="e">
        <f>#REF!</f>
        <v>#REF!</v>
      </c>
      <c r="C136" s="1330"/>
      <c r="D136" s="1330"/>
      <c r="E136" s="1330"/>
      <c r="F136" s="1330"/>
      <c r="G136" s="1330"/>
      <c r="H136" s="184"/>
      <c r="AE136" s="312"/>
      <c r="AF136" s="312"/>
      <c r="AH136" s="312"/>
      <c r="AI136" s="312"/>
    </row>
    <row r="137" spans="1:35" s="267" customFormat="1" hidden="1">
      <c r="A137" s="309" t="e">
        <f>#REF!</f>
        <v>#REF!</v>
      </c>
      <c r="B137" s="310" t="e">
        <f>#REF!</f>
        <v>#REF!</v>
      </c>
      <c r="C137" s="1330" t="e">
        <f>#REF!</f>
        <v>#REF!</v>
      </c>
      <c r="D137" s="1330"/>
      <c r="E137" s="1330"/>
      <c r="F137" s="1330"/>
      <c r="G137" s="1330"/>
      <c r="H137" s="184"/>
      <c r="AE137" s="312"/>
      <c r="AF137" s="312"/>
      <c r="AH137" s="311"/>
      <c r="AI137" s="312"/>
    </row>
    <row r="138" spans="1:35" s="267" customFormat="1" hidden="1">
      <c r="A138" s="309" t="e">
        <f>#REF!</f>
        <v>#REF!</v>
      </c>
      <c r="B138" s="310" t="e">
        <f>#REF!</f>
        <v>#REF!</v>
      </c>
      <c r="C138" s="1330" t="e">
        <f>#REF!</f>
        <v>#REF!</v>
      </c>
      <c r="D138" s="1330"/>
      <c r="E138" s="1330"/>
      <c r="F138" s="1330"/>
      <c r="G138" s="1330"/>
      <c r="H138" s="184"/>
      <c r="AE138" s="312"/>
      <c r="AF138" s="312"/>
      <c r="AH138" s="311"/>
      <c r="AI138" s="312"/>
    </row>
    <row r="139" spans="1:35" s="267" customFormat="1" ht="33" hidden="1" customHeight="1">
      <c r="A139" s="309" t="e">
        <f>#REF!</f>
        <v>#REF!</v>
      </c>
      <c r="B139" s="310" t="e">
        <f>#REF!</f>
        <v>#REF!</v>
      </c>
      <c r="C139" s="1330" t="e">
        <f>#REF!</f>
        <v>#REF!</v>
      </c>
      <c r="D139" s="1330"/>
      <c r="E139" s="1330"/>
      <c r="F139" s="1330"/>
      <c r="G139" s="1330"/>
      <c r="H139" s="184"/>
      <c r="AE139" s="312"/>
      <c r="AF139" s="312"/>
      <c r="AH139" s="311"/>
      <c r="AI139" s="312"/>
    </row>
    <row r="140" spans="1:35" s="268" customFormat="1" ht="20.100000000000001" hidden="1" customHeight="1">
      <c r="A140" s="309"/>
      <c r="B140" s="308" t="e">
        <f>#REF!</f>
        <v>#REF!</v>
      </c>
      <c r="C140" s="1330" t="e">
        <f>#REF!</f>
        <v>#REF!</v>
      </c>
      <c r="D140" s="1330"/>
      <c r="E140" s="1330"/>
      <c r="F140" s="1330"/>
      <c r="G140" s="1330"/>
      <c r="H140" s="184"/>
      <c r="AE140" s="312"/>
      <c r="AF140" s="312"/>
      <c r="AH140" s="312"/>
      <c r="AI140" s="312"/>
    </row>
    <row r="141" spans="1:35" s="267" customFormat="1" ht="20.100000000000001" hidden="1" customHeight="1">
      <c r="A141" s="315" t="e">
        <f>#REF!</f>
        <v>#REF!</v>
      </c>
      <c r="B141" s="308" t="e">
        <f>#REF!</f>
        <v>#REF!</v>
      </c>
      <c r="C141" s="1330"/>
      <c r="D141" s="1330"/>
      <c r="E141" s="1330"/>
      <c r="F141" s="1330"/>
      <c r="G141" s="1330"/>
      <c r="H141" s="184"/>
      <c r="AE141" s="312"/>
      <c r="AF141" s="312"/>
      <c r="AH141" s="312"/>
      <c r="AI141" s="312"/>
    </row>
    <row r="142" spans="1:35" s="267" customFormat="1" hidden="1">
      <c r="A142" s="309" t="e">
        <f>#REF!</f>
        <v>#REF!</v>
      </c>
      <c r="B142" s="310" t="e">
        <f>#REF!</f>
        <v>#REF!</v>
      </c>
      <c r="C142" s="1330" t="e">
        <f>#REF!</f>
        <v>#REF!</v>
      </c>
      <c r="D142" s="1330"/>
      <c r="E142" s="1330"/>
      <c r="F142" s="1330"/>
      <c r="G142" s="1330"/>
      <c r="H142" s="184"/>
      <c r="AE142" s="312"/>
      <c r="AF142" s="312"/>
      <c r="AH142" s="311"/>
      <c r="AI142" s="312"/>
    </row>
    <row r="143" spans="1:35" s="267" customFormat="1" hidden="1">
      <c r="A143" s="309" t="e">
        <f>#REF!</f>
        <v>#REF!</v>
      </c>
      <c r="B143" s="310" t="e">
        <f>#REF!</f>
        <v>#REF!</v>
      </c>
      <c r="C143" s="1330" t="e">
        <f>#REF!</f>
        <v>#REF!</v>
      </c>
      <c r="D143" s="1330"/>
      <c r="E143" s="1330"/>
      <c r="F143" s="1330"/>
      <c r="G143" s="1330"/>
      <c r="H143" s="184"/>
      <c r="AE143" s="312"/>
      <c r="AF143" s="312"/>
      <c r="AH143" s="311"/>
      <c r="AI143" s="312"/>
    </row>
    <row r="144" spans="1:35" s="267" customFormat="1" hidden="1">
      <c r="A144" s="309" t="e">
        <f>#REF!</f>
        <v>#REF!</v>
      </c>
      <c r="B144" s="310" t="e">
        <f>#REF!</f>
        <v>#REF!</v>
      </c>
      <c r="C144" s="1330" t="e">
        <f>#REF!</f>
        <v>#REF!</v>
      </c>
      <c r="D144" s="1330"/>
      <c r="E144" s="1330"/>
      <c r="F144" s="1330"/>
      <c r="G144" s="1330"/>
      <c r="H144" s="184"/>
      <c r="AE144" s="312"/>
      <c r="AF144" s="312"/>
      <c r="AH144" s="311"/>
      <c r="AI144" s="312"/>
    </row>
    <row r="145" spans="1:35" s="267" customFormat="1" hidden="1">
      <c r="A145" s="309"/>
      <c r="B145" s="308" t="e">
        <f>#REF!</f>
        <v>#REF!</v>
      </c>
      <c r="C145" s="1330" t="e">
        <f>#REF!</f>
        <v>#REF!</v>
      </c>
      <c r="D145" s="1330"/>
      <c r="E145" s="1330"/>
      <c r="F145" s="1330"/>
      <c r="G145" s="1330"/>
      <c r="H145" s="184"/>
      <c r="AE145" s="312"/>
      <c r="AF145" s="312"/>
      <c r="AH145" s="312"/>
      <c r="AI145" s="312"/>
    </row>
    <row r="146" spans="1:35" s="267" customFormat="1" ht="20.100000000000001" hidden="1" customHeight="1">
      <c r="A146" s="315" t="e">
        <f>#REF!</f>
        <v>#REF!</v>
      </c>
      <c r="B146" s="308" t="e">
        <f>#REF!</f>
        <v>#REF!</v>
      </c>
      <c r="C146" s="1330"/>
      <c r="D146" s="1330"/>
      <c r="E146" s="1330"/>
      <c r="F146" s="1330"/>
      <c r="G146" s="1330"/>
      <c r="H146" s="184"/>
      <c r="AE146" s="312"/>
      <c r="AF146" s="312"/>
      <c r="AH146" s="312"/>
      <c r="AI146" s="312"/>
    </row>
    <row r="147" spans="1:35" s="267" customFormat="1" hidden="1">
      <c r="A147" s="309" t="e">
        <f>#REF!</f>
        <v>#REF!</v>
      </c>
      <c r="B147" s="310" t="e">
        <f>#REF!</f>
        <v>#REF!</v>
      </c>
      <c r="C147" s="1330" t="e">
        <f>#REF!</f>
        <v>#REF!</v>
      </c>
      <c r="D147" s="1330"/>
      <c r="E147" s="1330"/>
      <c r="F147" s="1330"/>
      <c r="G147" s="1330"/>
      <c r="H147" s="184"/>
      <c r="AE147" s="312"/>
      <c r="AF147" s="312"/>
      <c r="AH147" s="311"/>
      <c r="AI147" s="312"/>
    </row>
    <row r="148" spans="1:35" s="267" customFormat="1" hidden="1">
      <c r="A148" s="309" t="e">
        <f>#REF!</f>
        <v>#REF!</v>
      </c>
      <c r="B148" s="310" t="e">
        <f>#REF!</f>
        <v>#REF!</v>
      </c>
      <c r="C148" s="1330" t="e">
        <f>#REF!</f>
        <v>#REF!</v>
      </c>
      <c r="D148" s="1330"/>
      <c r="E148" s="1330"/>
      <c r="F148" s="1330"/>
      <c r="G148" s="1330"/>
      <c r="H148" s="184"/>
      <c r="AE148" s="312"/>
      <c r="AF148" s="312"/>
      <c r="AH148" s="311"/>
      <c r="AI148" s="312"/>
    </row>
    <row r="149" spans="1:35" s="267" customFormat="1" hidden="1">
      <c r="A149" s="309" t="e">
        <f>#REF!</f>
        <v>#REF!</v>
      </c>
      <c r="B149" s="310" t="e">
        <f>#REF!</f>
        <v>#REF!</v>
      </c>
      <c r="C149" s="1330" t="e">
        <f>#REF!</f>
        <v>#REF!</v>
      </c>
      <c r="D149" s="1330"/>
      <c r="E149" s="1330"/>
      <c r="F149" s="1330"/>
      <c r="G149" s="1330"/>
      <c r="H149" s="184"/>
      <c r="AE149" s="312"/>
      <c r="AF149" s="312"/>
      <c r="AH149" s="311"/>
      <c r="AI149" s="312"/>
    </row>
    <row r="150" spans="1:35" s="267" customFormat="1" hidden="1">
      <c r="A150" s="309" t="e">
        <f>#REF!</f>
        <v>#REF!</v>
      </c>
      <c r="B150" s="310" t="e">
        <f>#REF!</f>
        <v>#REF!</v>
      </c>
      <c r="C150" s="1330" t="e">
        <f>#REF!</f>
        <v>#REF!</v>
      </c>
      <c r="D150" s="1330"/>
      <c r="E150" s="1330"/>
      <c r="F150" s="1330"/>
      <c r="G150" s="1330"/>
      <c r="H150" s="184"/>
      <c r="AE150" s="312"/>
      <c r="AF150" s="312"/>
      <c r="AH150" s="311"/>
      <c r="AI150" s="312"/>
    </row>
    <row r="151" spans="1:35" s="268" customFormat="1" ht="20.100000000000001" hidden="1" customHeight="1">
      <c r="A151" s="309"/>
      <c r="B151" s="308" t="e">
        <f>#REF!</f>
        <v>#REF!</v>
      </c>
      <c r="C151" s="1330" t="e">
        <f>#REF!</f>
        <v>#REF!</v>
      </c>
      <c r="D151" s="1330"/>
      <c r="E151" s="1330"/>
      <c r="F151" s="1330"/>
      <c r="G151" s="1330"/>
      <c r="H151" s="184"/>
      <c r="AE151" s="312"/>
      <c r="AF151" s="312"/>
      <c r="AH151" s="312"/>
      <c r="AI151" s="312"/>
    </row>
    <row r="152" spans="1:35" s="267" customFormat="1" ht="20.100000000000001" hidden="1" customHeight="1">
      <c r="A152" s="317"/>
      <c r="B152" s="308" t="e">
        <f>#REF!</f>
        <v>#REF!</v>
      </c>
      <c r="C152" s="1330" t="e">
        <f>#REF!</f>
        <v>#REF!</v>
      </c>
      <c r="D152" s="1330"/>
      <c r="E152" s="1330"/>
      <c r="F152" s="1330"/>
      <c r="G152" s="1330"/>
      <c r="H152" s="184"/>
      <c r="AE152" s="312"/>
      <c r="AF152" s="312"/>
      <c r="AH152" s="312"/>
      <c r="AI152" s="312"/>
    </row>
    <row r="153" spans="1:35" s="267" customFormat="1" hidden="1">
      <c r="A153" s="317"/>
      <c r="B153" s="308"/>
      <c r="C153" s="1330"/>
      <c r="D153" s="1330"/>
      <c r="E153" s="1330"/>
      <c r="F153" s="1330"/>
      <c r="G153" s="1330"/>
      <c r="H153" s="184"/>
      <c r="AE153" s="312"/>
      <c r="AF153" s="312"/>
      <c r="AH153" s="312"/>
      <c r="AI153" s="312"/>
    </row>
    <row r="154" spans="1:35" s="267" customFormat="1" ht="20.100000000000001" hidden="1" customHeight="1">
      <c r="A154" s="314" t="e">
        <f>#REF!</f>
        <v>#REF!</v>
      </c>
      <c r="B154" s="308" t="e">
        <f>#REF!</f>
        <v>#REF!</v>
      </c>
      <c r="C154" s="1330"/>
      <c r="D154" s="1330"/>
      <c r="E154" s="1330"/>
      <c r="F154" s="1330"/>
      <c r="G154" s="1330"/>
      <c r="H154" s="184"/>
      <c r="AE154" s="312"/>
      <c r="AF154" s="312"/>
      <c r="AH154" s="312"/>
      <c r="AI154" s="312"/>
    </row>
    <row r="155" spans="1:35" s="267" customFormat="1" ht="30" hidden="1" customHeight="1">
      <c r="A155" s="315" t="e">
        <f>#REF!</f>
        <v>#REF!</v>
      </c>
      <c r="B155" s="308" t="e">
        <f>#REF!</f>
        <v>#REF!</v>
      </c>
      <c r="C155" s="1330"/>
      <c r="D155" s="1330"/>
      <c r="E155" s="1330"/>
      <c r="F155" s="1330"/>
      <c r="G155" s="1330"/>
      <c r="H155" s="184"/>
      <c r="AE155" s="312"/>
      <c r="AF155" s="312"/>
      <c r="AH155" s="312"/>
      <c r="AI155" s="312"/>
    </row>
    <row r="156" spans="1:35" s="267" customFormat="1" hidden="1">
      <c r="A156" s="309" t="e">
        <f>#REF!</f>
        <v>#REF!</v>
      </c>
      <c r="B156" s="310" t="e">
        <f>#REF!</f>
        <v>#REF!</v>
      </c>
      <c r="C156" s="1330" t="e">
        <f>#REF!</f>
        <v>#REF!</v>
      </c>
      <c r="D156" s="1330"/>
      <c r="E156" s="1330"/>
      <c r="F156" s="1330"/>
      <c r="G156" s="1330"/>
      <c r="H156" s="184"/>
      <c r="AE156" s="312"/>
      <c r="AF156" s="312"/>
      <c r="AH156" s="311"/>
      <c r="AI156" s="312"/>
    </row>
    <row r="157" spans="1:35" s="267" customFormat="1" hidden="1">
      <c r="A157" s="309" t="e">
        <f>#REF!</f>
        <v>#REF!</v>
      </c>
      <c r="B157" s="310" t="e">
        <f>#REF!</f>
        <v>#REF!</v>
      </c>
      <c r="C157" s="1330" t="e">
        <f>#REF!</f>
        <v>#REF!</v>
      </c>
      <c r="D157" s="1330"/>
      <c r="E157" s="1330"/>
      <c r="F157" s="1330"/>
      <c r="G157" s="1330"/>
      <c r="H157" s="184"/>
      <c r="AE157" s="312"/>
      <c r="AF157" s="312"/>
      <c r="AH157" s="311"/>
      <c r="AI157" s="312"/>
    </row>
    <row r="158" spans="1:35" s="267" customFormat="1" hidden="1">
      <c r="A158" s="309" t="e">
        <f>#REF!</f>
        <v>#REF!</v>
      </c>
      <c r="B158" s="310" t="e">
        <f>#REF!</f>
        <v>#REF!</v>
      </c>
      <c r="C158" s="1330" t="e">
        <f>#REF!</f>
        <v>#REF!</v>
      </c>
      <c r="D158" s="1330"/>
      <c r="E158" s="1330"/>
      <c r="F158" s="1330"/>
      <c r="G158" s="1330"/>
      <c r="H158" s="184"/>
      <c r="AE158" s="312"/>
      <c r="AF158" s="312"/>
      <c r="AH158" s="311"/>
      <c r="AI158" s="312"/>
    </row>
    <row r="159" spans="1:35" s="267" customFormat="1" ht="20.100000000000001" hidden="1" customHeight="1">
      <c r="A159" s="318"/>
      <c r="B159" s="308" t="e">
        <f>#REF!</f>
        <v>#REF!</v>
      </c>
      <c r="C159" s="1330" t="e">
        <f>#REF!</f>
        <v>#REF!</v>
      </c>
      <c r="D159" s="1330"/>
      <c r="E159" s="1330"/>
      <c r="F159" s="1330"/>
      <c r="G159" s="1330"/>
      <c r="H159" s="184"/>
      <c r="AE159" s="312"/>
      <c r="AF159" s="312"/>
      <c r="AH159" s="312"/>
      <c r="AI159" s="312"/>
    </row>
    <row r="160" spans="1:35" s="267" customFormat="1" ht="20.100000000000001" hidden="1" customHeight="1">
      <c r="A160" s="317"/>
      <c r="B160" s="308" t="e">
        <f>#REF!</f>
        <v>#REF!</v>
      </c>
      <c r="C160" s="1330" t="e">
        <f>#REF!</f>
        <v>#REF!</v>
      </c>
      <c r="D160" s="1330"/>
      <c r="E160" s="1330"/>
      <c r="F160" s="1330"/>
      <c r="G160" s="1330"/>
      <c r="H160" s="184"/>
      <c r="AE160" s="312"/>
      <c r="AF160" s="312"/>
      <c r="AH160" s="312"/>
      <c r="AI160" s="312"/>
    </row>
    <row r="161" spans="1:35" s="267" customFormat="1" ht="20.100000000000001" hidden="1" customHeight="1">
      <c r="A161" s="307" t="e">
        <f>#REF!</f>
        <v>#REF!</v>
      </c>
      <c r="B161" s="308" t="e">
        <f>#REF!</f>
        <v>#REF!</v>
      </c>
      <c r="C161" s="1330"/>
      <c r="D161" s="1330"/>
      <c r="E161" s="1330"/>
      <c r="F161" s="1330"/>
      <c r="G161" s="1330"/>
      <c r="H161" s="184"/>
      <c r="AE161" s="312"/>
      <c r="AF161" s="312"/>
      <c r="AH161" s="312"/>
      <c r="AI161" s="312"/>
    </row>
    <row r="162" spans="1:35" s="267" customFormat="1" ht="30" hidden="1" customHeight="1">
      <c r="A162" s="314" t="e">
        <f>#REF!</f>
        <v>#REF!</v>
      </c>
      <c r="B162" s="308" t="e">
        <f>#REF!</f>
        <v>#REF!</v>
      </c>
      <c r="C162" s="1330"/>
      <c r="D162" s="1330"/>
      <c r="E162" s="1330"/>
      <c r="F162" s="1330"/>
      <c r="G162" s="1330"/>
      <c r="H162" s="184"/>
      <c r="AE162" s="312"/>
      <c r="AF162" s="312"/>
      <c r="AH162" s="312"/>
      <c r="AI162" s="312"/>
    </row>
    <row r="163" spans="1:35" s="267" customFormat="1" ht="20.100000000000001" hidden="1" customHeight="1">
      <c r="A163" s="309" t="e">
        <f>#REF!</f>
        <v>#REF!</v>
      </c>
      <c r="B163" s="310" t="e">
        <f>#REF!</f>
        <v>#REF!</v>
      </c>
      <c r="C163" s="1330" t="e">
        <f>#REF!</f>
        <v>#REF!</v>
      </c>
      <c r="D163" s="1330"/>
      <c r="E163" s="1330"/>
      <c r="F163" s="1330"/>
      <c r="G163" s="1330"/>
      <c r="H163" s="184"/>
      <c r="AE163" s="312"/>
      <c r="AF163" s="312"/>
      <c r="AH163" s="311"/>
      <c r="AI163" s="312"/>
    </row>
    <row r="164" spans="1:35" s="267" customFormat="1" ht="20.100000000000001" hidden="1" customHeight="1">
      <c r="A164" s="309" t="e">
        <f>#REF!</f>
        <v>#REF!</v>
      </c>
      <c r="B164" s="310" t="e">
        <f>#REF!</f>
        <v>#REF!</v>
      </c>
      <c r="C164" s="1330" t="e">
        <f>#REF!</f>
        <v>#REF!</v>
      </c>
      <c r="D164" s="1330"/>
      <c r="E164" s="1330"/>
      <c r="F164" s="1330"/>
      <c r="G164" s="1330"/>
      <c r="H164" s="184"/>
      <c r="AE164" s="312"/>
      <c r="AF164" s="312"/>
      <c r="AH164" s="311"/>
      <c r="AI164" s="312"/>
    </row>
    <row r="165" spans="1:35" s="267" customFormat="1" ht="20.100000000000001" hidden="1" customHeight="1">
      <c r="A165" s="309" t="e">
        <f>#REF!</f>
        <v>#REF!</v>
      </c>
      <c r="B165" s="310" t="e">
        <f>#REF!</f>
        <v>#REF!</v>
      </c>
      <c r="C165" s="1330" t="e">
        <f>#REF!</f>
        <v>#REF!</v>
      </c>
      <c r="D165" s="1330"/>
      <c r="E165" s="1330"/>
      <c r="F165" s="1330"/>
      <c r="G165" s="1330"/>
      <c r="H165" s="184"/>
      <c r="AE165" s="312"/>
      <c r="AF165" s="312"/>
      <c r="AH165" s="311"/>
      <c r="AI165" s="312"/>
    </row>
    <row r="166" spans="1:35" s="267" customFormat="1" ht="20.100000000000001" hidden="1" customHeight="1">
      <c r="A166" s="309" t="e">
        <f>#REF!</f>
        <v>#REF!</v>
      </c>
      <c r="B166" s="310" t="e">
        <f>#REF!</f>
        <v>#REF!</v>
      </c>
      <c r="C166" s="1330" t="e">
        <f>#REF!</f>
        <v>#REF!</v>
      </c>
      <c r="D166" s="1330"/>
      <c r="E166" s="1330"/>
      <c r="F166" s="1330"/>
      <c r="G166" s="1330"/>
      <c r="H166" s="184"/>
      <c r="AE166" s="312"/>
      <c r="AF166" s="312"/>
      <c r="AH166" s="311"/>
      <c r="AI166" s="312"/>
    </row>
    <row r="167" spans="1:35" s="267" customFormat="1" ht="20.100000000000001" hidden="1" customHeight="1">
      <c r="A167" s="309" t="e">
        <f>#REF!</f>
        <v>#REF!</v>
      </c>
      <c r="B167" s="310" t="e">
        <f>#REF!</f>
        <v>#REF!</v>
      </c>
      <c r="C167" s="1330" t="e">
        <f>#REF!</f>
        <v>#REF!</v>
      </c>
      <c r="D167" s="1330"/>
      <c r="E167" s="1330"/>
      <c r="F167" s="1330"/>
      <c r="G167" s="1330"/>
      <c r="H167" s="184"/>
      <c r="AE167" s="312"/>
      <c r="AF167" s="312"/>
      <c r="AH167" s="311"/>
      <c r="AI167" s="312"/>
    </row>
    <row r="168" spans="1:35" s="267" customFormat="1" ht="20.100000000000001" hidden="1" customHeight="1">
      <c r="A168" s="313"/>
      <c r="B168" s="308" t="e">
        <f>#REF!</f>
        <v>#REF!</v>
      </c>
      <c r="C168" s="1330" t="e">
        <f>#REF!</f>
        <v>#REF!</v>
      </c>
      <c r="D168" s="1330"/>
      <c r="E168" s="1330"/>
      <c r="F168" s="1330"/>
      <c r="G168" s="1330"/>
      <c r="H168" s="184"/>
      <c r="AE168" s="312"/>
      <c r="AF168" s="312"/>
      <c r="AH168" s="312"/>
      <c r="AI168" s="312"/>
    </row>
    <row r="169" spans="1:35" s="267" customFormat="1" ht="20.100000000000001" hidden="1" customHeight="1">
      <c r="A169" s="314" t="e">
        <f>#REF!</f>
        <v>#REF!</v>
      </c>
      <c r="B169" s="308" t="e">
        <f>#REF!</f>
        <v>#REF!</v>
      </c>
      <c r="C169" s="1330"/>
      <c r="D169" s="1330"/>
      <c r="E169" s="1330"/>
      <c r="F169" s="1330"/>
      <c r="G169" s="1330"/>
      <c r="H169" s="184"/>
      <c r="AE169" s="312"/>
      <c r="AF169" s="312"/>
      <c r="AH169" s="312"/>
      <c r="AI169" s="312"/>
    </row>
    <row r="170" spans="1:35" s="267" customFormat="1" ht="20.100000000000001" hidden="1" customHeight="1">
      <c r="A170" s="309" t="e">
        <f>#REF!</f>
        <v>#REF!</v>
      </c>
      <c r="B170" s="319" t="e">
        <f>#REF!</f>
        <v>#REF!</v>
      </c>
      <c r="C170" s="1330" t="e">
        <f>#REF!</f>
        <v>#REF!</v>
      </c>
      <c r="D170" s="1330"/>
      <c r="E170" s="1330"/>
      <c r="F170" s="1330"/>
      <c r="G170" s="1330"/>
      <c r="H170" s="184"/>
      <c r="AE170" s="312"/>
      <c r="AF170" s="312"/>
      <c r="AH170" s="311"/>
      <c r="AI170" s="312"/>
    </row>
    <row r="171" spans="1:35" s="267" customFormat="1" ht="20.100000000000001" hidden="1" customHeight="1">
      <c r="A171" s="309" t="e">
        <f>#REF!</f>
        <v>#REF!</v>
      </c>
      <c r="B171" s="319" t="e">
        <f>#REF!</f>
        <v>#REF!</v>
      </c>
      <c r="C171" s="1330" t="e">
        <f>#REF!</f>
        <v>#REF!</v>
      </c>
      <c r="D171" s="1330"/>
      <c r="E171" s="1330"/>
      <c r="F171" s="1330"/>
      <c r="G171" s="1330"/>
      <c r="H171" s="184"/>
      <c r="AE171" s="312"/>
      <c r="AF171" s="312"/>
      <c r="AH171" s="311"/>
      <c r="AI171" s="312"/>
    </row>
    <row r="172" spans="1:35" s="267" customFormat="1" ht="20.100000000000001" hidden="1" customHeight="1">
      <c r="A172" s="309" t="e">
        <f>#REF!</f>
        <v>#REF!</v>
      </c>
      <c r="B172" s="319" t="e">
        <f>#REF!</f>
        <v>#REF!</v>
      </c>
      <c r="C172" s="1330" t="e">
        <f>#REF!</f>
        <v>#REF!</v>
      </c>
      <c r="D172" s="1330"/>
      <c r="E172" s="1330"/>
      <c r="F172" s="1330"/>
      <c r="G172" s="1330"/>
      <c r="H172" s="184"/>
      <c r="AE172" s="312"/>
      <c r="AF172" s="312"/>
      <c r="AH172" s="311"/>
      <c r="AI172" s="312"/>
    </row>
    <row r="173" spans="1:35" s="267" customFormat="1" ht="20.100000000000001" hidden="1" customHeight="1">
      <c r="A173" s="309" t="e">
        <f>#REF!</f>
        <v>#REF!</v>
      </c>
      <c r="B173" s="319" t="e">
        <f>#REF!</f>
        <v>#REF!</v>
      </c>
      <c r="C173" s="1330" t="e">
        <f>#REF!</f>
        <v>#REF!</v>
      </c>
      <c r="D173" s="1330"/>
      <c r="E173" s="1330"/>
      <c r="F173" s="1330"/>
      <c r="G173" s="1330"/>
      <c r="H173" s="184"/>
      <c r="AE173" s="312"/>
      <c r="AF173" s="312"/>
      <c r="AH173" s="311"/>
      <c r="AI173" s="312"/>
    </row>
    <row r="174" spans="1:35" s="267" customFormat="1" ht="20.100000000000001" hidden="1" customHeight="1">
      <c r="A174" s="309" t="e">
        <f>#REF!</f>
        <v>#REF!</v>
      </c>
      <c r="B174" s="319" t="e">
        <f>#REF!</f>
        <v>#REF!</v>
      </c>
      <c r="C174" s="1330" t="e">
        <f>#REF!</f>
        <v>#REF!</v>
      </c>
      <c r="D174" s="1330"/>
      <c r="E174" s="1330"/>
      <c r="F174" s="1330"/>
      <c r="G174" s="1330"/>
      <c r="H174" s="184"/>
      <c r="AE174" s="312"/>
      <c r="AF174" s="312"/>
      <c r="AH174" s="311"/>
      <c r="AI174" s="312"/>
    </row>
    <row r="175" spans="1:35" s="267" customFormat="1" ht="20.100000000000001" hidden="1" customHeight="1">
      <c r="A175" s="309" t="e">
        <f>#REF!</f>
        <v>#REF!</v>
      </c>
      <c r="B175" s="319" t="e">
        <f>#REF!</f>
        <v>#REF!</v>
      </c>
      <c r="C175" s="1330" t="e">
        <f>#REF!</f>
        <v>#REF!</v>
      </c>
      <c r="D175" s="1330"/>
      <c r="E175" s="1330"/>
      <c r="F175" s="1330"/>
      <c r="G175" s="1330"/>
      <c r="H175" s="184"/>
      <c r="AE175" s="312"/>
      <c r="AF175" s="312"/>
      <c r="AH175" s="311"/>
      <c r="AI175" s="312"/>
    </row>
    <row r="176" spans="1:35" s="267" customFormat="1" ht="20.100000000000001" hidden="1" customHeight="1">
      <c r="A176" s="320"/>
      <c r="B176" s="308" t="e">
        <f>#REF!</f>
        <v>#REF!</v>
      </c>
      <c r="C176" s="1330" t="e">
        <f>#REF!</f>
        <v>#REF!</v>
      </c>
      <c r="D176" s="1330"/>
      <c r="E176" s="1330"/>
      <c r="F176" s="1330"/>
      <c r="G176" s="1330"/>
      <c r="H176" s="184"/>
      <c r="AE176" s="312"/>
      <c r="AF176" s="312"/>
      <c r="AH176" s="312"/>
      <c r="AI176" s="312"/>
    </row>
    <row r="177" spans="1:35" s="267" customFormat="1" ht="35.25" hidden="1" customHeight="1">
      <c r="A177" s="314" t="e">
        <f>#REF!</f>
        <v>#REF!</v>
      </c>
      <c r="B177" s="308" t="e">
        <f>#REF!</f>
        <v>#REF!</v>
      </c>
      <c r="C177" s="1330"/>
      <c r="D177" s="1330"/>
      <c r="E177" s="1330"/>
      <c r="F177" s="1330"/>
      <c r="G177" s="1330"/>
      <c r="H177" s="184"/>
      <c r="AE177" s="312"/>
      <c r="AF177" s="312"/>
      <c r="AH177" s="312"/>
      <c r="AI177" s="312"/>
    </row>
    <row r="178" spans="1:35" s="267" customFormat="1" ht="19.5" hidden="1" customHeight="1">
      <c r="A178" s="309" t="e">
        <f>#REF!</f>
        <v>#REF!</v>
      </c>
      <c r="B178" s="319" t="e">
        <f>#REF!</f>
        <v>#REF!</v>
      </c>
      <c r="C178" s="1330" t="e">
        <f>#REF!</f>
        <v>#REF!</v>
      </c>
      <c r="D178" s="1330"/>
      <c r="E178" s="1330"/>
      <c r="F178" s="1330"/>
      <c r="G178" s="1330"/>
      <c r="H178" s="184"/>
      <c r="AE178" s="312"/>
      <c r="AF178" s="312"/>
      <c r="AH178" s="311"/>
      <c r="AI178" s="312"/>
    </row>
    <row r="179" spans="1:35" s="267" customFormat="1" ht="19.5" hidden="1" customHeight="1">
      <c r="A179" s="309" t="e">
        <f>#REF!</f>
        <v>#REF!</v>
      </c>
      <c r="B179" s="319" t="e">
        <f>#REF!</f>
        <v>#REF!</v>
      </c>
      <c r="C179" s="1330" t="e">
        <f>#REF!</f>
        <v>#REF!</v>
      </c>
      <c r="D179" s="1330"/>
      <c r="E179" s="1330"/>
      <c r="F179" s="1330"/>
      <c r="G179" s="1330"/>
      <c r="H179" s="184"/>
      <c r="AE179" s="312"/>
      <c r="AF179" s="312"/>
      <c r="AH179" s="311"/>
      <c r="AI179" s="312"/>
    </row>
    <row r="180" spans="1:35" s="267" customFormat="1" ht="19.5" hidden="1" customHeight="1">
      <c r="A180" s="309" t="e">
        <f>#REF!</f>
        <v>#REF!</v>
      </c>
      <c r="B180" s="319" t="e">
        <f>#REF!</f>
        <v>#REF!</v>
      </c>
      <c r="C180" s="1330" t="e">
        <f>#REF!</f>
        <v>#REF!</v>
      </c>
      <c r="D180" s="1330"/>
      <c r="E180" s="1330"/>
      <c r="F180" s="1330"/>
      <c r="G180" s="1330"/>
      <c r="H180" s="184"/>
      <c r="AE180" s="312"/>
      <c r="AF180" s="312"/>
      <c r="AH180" s="311"/>
      <c r="AI180" s="312"/>
    </row>
    <row r="181" spans="1:35" s="267" customFormat="1" ht="19.5" hidden="1" customHeight="1">
      <c r="A181" s="309" t="e">
        <f>#REF!</f>
        <v>#REF!</v>
      </c>
      <c r="B181" s="319" t="e">
        <f>#REF!</f>
        <v>#REF!</v>
      </c>
      <c r="C181" s="1330" t="e">
        <f>#REF!</f>
        <v>#REF!</v>
      </c>
      <c r="D181" s="1330"/>
      <c r="E181" s="1330"/>
      <c r="F181" s="1330"/>
      <c r="G181" s="1330"/>
      <c r="H181" s="184"/>
      <c r="AE181" s="312"/>
      <c r="AF181" s="312"/>
      <c r="AH181" s="311"/>
      <c r="AI181" s="312"/>
    </row>
    <row r="182" spans="1:35" s="267" customFormat="1" ht="33" hidden="1" customHeight="1">
      <c r="A182" s="309" t="e">
        <f>#REF!</f>
        <v>#REF!</v>
      </c>
      <c r="B182" s="319" t="e">
        <f>#REF!</f>
        <v>#REF!</v>
      </c>
      <c r="C182" s="1330" t="e">
        <f>#REF!</f>
        <v>#REF!</v>
      </c>
      <c r="D182" s="1330"/>
      <c r="E182" s="1330"/>
      <c r="F182" s="1330"/>
      <c r="G182" s="1330"/>
      <c r="H182" s="184"/>
      <c r="AE182" s="312"/>
      <c r="AF182" s="312"/>
      <c r="AH182" s="311"/>
      <c r="AI182" s="312"/>
    </row>
    <row r="183" spans="1:35" s="267" customFormat="1" ht="19.5" hidden="1" customHeight="1">
      <c r="A183" s="309" t="e">
        <f>#REF!</f>
        <v>#REF!</v>
      </c>
      <c r="B183" s="319" t="e">
        <f>#REF!</f>
        <v>#REF!</v>
      </c>
      <c r="C183" s="1330" t="e">
        <f>#REF!</f>
        <v>#REF!</v>
      </c>
      <c r="D183" s="1330"/>
      <c r="E183" s="1330"/>
      <c r="F183" s="1330"/>
      <c r="G183" s="1330"/>
      <c r="H183" s="184"/>
      <c r="AE183" s="312"/>
      <c r="AF183" s="312"/>
      <c r="AH183" s="311"/>
      <c r="AI183" s="312"/>
    </row>
    <row r="184" spans="1:35" s="267" customFormat="1" ht="19.5" hidden="1" customHeight="1">
      <c r="A184" s="309" t="e">
        <f>#REF!</f>
        <v>#REF!</v>
      </c>
      <c r="B184" s="319" t="e">
        <f>#REF!</f>
        <v>#REF!</v>
      </c>
      <c r="C184" s="1330" t="e">
        <f>#REF!</f>
        <v>#REF!</v>
      </c>
      <c r="D184" s="1330"/>
      <c r="E184" s="1330"/>
      <c r="F184" s="1330"/>
      <c r="G184" s="1330"/>
      <c r="H184" s="184"/>
      <c r="AE184" s="312"/>
      <c r="AF184" s="312"/>
      <c r="AH184" s="311"/>
      <c r="AI184" s="312"/>
    </row>
    <row r="185" spans="1:35" s="267" customFormat="1" ht="19.5" hidden="1" customHeight="1">
      <c r="A185" s="309" t="e">
        <f>#REF!</f>
        <v>#REF!</v>
      </c>
      <c r="B185" s="319" t="e">
        <f>#REF!</f>
        <v>#REF!</v>
      </c>
      <c r="C185" s="1330" t="e">
        <f>#REF!</f>
        <v>#REF!</v>
      </c>
      <c r="D185" s="1330"/>
      <c r="E185" s="1330"/>
      <c r="F185" s="1330"/>
      <c r="G185" s="1330"/>
      <c r="H185" s="184"/>
      <c r="AE185" s="312"/>
      <c r="AF185" s="312"/>
      <c r="AH185" s="311"/>
      <c r="AI185" s="312"/>
    </row>
    <row r="186" spans="1:35" s="267" customFormat="1" ht="19.5" hidden="1" customHeight="1">
      <c r="A186" s="309" t="e">
        <f>#REF!</f>
        <v>#REF!</v>
      </c>
      <c r="B186" s="319" t="e">
        <f>#REF!</f>
        <v>#REF!</v>
      </c>
      <c r="C186" s="1330" t="e">
        <f>#REF!</f>
        <v>#REF!</v>
      </c>
      <c r="D186" s="1330"/>
      <c r="E186" s="1330"/>
      <c r="F186" s="1330"/>
      <c r="G186" s="1330"/>
      <c r="H186" s="184"/>
      <c r="AE186" s="312"/>
      <c r="AF186" s="312"/>
      <c r="AH186" s="311"/>
      <c r="AI186" s="312"/>
    </row>
    <row r="187" spans="1:35" s="267" customFormat="1" ht="19.5" hidden="1" customHeight="1">
      <c r="A187" s="320"/>
      <c r="B187" s="308" t="e">
        <f>#REF!</f>
        <v>#REF!</v>
      </c>
      <c r="C187" s="1330" t="e">
        <f>#REF!</f>
        <v>#REF!</v>
      </c>
      <c r="D187" s="1330"/>
      <c r="E187" s="1330"/>
      <c r="F187" s="1330"/>
      <c r="G187" s="1330"/>
      <c r="H187" s="184"/>
      <c r="AE187" s="312"/>
      <c r="AF187" s="312"/>
      <c r="AH187" s="312"/>
      <c r="AI187" s="312"/>
    </row>
    <row r="188" spans="1:35" s="267" customFormat="1" ht="19.5" hidden="1" customHeight="1">
      <c r="A188" s="314" t="e">
        <f>#REF!</f>
        <v>#REF!</v>
      </c>
      <c r="B188" s="308" t="e">
        <f>#REF!</f>
        <v>#REF!</v>
      </c>
      <c r="C188" s="1330"/>
      <c r="D188" s="1330"/>
      <c r="E188" s="1330"/>
      <c r="F188" s="1330"/>
      <c r="G188" s="1330"/>
      <c r="H188" s="184"/>
      <c r="AE188" s="312"/>
      <c r="AF188" s="312"/>
      <c r="AH188" s="312"/>
      <c r="AI188" s="312"/>
    </row>
    <row r="189" spans="1:35" s="267" customFormat="1" ht="19.5" hidden="1" customHeight="1">
      <c r="A189" s="309" t="e">
        <f>#REF!</f>
        <v>#REF!</v>
      </c>
      <c r="B189" s="310" t="e">
        <f>#REF!</f>
        <v>#REF!</v>
      </c>
      <c r="C189" s="1330" t="e">
        <f>#REF!</f>
        <v>#REF!</v>
      </c>
      <c r="D189" s="1330"/>
      <c r="E189" s="1330"/>
      <c r="F189" s="1330"/>
      <c r="G189" s="1330"/>
      <c r="H189" s="184"/>
      <c r="AE189" s="312"/>
      <c r="AF189" s="312"/>
      <c r="AH189" s="311"/>
      <c r="AI189" s="312"/>
    </row>
    <row r="190" spans="1:35" s="267" customFormat="1" ht="19.5" hidden="1" customHeight="1">
      <c r="A190" s="309" t="e">
        <f>#REF!</f>
        <v>#REF!</v>
      </c>
      <c r="B190" s="310" t="e">
        <f>#REF!</f>
        <v>#REF!</v>
      </c>
      <c r="C190" s="1330" t="e">
        <f>#REF!</f>
        <v>#REF!</v>
      </c>
      <c r="D190" s="1330"/>
      <c r="E190" s="1330"/>
      <c r="F190" s="1330"/>
      <c r="G190" s="1330"/>
      <c r="H190" s="184"/>
      <c r="AE190" s="312"/>
      <c r="AF190" s="312"/>
      <c r="AH190" s="311"/>
      <c r="AI190" s="312"/>
    </row>
    <row r="191" spans="1:35" s="267" customFormat="1" ht="19.5" hidden="1" customHeight="1">
      <c r="A191" s="309" t="e">
        <f>#REF!</f>
        <v>#REF!</v>
      </c>
      <c r="B191" s="310" t="e">
        <f>#REF!</f>
        <v>#REF!</v>
      </c>
      <c r="C191" s="1330" t="e">
        <f>#REF!</f>
        <v>#REF!</v>
      </c>
      <c r="D191" s="1330"/>
      <c r="E191" s="1330"/>
      <c r="F191" s="1330"/>
      <c r="G191" s="1330"/>
      <c r="H191" s="184"/>
      <c r="AE191" s="312"/>
      <c r="AF191" s="312"/>
      <c r="AH191" s="311"/>
      <c r="AI191" s="312"/>
    </row>
    <row r="192" spans="1:35" s="267" customFormat="1" ht="19.5" hidden="1" customHeight="1">
      <c r="A192" s="320"/>
      <c r="B192" s="308" t="e">
        <f>#REF!</f>
        <v>#REF!</v>
      </c>
      <c r="C192" s="1330" t="e">
        <f>#REF!</f>
        <v>#REF!</v>
      </c>
      <c r="D192" s="1330"/>
      <c r="E192" s="1330"/>
      <c r="F192" s="1330"/>
      <c r="G192" s="1330"/>
      <c r="H192" s="184"/>
      <c r="AE192" s="312"/>
      <c r="AF192" s="312"/>
      <c r="AH192" s="312"/>
      <c r="AI192" s="312"/>
    </row>
    <row r="193" spans="1:35" s="267" customFormat="1" ht="33" hidden="1" customHeight="1">
      <c r="A193" s="314" t="e">
        <f>#REF!</f>
        <v>#REF!</v>
      </c>
      <c r="B193" s="308" t="e">
        <f>#REF!</f>
        <v>#REF!</v>
      </c>
      <c r="C193" s="1330"/>
      <c r="D193" s="1330"/>
      <c r="E193" s="1330"/>
      <c r="F193" s="1330"/>
      <c r="G193" s="1330"/>
      <c r="H193" s="184"/>
      <c r="AE193" s="312"/>
      <c r="AF193" s="312"/>
      <c r="AH193" s="312"/>
      <c r="AI193" s="312"/>
    </row>
    <row r="194" spans="1:35" s="267" customFormat="1" ht="19.5" hidden="1" customHeight="1">
      <c r="A194" s="320" t="e">
        <f>#REF!</f>
        <v>#REF!</v>
      </c>
      <c r="B194" s="310" t="e">
        <f>#REF!</f>
        <v>#REF!</v>
      </c>
      <c r="C194" s="1330" t="e">
        <f>#REF!</f>
        <v>#REF!</v>
      </c>
      <c r="D194" s="1330"/>
      <c r="E194" s="1330"/>
      <c r="F194" s="1330"/>
      <c r="G194" s="1330"/>
      <c r="H194" s="184"/>
      <c r="AE194" s="312"/>
      <c r="AF194" s="312"/>
      <c r="AH194" s="311"/>
      <c r="AI194" s="312"/>
    </row>
    <row r="195" spans="1:35" s="267" customFormat="1" ht="19.5" hidden="1" customHeight="1">
      <c r="A195" s="320" t="e">
        <f>#REF!</f>
        <v>#REF!</v>
      </c>
      <c r="B195" s="310" t="e">
        <f>#REF!</f>
        <v>#REF!</v>
      </c>
      <c r="C195" s="1330" t="e">
        <f>#REF!</f>
        <v>#REF!</v>
      </c>
      <c r="D195" s="1330"/>
      <c r="E195" s="1330"/>
      <c r="F195" s="1330"/>
      <c r="G195" s="1330"/>
      <c r="H195" s="184"/>
      <c r="AE195" s="312"/>
      <c r="AF195" s="312"/>
      <c r="AH195" s="311"/>
      <c r="AI195" s="312"/>
    </row>
    <row r="196" spans="1:35" s="267" customFormat="1" ht="19.5" hidden="1" customHeight="1">
      <c r="A196" s="320" t="e">
        <f>#REF!</f>
        <v>#REF!</v>
      </c>
      <c r="B196" s="310" t="e">
        <f>#REF!</f>
        <v>#REF!</v>
      </c>
      <c r="C196" s="1330" t="e">
        <f>#REF!</f>
        <v>#REF!</v>
      </c>
      <c r="D196" s="1330"/>
      <c r="E196" s="1330"/>
      <c r="F196" s="1330"/>
      <c r="G196" s="1330"/>
      <c r="H196" s="184"/>
      <c r="AE196" s="312"/>
      <c r="AF196" s="312"/>
      <c r="AH196" s="311"/>
      <c r="AI196" s="312"/>
    </row>
    <row r="197" spans="1:35" s="267" customFormat="1" ht="19.5" hidden="1" customHeight="1">
      <c r="A197" s="320"/>
      <c r="B197" s="308" t="e">
        <f>#REF!</f>
        <v>#REF!</v>
      </c>
      <c r="C197" s="1330" t="e">
        <f>#REF!</f>
        <v>#REF!</v>
      </c>
      <c r="D197" s="1330"/>
      <c r="E197" s="1330"/>
      <c r="F197" s="1330"/>
      <c r="G197" s="1330"/>
      <c r="H197" s="184"/>
      <c r="AE197" s="312"/>
      <c r="AF197" s="312"/>
      <c r="AH197" s="312"/>
      <c r="AI197" s="312"/>
    </row>
    <row r="198" spans="1:35" s="267" customFormat="1" ht="19.5" hidden="1" customHeight="1">
      <c r="A198" s="314" t="e">
        <f>#REF!</f>
        <v>#REF!</v>
      </c>
      <c r="B198" s="308" t="e">
        <f>#REF!</f>
        <v>#REF!</v>
      </c>
      <c r="C198" s="1330"/>
      <c r="D198" s="1330"/>
      <c r="E198" s="1330"/>
      <c r="F198" s="1330"/>
      <c r="G198" s="1330"/>
      <c r="H198" s="184"/>
      <c r="AE198" s="312"/>
      <c r="AF198" s="312"/>
      <c r="AH198" s="312"/>
      <c r="AI198" s="312"/>
    </row>
    <row r="199" spans="1:35" s="267" customFormat="1" ht="19.5" hidden="1" customHeight="1">
      <c r="A199" s="309" t="e">
        <f>#REF!</f>
        <v>#REF!</v>
      </c>
      <c r="B199" s="310" t="e">
        <f>#REF!</f>
        <v>#REF!</v>
      </c>
      <c r="C199" s="1330" t="e">
        <f>#REF!</f>
        <v>#REF!</v>
      </c>
      <c r="D199" s="1330"/>
      <c r="E199" s="1330"/>
      <c r="F199" s="1330"/>
      <c r="G199" s="1330"/>
      <c r="H199" s="184"/>
      <c r="AE199" s="312"/>
      <c r="AF199" s="312"/>
      <c r="AH199" s="311"/>
      <c r="AI199" s="312"/>
    </row>
    <row r="200" spans="1:35" s="267" customFormat="1" ht="19.5" hidden="1" customHeight="1">
      <c r="A200" s="309" t="e">
        <f>#REF!</f>
        <v>#REF!</v>
      </c>
      <c r="B200" s="310" t="e">
        <f>#REF!</f>
        <v>#REF!</v>
      </c>
      <c r="C200" s="1330" t="e">
        <f>#REF!</f>
        <v>#REF!</v>
      </c>
      <c r="D200" s="1330"/>
      <c r="E200" s="1330"/>
      <c r="F200" s="1330"/>
      <c r="G200" s="1330"/>
      <c r="H200" s="184"/>
      <c r="AE200" s="312"/>
      <c r="AF200" s="312"/>
      <c r="AH200" s="311"/>
      <c r="AI200" s="312"/>
    </row>
    <row r="201" spans="1:35" s="267" customFormat="1" ht="19.5" hidden="1" customHeight="1">
      <c r="A201" s="320"/>
      <c r="B201" s="308" t="e">
        <f>#REF!</f>
        <v>#REF!</v>
      </c>
      <c r="C201" s="1330" t="e">
        <f>#REF!</f>
        <v>#REF!</v>
      </c>
      <c r="D201" s="1330"/>
      <c r="E201" s="1330"/>
      <c r="F201" s="1330"/>
      <c r="G201" s="1330"/>
      <c r="H201" s="184"/>
      <c r="AE201" s="312"/>
      <c r="AF201" s="312"/>
      <c r="AH201" s="312"/>
      <c r="AI201" s="312"/>
    </row>
    <row r="202" spans="1:35" s="267" customFormat="1" ht="33" hidden="1" customHeight="1">
      <c r="A202" s="314" t="e">
        <f>#REF!</f>
        <v>#REF!</v>
      </c>
      <c r="B202" s="308" t="e">
        <f>#REF!</f>
        <v>#REF!</v>
      </c>
      <c r="C202" s="1330"/>
      <c r="D202" s="1330"/>
      <c r="E202" s="1330"/>
      <c r="F202" s="1330"/>
      <c r="G202" s="1330"/>
      <c r="H202" s="184"/>
      <c r="AE202" s="312"/>
      <c r="AF202" s="312"/>
      <c r="AH202" s="312"/>
      <c r="AI202" s="312"/>
    </row>
    <row r="203" spans="1:35" s="267" customFormat="1" ht="19.5" hidden="1" customHeight="1">
      <c r="A203" s="309" t="e">
        <f>#REF!</f>
        <v>#REF!</v>
      </c>
      <c r="B203" s="310" t="e">
        <f>#REF!</f>
        <v>#REF!</v>
      </c>
      <c r="C203" s="1330" t="e">
        <f>#REF!</f>
        <v>#REF!</v>
      </c>
      <c r="D203" s="1330"/>
      <c r="E203" s="1330"/>
      <c r="F203" s="1330"/>
      <c r="G203" s="1330"/>
      <c r="H203" s="184"/>
      <c r="AE203" s="312"/>
      <c r="AF203" s="312"/>
      <c r="AH203" s="311"/>
      <c r="AI203" s="312"/>
    </row>
    <row r="204" spans="1:35" s="267" customFormat="1" ht="19.5" hidden="1" customHeight="1">
      <c r="A204" s="309" t="e">
        <f>#REF!</f>
        <v>#REF!</v>
      </c>
      <c r="B204" s="310" t="e">
        <f>#REF!</f>
        <v>#REF!</v>
      </c>
      <c r="C204" s="1330" t="e">
        <f>#REF!</f>
        <v>#REF!</v>
      </c>
      <c r="D204" s="1330"/>
      <c r="E204" s="1330"/>
      <c r="F204" s="1330"/>
      <c r="G204" s="1330"/>
      <c r="H204" s="184"/>
      <c r="AE204" s="312"/>
      <c r="AF204" s="312"/>
      <c r="AH204" s="311"/>
      <c r="AI204" s="312"/>
    </row>
    <row r="205" spans="1:35" s="267" customFormat="1" ht="19.5" hidden="1" customHeight="1">
      <c r="A205" s="309" t="e">
        <f>#REF!</f>
        <v>#REF!</v>
      </c>
      <c r="B205" s="310" t="e">
        <f>#REF!</f>
        <v>#REF!</v>
      </c>
      <c r="C205" s="1330" t="e">
        <f>#REF!</f>
        <v>#REF!</v>
      </c>
      <c r="D205" s="1330"/>
      <c r="E205" s="1330"/>
      <c r="F205" s="1330"/>
      <c r="G205" s="1330"/>
      <c r="H205" s="184"/>
      <c r="AE205" s="312"/>
      <c r="AF205" s="312"/>
      <c r="AH205" s="311"/>
      <c r="AI205" s="312"/>
    </row>
    <row r="206" spans="1:35" s="267" customFormat="1" ht="19.5" hidden="1" customHeight="1">
      <c r="A206" s="309" t="e">
        <f>#REF!</f>
        <v>#REF!</v>
      </c>
      <c r="B206" s="310" t="e">
        <f>#REF!</f>
        <v>#REF!</v>
      </c>
      <c r="C206" s="1330" t="e">
        <f>#REF!</f>
        <v>#REF!</v>
      </c>
      <c r="D206" s="1330"/>
      <c r="E206" s="1330"/>
      <c r="F206" s="1330"/>
      <c r="G206" s="1330"/>
      <c r="H206" s="184"/>
      <c r="AE206" s="312"/>
      <c r="AF206" s="312"/>
      <c r="AH206" s="311"/>
      <c r="AI206" s="312"/>
    </row>
    <row r="207" spans="1:35" s="267" customFormat="1" ht="19.5" hidden="1" customHeight="1">
      <c r="A207" s="309" t="e">
        <f>#REF!</f>
        <v>#REF!</v>
      </c>
      <c r="B207" s="310" t="e">
        <f>#REF!</f>
        <v>#REF!</v>
      </c>
      <c r="C207" s="1330" t="e">
        <f>#REF!</f>
        <v>#REF!</v>
      </c>
      <c r="D207" s="1330"/>
      <c r="E207" s="1330"/>
      <c r="F207" s="1330"/>
      <c r="G207" s="1330"/>
      <c r="H207" s="184"/>
      <c r="AE207" s="312"/>
      <c r="AF207" s="312"/>
      <c r="AH207" s="311"/>
      <c r="AI207" s="312"/>
    </row>
    <row r="208" spans="1:35" s="267" customFormat="1" ht="19.5" hidden="1" customHeight="1">
      <c r="A208" s="309" t="e">
        <f>#REF!</f>
        <v>#REF!</v>
      </c>
      <c r="B208" s="310" t="e">
        <f>#REF!</f>
        <v>#REF!</v>
      </c>
      <c r="C208" s="1330" t="e">
        <f>#REF!</f>
        <v>#REF!</v>
      </c>
      <c r="D208" s="1330"/>
      <c r="E208" s="1330"/>
      <c r="F208" s="1330"/>
      <c r="G208" s="1330"/>
      <c r="H208" s="184"/>
      <c r="AE208" s="312"/>
      <c r="AF208" s="312"/>
      <c r="AH208" s="311"/>
      <c r="AI208" s="312"/>
    </row>
    <row r="209" spans="1:35" s="267" customFormat="1" ht="19.5" hidden="1" customHeight="1">
      <c r="A209" s="320"/>
      <c r="B209" s="308" t="e">
        <f>#REF!</f>
        <v>#REF!</v>
      </c>
      <c r="C209" s="1330" t="e">
        <f>#REF!</f>
        <v>#REF!</v>
      </c>
      <c r="D209" s="1330"/>
      <c r="E209" s="1330"/>
      <c r="F209" s="1330"/>
      <c r="G209" s="1330"/>
      <c r="H209" s="184"/>
      <c r="AE209" s="312"/>
      <c r="AF209" s="312"/>
      <c r="AH209" s="312"/>
      <c r="AI209" s="312"/>
    </row>
    <row r="210" spans="1:35" s="267" customFormat="1" ht="33" hidden="1" customHeight="1">
      <c r="A210" s="314" t="e">
        <f>#REF!</f>
        <v>#REF!</v>
      </c>
      <c r="B210" s="308" t="e">
        <f>#REF!</f>
        <v>#REF!</v>
      </c>
      <c r="C210" s="1330"/>
      <c r="D210" s="1330"/>
      <c r="E210" s="1330"/>
      <c r="F210" s="1330"/>
      <c r="G210" s="1330"/>
      <c r="H210" s="184"/>
      <c r="AE210" s="312"/>
      <c r="AF210" s="312"/>
      <c r="AH210" s="312"/>
      <c r="AI210" s="312"/>
    </row>
    <row r="211" spans="1:35" s="267" customFormat="1" ht="33" hidden="1" customHeight="1">
      <c r="A211" s="309" t="e">
        <f>#REF!</f>
        <v>#REF!</v>
      </c>
      <c r="B211" s="310" t="e">
        <f>#REF!</f>
        <v>#REF!</v>
      </c>
      <c r="C211" s="1330" t="e">
        <f>#REF!</f>
        <v>#REF!</v>
      </c>
      <c r="D211" s="1330"/>
      <c r="E211" s="1330"/>
      <c r="F211" s="1330"/>
      <c r="G211" s="1330"/>
      <c r="H211" s="184"/>
      <c r="AE211" s="312"/>
      <c r="AF211" s="312"/>
      <c r="AH211" s="311"/>
      <c r="AI211" s="312"/>
    </row>
    <row r="212" spans="1:35" s="267" customFormat="1" ht="19.5" hidden="1" customHeight="1">
      <c r="A212" s="309" t="e">
        <f>#REF!</f>
        <v>#REF!</v>
      </c>
      <c r="B212" s="310" t="e">
        <f>#REF!</f>
        <v>#REF!</v>
      </c>
      <c r="C212" s="1330" t="e">
        <f>#REF!</f>
        <v>#REF!</v>
      </c>
      <c r="D212" s="1330"/>
      <c r="E212" s="1330"/>
      <c r="F212" s="1330"/>
      <c r="G212" s="1330"/>
      <c r="H212" s="184"/>
      <c r="AE212" s="312"/>
      <c r="AF212" s="312"/>
      <c r="AH212" s="311"/>
      <c r="AI212" s="312"/>
    </row>
    <row r="213" spans="1:35" s="267" customFormat="1" ht="19.5" hidden="1" customHeight="1">
      <c r="A213" s="309" t="e">
        <f>#REF!</f>
        <v>#REF!</v>
      </c>
      <c r="B213" s="310" t="e">
        <f>#REF!</f>
        <v>#REF!</v>
      </c>
      <c r="C213" s="1330" t="e">
        <f>#REF!</f>
        <v>#REF!</v>
      </c>
      <c r="D213" s="1330"/>
      <c r="E213" s="1330"/>
      <c r="F213" s="1330"/>
      <c r="G213" s="1330"/>
      <c r="H213" s="184"/>
      <c r="AE213" s="312"/>
      <c r="AF213" s="312"/>
      <c r="AH213" s="311"/>
      <c r="AI213" s="312"/>
    </row>
    <row r="214" spans="1:35" s="267" customFormat="1" ht="19.5" hidden="1" customHeight="1">
      <c r="A214" s="320" t="e">
        <f>#REF!</f>
        <v>#REF!</v>
      </c>
      <c r="B214" s="308" t="e">
        <f>#REF!</f>
        <v>#REF!</v>
      </c>
      <c r="C214" s="1330" t="e">
        <f>#REF!</f>
        <v>#REF!</v>
      </c>
      <c r="D214" s="1330"/>
      <c r="E214" s="1330"/>
      <c r="F214" s="1330"/>
      <c r="G214" s="1330"/>
      <c r="H214" s="184"/>
      <c r="AE214" s="312"/>
      <c r="AF214" s="312"/>
      <c r="AH214" s="312"/>
      <c r="AI214" s="312"/>
    </row>
    <row r="215" spans="1:35" s="267" customFormat="1" ht="33" hidden="1" customHeight="1">
      <c r="A215" s="314" t="e">
        <f>#REF!</f>
        <v>#REF!</v>
      </c>
      <c r="B215" s="308" t="e">
        <f>#REF!</f>
        <v>#REF!</v>
      </c>
      <c r="C215" s="1330"/>
      <c r="D215" s="1330"/>
      <c r="E215" s="1330"/>
      <c r="F215" s="1330"/>
      <c r="G215" s="1330"/>
      <c r="H215" s="184"/>
      <c r="AE215" s="312"/>
      <c r="AF215" s="312"/>
      <c r="AH215" s="312"/>
      <c r="AI215" s="312"/>
    </row>
    <row r="216" spans="1:35" s="267" customFormat="1" ht="19.5" hidden="1" customHeight="1">
      <c r="A216" s="309" t="e">
        <f>#REF!</f>
        <v>#REF!</v>
      </c>
      <c r="B216" s="310" t="e">
        <f>#REF!</f>
        <v>#REF!</v>
      </c>
      <c r="C216" s="1330" t="e">
        <f>#REF!</f>
        <v>#REF!</v>
      </c>
      <c r="D216" s="1330"/>
      <c r="E216" s="1330"/>
      <c r="F216" s="1330"/>
      <c r="G216" s="1330"/>
      <c r="H216" s="184"/>
      <c r="AE216" s="312"/>
      <c r="AF216" s="312"/>
      <c r="AH216" s="311"/>
      <c r="AI216" s="312"/>
    </row>
    <row r="217" spans="1:35" s="267" customFormat="1" ht="19.5" hidden="1" customHeight="1">
      <c r="A217" s="309" t="e">
        <f>#REF!</f>
        <v>#REF!</v>
      </c>
      <c r="B217" s="310" t="e">
        <f>#REF!</f>
        <v>#REF!</v>
      </c>
      <c r="C217" s="1330" t="e">
        <f>#REF!</f>
        <v>#REF!</v>
      </c>
      <c r="D217" s="1330"/>
      <c r="E217" s="1330"/>
      <c r="F217" s="1330"/>
      <c r="G217" s="1330"/>
      <c r="H217" s="184"/>
      <c r="AE217" s="312"/>
      <c r="AF217" s="312"/>
      <c r="AH217" s="311"/>
      <c r="AI217" s="312"/>
    </row>
    <row r="218" spans="1:35" s="267" customFormat="1" ht="32.25" hidden="1" customHeight="1">
      <c r="A218" s="309" t="e">
        <f>#REF!</f>
        <v>#REF!</v>
      </c>
      <c r="B218" s="310" t="e">
        <f>#REF!</f>
        <v>#REF!</v>
      </c>
      <c r="C218" s="1330" t="e">
        <f>#REF!</f>
        <v>#REF!</v>
      </c>
      <c r="D218" s="1330"/>
      <c r="E218" s="1330"/>
      <c r="F218" s="1330"/>
      <c r="G218" s="1330"/>
      <c r="H218" s="184"/>
      <c r="AE218" s="312"/>
      <c r="AF218" s="312"/>
      <c r="AH218" s="311"/>
      <c r="AI218" s="312"/>
    </row>
    <row r="219" spans="1:35" s="267" customFormat="1" ht="19.5" hidden="1" customHeight="1">
      <c r="A219" s="309" t="e">
        <f>#REF!</f>
        <v>#REF!</v>
      </c>
      <c r="B219" s="310" t="e">
        <f>#REF!</f>
        <v>#REF!</v>
      </c>
      <c r="C219" s="1330" t="e">
        <f>#REF!</f>
        <v>#REF!</v>
      </c>
      <c r="D219" s="1330"/>
      <c r="E219" s="1330"/>
      <c r="F219" s="1330"/>
      <c r="G219" s="1330"/>
      <c r="H219" s="184"/>
      <c r="AE219" s="312"/>
      <c r="AF219" s="312"/>
      <c r="AH219" s="311"/>
      <c r="AI219" s="312"/>
    </row>
    <row r="220" spans="1:35" s="267" customFormat="1" ht="19.5" hidden="1" customHeight="1">
      <c r="A220" s="313"/>
      <c r="B220" s="308" t="e">
        <f>#REF!</f>
        <v>#REF!</v>
      </c>
      <c r="C220" s="1330" t="e">
        <f>#REF!</f>
        <v>#REF!</v>
      </c>
      <c r="D220" s="1330"/>
      <c r="E220" s="1330"/>
      <c r="F220" s="1330"/>
      <c r="G220" s="1330"/>
      <c r="H220" s="186"/>
      <c r="AE220" s="312"/>
      <c r="AF220" s="312"/>
      <c r="AH220" s="312"/>
      <c r="AI220" s="312"/>
    </row>
    <row r="221" spans="1:35" s="267" customFormat="1" hidden="1">
      <c r="A221" s="316"/>
      <c r="B221" s="308" t="e">
        <f>#REF!</f>
        <v>#REF!</v>
      </c>
      <c r="C221" s="1330" t="e">
        <f>#REF!</f>
        <v>#REF!</v>
      </c>
      <c r="D221" s="1330"/>
      <c r="E221" s="1330"/>
      <c r="F221" s="1330"/>
      <c r="G221" s="1330"/>
      <c r="H221" s="186"/>
      <c r="AE221" s="312"/>
      <c r="AF221" s="312"/>
      <c r="AH221" s="312"/>
      <c r="AI221" s="312"/>
    </row>
    <row r="222" spans="1:35" s="267" customFormat="1" ht="19.5" hidden="1" customHeight="1">
      <c r="A222" s="317"/>
      <c r="B222" s="308" t="e">
        <f>#REF!</f>
        <v>#REF!</v>
      </c>
      <c r="C222" s="1330" t="e">
        <f>#REF!</f>
        <v>#REF!</v>
      </c>
      <c r="D222" s="1330"/>
      <c r="E222" s="1330"/>
      <c r="F222" s="1330"/>
      <c r="G222" s="1330"/>
      <c r="H222" s="186"/>
      <c r="AE222" s="312"/>
      <c r="AF222" s="312"/>
      <c r="AH222" s="312"/>
      <c r="AI222" s="312"/>
    </row>
    <row r="223" spans="1:35" s="182" customFormat="1">
      <c r="A223" s="228"/>
      <c r="B223" s="221"/>
      <c r="C223" s="1314"/>
      <c r="D223" s="1314"/>
      <c r="E223" s="1314"/>
      <c r="F223" s="1314"/>
      <c r="G223" s="1314"/>
      <c r="H223" s="256"/>
      <c r="I223" s="267"/>
      <c r="J223" s="267"/>
      <c r="K223" s="267"/>
      <c r="L223" s="267"/>
    </row>
    <row r="224" spans="1:35" s="182" customFormat="1">
      <c r="A224" s="203"/>
      <c r="B224" s="191"/>
      <c r="C224" s="191"/>
      <c r="D224" s="191"/>
      <c r="E224" s="191"/>
      <c r="F224" s="191"/>
      <c r="G224" s="191"/>
      <c r="H224" s="256"/>
      <c r="I224" s="267"/>
      <c r="J224" s="267"/>
      <c r="K224" s="267"/>
      <c r="L224" s="267"/>
    </row>
    <row r="225" spans="1:12" s="182" customFormat="1">
      <c r="A225" s="203"/>
      <c r="B225" s="191"/>
      <c r="C225" s="191"/>
      <c r="D225" s="191"/>
      <c r="E225" s="191"/>
      <c r="F225" s="191"/>
      <c r="G225" s="191"/>
      <c r="H225" s="256"/>
      <c r="I225" s="267"/>
      <c r="J225" s="267"/>
      <c r="K225" s="267"/>
      <c r="L225" s="267"/>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Antiqua,Bold"&amp;10Schedule-7/ Page &amp;P of &amp;N</oddFooter>
      </headerFooter>
    </customSheetView>
    <customSheetView guid="{B79CB868-E256-4BC8-93B8-32C16DA3E61B}" scale="80" hiddenRows="1" hiddenColumns="1" state="hidden" topLeftCell="A7">
      <selection activeCell="F74" sqref="F74"/>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9"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7"/>
  <headerFooter alignWithMargins="0">
    <oddFooter>&amp;R&amp;"Book Antiqua,Bold"&amp;10Schedule-7/ Page &amp;P of &amp;N</oddFooter>
  </headerFooter>
  <colBreaks count="1" manualBreakCount="1">
    <brk id="7" max="1048575" man="1"/>
  </colBreaks>
  <drawing r:id="rId2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2" zoomScale="80" zoomScaleNormal="100" zoomScaleSheetLayoutView="80" workbookViewId="0">
      <selection activeCell="G16" sqref="G16"/>
    </sheetView>
  </sheetViews>
  <sheetFormatPr defaultColWidth="9" defaultRowHeight="16.5"/>
  <cols>
    <col min="1" max="2" width="6.625" style="454" customWidth="1"/>
    <col min="3" max="3" width="21.625" style="454" customWidth="1"/>
    <col min="4" max="4" width="13.375" style="454" customWidth="1"/>
    <col min="5" max="5" width="23.625" style="454" customWidth="1"/>
    <col min="6" max="6" width="11.875" style="454" customWidth="1"/>
    <col min="7" max="7" width="14.375" style="454" customWidth="1"/>
    <col min="8" max="8" width="15.625" style="601" hidden="1" customWidth="1"/>
    <col min="9" max="9" width="20" style="602" hidden="1" customWidth="1"/>
    <col min="10" max="10" width="41.5" style="602" hidden="1" customWidth="1"/>
    <col min="11" max="11" width="21.25" style="602" hidden="1" customWidth="1"/>
    <col min="12" max="13" width="14.25" style="602" customWidth="1"/>
    <col min="14" max="16" width="9" style="603" customWidth="1"/>
    <col min="17" max="19" width="9" style="525"/>
    <col min="20" max="21" width="9" style="526"/>
    <col min="22" max="16384" width="9" style="450"/>
  </cols>
  <sheetData>
    <row r="1" spans="1:21" s="449" customFormat="1" ht="40.15" hidden="1" customHeight="1">
      <c r="A1" s="1337" t="s">
        <v>485</v>
      </c>
      <c r="B1" s="1337"/>
      <c r="C1" s="1337"/>
      <c r="D1" s="1337"/>
      <c r="E1" s="1337"/>
      <c r="F1" s="1337"/>
      <c r="G1" s="1337"/>
      <c r="H1" s="598"/>
      <c r="I1" s="599"/>
      <c r="J1" s="599"/>
      <c r="K1" s="599"/>
      <c r="L1" s="599"/>
      <c r="M1" s="599"/>
      <c r="N1" s="599"/>
      <c r="O1" s="599"/>
      <c r="P1" s="599"/>
      <c r="Q1" s="523"/>
      <c r="R1" s="523"/>
      <c r="S1" s="523"/>
      <c r="T1" s="524"/>
      <c r="U1" s="524"/>
    </row>
    <row r="2" spans="1:21" ht="18" customHeight="1">
      <c r="A2" s="81" t="str">
        <f>Cover!B3</f>
        <v>SR-I/C&amp;M/WC-4356(SR1/NT/W-AIS/DOM/B00/25/11800) (RFx: 5002004743)</v>
      </c>
      <c r="B2" s="81"/>
      <c r="C2" s="82"/>
      <c r="D2" s="83"/>
      <c r="E2" s="83"/>
      <c r="F2" s="83"/>
      <c r="G2" s="85" t="s">
        <v>486</v>
      </c>
      <c r="T2" s="1020"/>
      <c r="U2" s="1020"/>
    </row>
    <row r="3" spans="1:21" ht="18" customHeight="1">
      <c r="A3" s="67"/>
      <c r="B3" s="67"/>
      <c r="C3" s="88"/>
      <c r="D3" s="89"/>
      <c r="E3" s="89"/>
      <c r="F3" s="89"/>
      <c r="G3" s="34"/>
      <c r="T3" s="1020"/>
      <c r="U3" s="1020"/>
    </row>
    <row r="4" spans="1:21" ht="19.149999999999999" customHeight="1">
      <c r="A4" s="1310" t="s">
        <v>487</v>
      </c>
      <c r="B4" s="1310"/>
      <c r="C4" s="1310"/>
      <c r="D4" s="1310"/>
      <c r="E4" s="1310"/>
      <c r="F4" s="1310"/>
      <c r="G4" s="1310"/>
      <c r="T4" s="1020"/>
      <c r="U4" s="1020"/>
    </row>
    <row r="5" spans="1:21" ht="21" customHeight="1">
      <c r="A5" s="63" t="s">
        <v>91</v>
      </c>
      <c r="B5" s="63"/>
      <c r="C5" s="187"/>
      <c r="D5" s="187"/>
      <c r="E5" s="187"/>
      <c r="F5" s="187"/>
      <c r="G5" s="187"/>
      <c r="T5" s="1020"/>
      <c r="U5" s="1020"/>
    </row>
    <row r="6" spans="1:21" ht="21" customHeight="1">
      <c r="A6" s="62" t="str">
        <f>+Basic!B10</f>
        <v>Contract &amp; Materials Dept.,</v>
      </c>
      <c r="B6" s="62"/>
      <c r="C6" s="187"/>
      <c r="D6" s="187"/>
      <c r="E6" s="187"/>
      <c r="F6" s="187"/>
      <c r="G6" s="187"/>
      <c r="T6" s="1020"/>
      <c r="U6" s="1020"/>
    </row>
    <row r="7" spans="1:21" ht="21" customHeight="1">
      <c r="A7" s="62" t="s">
        <v>8</v>
      </c>
      <c r="B7" s="62"/>
      <c r="C7" s="187"/>
      <c r="D7" s="187"/>
      <c r="E7" s="187"/>
      <c r="F7" s="187"/>
      <c r="G7" s="187"/>
      <c r="T7" s="1020"/>
      <c r="U7" s="1020"/>
    </row>
    <row r="8" spans="1:21" ht="21" customHeight="1">
      <c r="A8" s="62" t="str">
        <f>+Basic!B12</f>
        <v>SRTS-I, Kavadiguda Main Road,</v>
      </c>
      <c r="B8" s="62"/>
      <c r="C8" s="187"/>
      <c r="D8" s="187"/>
      <c r="E8" s="187"/>
      <c r="F8" s="187"/>
      <c r="G8" s="187"/>
      <c r="T8" s="1020"/>
      <c r="U8" s="1020"/>
    </row>
    <row r="9" spans="1:21" ht="21" customHeight="1">
      <c r="A9" s="62" t="str">
        <f>+Basic!B13</f>
        <v>Secunderabad -500080.</v>
      </c>
      <c r="B9" s="62"/>
      <c r="C9" s="187"/>
      <c r="D9" s="187"/>
      <c r="E9" s="187"/>
      <c r="F9" s="187"/>
      <c r="G9" s="187"/>
      <c r="T9" s="1020"/>
      <c r="U9" s="1020"/>
    </row>
    <row r="10" spans="1:21" ht="21" customHeight="1">
      <c r="A10" s="62"/>
      <c r="B10" s="62"/>
      <c r="C10" s="187"/>
      <c r="D10" s="187"/>
      <c r="E10" s="187"/>
      <c r="F10" s="187"/>
      <c r="G10" s="187"/>
      <c r="T10" s="1020"/>
      <c r="U10" s="1020"/>
    </row>
    <row r="11" spans="1:21" ht="21" customHeight="1">
      <c r="A11" s="187"/>
      <c r="B11" s="187"/>
      <c r="C11" s="187"/>
      <c r="D11" s="187"/>
      <c r="E11" s="187"/>
      <c r="F11" s="187"/>
      <c r="G11" s="187"/>
      <c r="T11" s="1020"/>
      <c r="U11" s="1020"/>
    </row>
    <row r="12" spans="1:21" ht="135" customHeight="1">
      <c r="A12" s="451" t="s">
        <v>488</v>
      </c>
      <c r="B12" s="451"/>
      <c r="C12" s="1338"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D12" s="1338"/>
      <c r="E12" s="1338"/>
      <c r="F12" s="1338"/>
      <c r="G12" s="1338"/>
      <c r="T12" s="1020"/>
      <c r="U12" s="1020"/>
    </row>
    <row r="13" spans="1:21" ht="21" customHeight="1">
      <c r="A13" s="452" t="s">
        <v>489</v>
      </c>
      <c r="B13" s="452"/>
      <c r="C13" s="453"/>
      <c r="D13" s="452"/>
      <c r="E13" s="452"/>
      <c r="F13" s="452"/>
      <c r="G13" s="452"/>
      <c r="T13" s="1020"/>
      <c r="U13" s="1020"/>
    </row>
    <row r="14" spans="1:21" ht="55.5" customHeight="1">
      <c r="A14" s="1339" t="s">
        <v>490</v>
      </c>
      <c r="B14" s="1339"/>
      <c r="C14" s="1339"/>
      <c r="D14" s="1339"/>
      <c r="E14" s="1339"/>
      <c r="F14" s="1339"/>
      <c r="G14" s="1339"/>
      <c r="I14" s="797" t="s">
        <v>491</v>
      </c>
      <c r="J14" s="604" t="s">
        <v>492</v>
      </c>
      <c r="T14" s="1020"/>
      <c r="U14" s="1020"/>
    </row>
    <row r="15" spans="1:21" ht="70.150000000000006" customHeight="1">
      <c r="B15" s="455">
        <v>1</v>
      </c>
      <c r="C15" s="1334" t="s">
        <v>493</v>
      </c>
      <c r="D15" s="1335"/>
      <c r="E15" s="1335"/>
      <c r="F15" s="1336"/>
      <c r="G15" s="456"/>
      <c r="H15" s="605">
        <f>'Sch-1'!N99+'Sch-2'!J99+'Sch-3 '!P136+'Sch-4'!P22+'Sch-4b'!P30+'Sch-7'!M20</f>
        <v>0</v>
      </c>
      <c r="I15" s="606">
        <f>IF(H15=0,0,G15/H15)</f>
        <v>0</v>
      </c>
      <c r="T15" s="1020"/>
      <c r="U15" s="1020"/>
    </row>
    <row r="16" spans="1:21" ht="70.150000000000006" customHeight="1">
      <c r="B16" s="455">
        <v>2</v>
      </c>
      <c r="C16" s="1334" t="s">
        <v>494</v>
      </c>
      <c r="D16" s="1335"/>
      <c r="E16" s="1335"/>
      <c r="F16" s="1336"/>
      <c r="G16" s="457"/>
      <c r="H16" s="605">
        <f>'Sch-1'!N99+'Sch-2'!J99+'Sch-3 '!P136+'Sch-4'!P22+'Sch-4b'!P30+'Sch-7'!M20</f>
        <v>0</v>
      </c>
      <c r="I16" s="607">
        <f>G16</f>
        <v>0</v>
      </c>
      <c r="T16" s="1020"/>
      <c r="U16" s="1020"/>
    </row>
    <row r="17" spans="1:21" s="458" customFormat="1" ht="55.15" customHeight="1">
      <c r="B17" s="459">
        <v>3</v>
      </c>
      <c r="C17" s="1341" t="s">
        <v>495</v>
      </c>
      <c r="D17" s="1342"/>
      <c r="E17" s="1342"/>
      <c r="F17" s="1343"/>
      <c r="G17" s="460"/>
      <c r="H17" s="600"/>
      <c r="I17" s="608"/>
      <c r="J17" s="608"/>
      <c r="K17" s="608"/>
      <c r="L17" s="608"/>
      <c r="M17" s="608"/>
      <c r="N17" s="609"/>
      <c r="O17" s="609"/>
      <c r="P17" s="609"/>
      <c r="Q17" s="527"/>
      <c r="R17" s="527"/>
      <c r="S17" s="527"/>
      <c r="T17" s="528"/>
      <c r="U17" s="528"/>
    </row>
    <row r="18" spans="1:21" s="458" customFormat="1" ht="21" customHeight="1">
      <c r="B18" s="461"/>
      <c r="C18" s="727" t="s">
        <v>496</v>
      </c>
      <c r="D18" s="463"/>
      <c r="E18" s="464"/>
      <c r="F18" s="465" t="s">
        <v>497</v>
      </c>
      <c r="G18" s="466"/>
      <c r="H18" s="610">
        <f>'Sch-1'!N99</f>
        <v>0</v>
      </c>
      <c r="I18" s="611">
        <f t="shared" ref="I18:I23" si="0">IF(H18=0,0,G18/H18)</f>
        <v>0</v>
      </c>
      <c r="J18" s="612" t="s">
        <v>498</v>
      </c>
      <c r="K18" s="796">
        <f>I15+I16+I18+I25</f>
        <v>0</v>
      </c>
      <c r="L18" s="608"/>
      <c r="M18" s="608"/>
      <c r="N18" s="609"/>
      <c r="O18" s="609"/>
      <c r="P18" s="609"/>
      <c r="Q18" s="527"/>
      <c r="R18" s="527"/>
      <c r="S18" s="527"/>
      <c r="T18" s="528"/>
      <c r="U18" s="528"/>
    </row>
    <row r="19" spans="1:21" s="458" customFormat="1" ht="21" customHeight="1">
      <c r="B19" s="461"/>
      <c r="C19" s="462" t="s">
        <v>499</v>
      </c>
      <c r="D19" s="463"/>
      <c r="E19" s="464"/>
      <c r="F19" s="465" t="s">
        <v>497</v>
      </c>
      <c r="G19" s="466"/>
      <c r="H19" s="610">
        <f>'Sch-2'!J99</f>
        <v>0</v>
      </c>
      <c r="I19" s="611">
        <f t="shared" si="0"/>
        <v>0</v>
      </c>
      <c r="J19" s="612" t="s">
        <v>499</v>
      </c>
      <c r="K19" s="796">
        <f>I15+I16+I19+I26</f>
        <v>0</v>
      </c>
      <c r="L19" s="608"/>
      <c r="M19" s="608"/>
      <c r="N19" s="609"/>
      <c r="O19" s="609"/>
      <c r="P19" s="609"/>
      <c r="Q19" s="527"/>
      <c r="R19" s="527"/>
      <c r="S19" s="527"/>
      <c r="T19" s="528"/>
      <c r="U19" s="528"/>
    </row>
    <row r="20" spans="1:21" s="458" customFormat="1" ht="21" customHeight="1">
      <c r="B20" s="461"/>
      <c r="C20" s="462" t="s">
        <v>500</v>
      </c>
      <c r="D20" s="463"/>
      <c r="E20" s="464"/>
      <c r="F20" s="465" t="s">
        <v>497</v>
      </c>
      <c r="G20" s="466"/>
      <c r="H20" s="610">
        <f>'Sch-3 '!P136</f>
        <v>0</v>
      </c>
      <c r="I20" s="611">
        <f t="shared" si="0"/>
        <v>0</v>
      </c>
      <c r="J20" s="612" t="s">
        <v>500</v>
      </c>
      <c r="K20" s="796">
        <f>I15+I16+I20+I27</f>
        <v>0</v>
      </c>
      <c r="L20" s="608"/>
      <c r="M20" s="608"/>
      <c r="N20" s="609"/>
      <c r="O20" s="609"/>
      <c r="P20" s="609"/>
      <c r="Q20" s="527"/>
      <c r="R20" s="527"/>
      <c r="S20" s="527"/>
      <c r="T20" s="528"/>
      <c r="U20" s="528"/>
    </row>
    <row r="21" spans="1:21" s="458" customFormat="1" ht="21" customHeight="1">
      <c r="B21" s="461"/>
      <c r="C21" s="727" t="s">
        <v>501</v>
      </c>
      <c r="D21" s="463"/>
      <c r="E21" s="464"/>
      <c r="F21" s="465" t="s">
        <v>497</v>
      </c>
      <c r="G21" s="800"/>
      <c r="H21" s="610">
        <f>'Sch-4'!P22</f>
        <v>0</v>
      </c>
      <c r="I21" s="611">
        <f t="shared" si="0"/>
        <v>0</v>
      </c>
      <c r="J21" s="612" t="s">
        <v>501</v>
      </c>
      <c r="K21" s="796">
        <f>I15+I16+I21+I28</f>
        <v>0</v>
      </c>
      <c r="L21" s="608"/>
      <c r="M21" s="608"/>
      <c r="N21" s="609"/>
      <c r="O21" s="609"/>
      <c r="P21" s="609"/>
      <c r="Q21" s="527"/>
      <c r="R21" s="527"/>
      <c r="S21" s="527"/>
      <c r="T21" s="528"/>
      <c r="U21" s="528"/>
    </row>
    <row r="22" spans="1:21" s="458" customFormat="1" ht="21" hidden="1" customHeight="1">
      <c r="B22" s="461"/>
      <c r="C22" s="727" t="s">
        <v>502</v>
      </c>
      <c r="D22" s="463"/>
      <c r="E22" s="464"/>
      <c r="F22" s="465" t="s">
        <v>497</v>
      </c>
      <c r="G22" s="466"/>
      <c r="H22" s="610">
        <f>'Sch-4b'!P30</f>
        <v>0</v>
      </c>
      <c r="I22" s="611">
        <f t="shared" si="0"/>
        <v>0</v>
      </c>
      <c r="J22" s="612" t="s">
        <v>503</v>
      </c>
      <c r="K22" s="796">
        <f>I15+I16+I22+I29</f>
        <v>0</v>
      </c>
      <c r="L22" s="608"/>
      <c r="M22" s="608"/>
      <c r="N22" s="609"/>
      <c r="O22" s="609"/>
      <c r="P22" s="609"/>
      <c r="Q22" s="527"/>
      <c r="R22" s="527"/>
      <c r="S22" s="527"/>
      <c r="T22" s="528"/>
      <c r="U22" s="528"/>
    </row>
    <row r="23" spans="1:21" s="458" customFormat="1" ht="23.25" customHeight="1">
      <c r="B23" s="467"/>
      <c r="C23" s="468" t="s">
        <v>504</v>
      </c>
      <c r="D23" s="469"/>
      <c r="E23" s="464"/>
      <c r="F23" s="470" t="s">
        <v>497</v>
      </c>
      <c r="G23" s="800"/>
      <c r="H23" s="610">
        <f>'Sch-7'!M20</f>
        <v>0</v>
      </c>
      <c r="I23" s="611">
        <f t="shared" si="0"/>
        <v>0</v>
      </c>
      <c r="J23" s="612" t="s">
        <v>504</v>
      </c>
      <c r="K23" s="796">
        <f>I15+I16+I23+I30</f>
        <v>0</v>
      </c>
      <c r="L23" s="608"/>
      <c r="M23" s="608"/>
      <c r="N23" s="609"/>
      <c r="O23" s="609"/>
      <c r="P23" s="609"/>
      <c r="Q23" s="527"/>
      <c r="R23" s="527"/>
      <c r="S23" s="527"/>
      <c r="T23" s="528"/>
      <c r="U23" s="528"/>
    </row>
    <row r="24" spans="1:21" s="458" customFormat="1" ht="55.15" customHeight="1">
      <c r="B24" s="459">
        <v>4</v>
      </c>
      <c r="C24" s="1344" t="s">
        <v>505</v>
      </c>
      <c r="D24" s="1345"/>
      <c r="E24" s="1345"/>
      <c r="F24" s="1346"/>
      <c r="G24" s="460"/>
      <c r="H24" s="600"/>
      <c r="I24" s="608"/>
      <c r="J24" s="608"/>
      <c r="K24" s="608"/>
      <c r="L24" s="608"/>
      <c r="M24" s="608"/>
      <c r="N24" s="609"/>
      <c r="O24" s="609"/>
      <c r="P24" s="609"/>
      <c r="Q24" s="527"/>
      <c r="R24" s="527"/>
      <c r="S24" s="527"/>
      <c r="T24" s="528"/>
      <c r="U24" s="528"/>
    </row>
    <row r="25" spans="1:21" s="458" customFormat="1" ht="21" hidden="1" customHeight="1">
      <c r="A25" s="471"/>
      <c r="B25" s="461"/>
      <c r="C25" s="727" t="s">
        <v>506</v>
      </c>
      <c r="D25" s="463"/>
      <c r="E25" s="472"/>
      <c r="F25" s="465" t="s">
        <v>507</v>
      </c>
      <c r="G25" s="473"/>
      <c r="H25" s="610">
        <f>'Sch-1'!N99</f>
        <v>0</v>
      </c>
      <c r="I25" s="613">
        <f t="shared" ref="I25:I30" si="1">G25</f>
        <v>0</v>
      </c>
      <c r="J25" s="608"/>
      <c r="K25" s="608"/>
      <c r="L25" s="608"/>
      <c r="M25" s="608"/>
      <c r="N25" s="609"/>
      <c r="O25" s="609"/>
      <c r="P25" s="609"/>
      <c r="Q25" s="527"/>
      <c r="R25" s="527"/>
      <c r="S25" s="527"/>
      <c r="T25" s="528"/>
      <c r="U25" s="528"/>
    </row>
    <row r="26" spans="1:21" s="458" customFormat="1" ht="21" customHeight="1">
      <c r="A26" s="471"/>
      <c r="B26" s="461"/>
      <c r="C26" s="462" t="s">
        <v>499</v>
      </c>
      <c r="D26" s="463"/>
      <c r="E26" s="472"/>
      <c r="F26" s="465" t="s">
        <v>507</v>
      </c>
      <c r="G26" s="473"/>
      <c r="H26" s="610">
        <f>'Sch-2'!J99</f>
        <v>0</v>
      </c>
      <c r="I26" s="613">
        <f t="shared" si="1"/>
        <v>0</v>
      </c>
      <c r="J26" s="608"/>
      <c r="K26" s="608"/>
      <c r="L26" s="608"/>
      <c r="M26" s="608"/>
      <c r="N26" s="609"/>
      <c r="O26" s="609"/>
      <c r="P26" s="609"/>
      <c r="Q26" s="527"/>
      <c r="R26" s="527"/>
      <c r="S26" s="527"/>
      <c r="T26" s="528"/>
      <c r="U26" s="528"/>
    </row>
    <row r="27" spans="1:21" s="458" customFormat="1" ht="21" customHeight="1">
      <c r="A27" s="471"/>
      <c r="B27" s="461"/>
      <c r="C27" s="462" t="s">
        <v>500</v>
      </c>
      <c r="D27" s="463"/>
      <c r="E27" s="472"/>
      <c r="F27" s="465" t="s">
        <v>507</v>
      </c>
      <c r="G27" s="473"/>
      <c r="H27" s="610">
        <f>'Sch-3 '!P136</f>
        <v>0</v>
      </c>
      <c r="I27" s="613">
        <f t="shared" si="1"/>
        <v>0</v>
      </c>
      <c r="J27" s="608"/>
      <c r="K27" s="608"/>
      <c r="L27" s="608"/>
      <c r="M27" s="608"/>
      <c r="N27" s="609"/>
      <c r="O27" s="609"/>
      <c r="P27" s="609"/>
      <c r="Q27" s="527"/>
      <c r="R27" s="527"/>
      <c r="S27" s="527"/>
      <c r="T27" s="528"/>
      <c r="U27" s="528"/>
    </row>
    <row r="28" spans="1:21" s="458" customFormat="1" ht="21" customHeight="1">
      <c r="A28" s="471"/>
      <c r="B28" s="461"/>
      <c r="C28" s="727" t="s">
        <v>501</v>
      </c>
      <c r="D28" s="463"/>
      <c r="E28" s="472"/>
      <c r="F28" s="465" t="s">
        <v>507</v>
      </c>
      <c r="G28" s="800"/>
      <c r="H28" s="610">
        <f>'Sch-4'!P22</f>
        <v>0</v>
      </c>
      <c r="I28" s="613">
        <f t="shared" si="1"/>
        <v>0</v>
      </c>
      <c r="J28" s="608"/>
      <c r="K28" s="608"/>
      <c r="L28" s="608"/>
      <c r="M28" s="608"/>
      <c r="N28" s="609"/>
      <c r="O28" s="609"/>
      <c r="P28" s="609"/>
      <c r="Q28" s="527"/>
      <c r="R28" s="527"/>
      <c r="S28" s="527"/>
      <c r="T28" s="528"/>
      <c r="U28" s="528"/>
    </row>
    <row r="29" spans="1:21" s="458" customFormat="1" ht="21" hidden="1" customHeight="1">
      <c r="A29" s="471"/>
      <c r="B29" s="461"/>
      <c r="C29" s="727" t="s">
        <v>502</v>
      </c>
      <c r="D29" s="463"/>
      <c r="E29" s="472"/>
      <c r="F29" s="465" t="s">
        <v>507</v>
      </c>
      <c r="G29" s="473"/>
      <c r="H29" s="610">
        <f>'Sch-4b'!P30</f>
        <v>0</v>
      </c>
      <c r="I29" s="613">
        <f t="shared" si="1"/>
        <v>0</v>
      </c>
      <c r="J29" s="608"/>
      <c r="K29" s="608"/>
      <c r="L29" s="608"/>
      <c r="M29" s="608"/>
      <c r="N29" s="609"/>
      <c r="O29" s="609"/>
      <c r="P29" s="609"/>
      <c r="Q29" s="527"/>
      <c r="R29" s="527"/>
      <c r="S29" s="527"/>
      <c r="T29" s="528"/>
      <c r="U29" s="528"/>
    </row>
    <row r="30" spans="1:21" s="458" customFormat="1" ht="21" customHeight="1">
      <c r="A30" s="471"/>
      <c r="B30" s="467"/>
      <c r="C30" s="468" t="s">
        <v>504</v>
      </c>
      <c r="D30" s="469"/>
      <c r="E30" s="474"/>
      <c r="F30" s="470" t="s">
        <v>507</v>
      </c>
      <c r="G30" s="800"/>
      <c r="H30" s="610">
        <f>'Sch-7'!M20</f>
        <v>0</v>
      </c>
      <c r="I30" s="613">
        <f t="shared" si="1"/>
        <v>0</v>
      </c>
      <c r="J30" s="608"/>
      <c r="K30" s="608"/>
      <c r="L30" s="608"/>
      <c r="M30" s="608"/>
      <c r="N30" s="609"/>
      <c r="O30" s="609"/>
      <c r="P30" s="609"/>
      <c r="Q30" s="527"/>
      <c r="R30" s="527"/>
      <c r="S30" s="527"/>
      <c r="T30" s="528"/>
      <c r="U30" s="528"/>
    </row>
    <row r="31" spans="1:21" s="458" customFormat="1">
      <c r="A31" s="471"/>
      <c r="B31" s="475"/>
      <c r="C31" s="1347" t="s">
        <v>508</v>
      </c>
      <c r="D31" s="1348"/>
      <c r="E31" s="1348"/>
      <c r="F31" s="1348"/>
      <c r="G31" s="1348"/>
      <c r="H31" s="600"/>
      <c r="I31" s="608"/>
      <c r="J31" s="608"/>
      <c r="K31" s="608"/>
      <c r="L31" s="608"/>
      <c r="M31" s="608"/>
      <c r="N31" s="609"/>
      <c r="O31" s="609"/>
      <c r="P31" s="609"/>
      <c r="Q31" s="527"/>
      <c r="R31" s="527"/>
      <c r="S31" s="527"/>
      <c r="T31" s="528"/>
      <c r="U31" s="528"/>
    </row>
    <row r="32" spans="1:21" s="458" customFormat="1" ht="48.75" hidden="1" customHeight="1">
      <c r="A32" s="471"/>
      <c r="B32" s="529">
        <v>5</v>
      </c>
      <c r="C32" s="1349" t="s">
        <v>509</v>
      </c>
      <c r="D32" s="1349"/>
      <c r="E32" s="1349"/>
      <c r="F32" s="1349"/>
      <c r="G32" s="1349"/>
      <c r="H32" s="600"/>
      <c r="I32" s="608"/>
      <c r="J32" s="608"/>
      <c r="K32" s="608"/>
      <c r="L32" s="608"/>
      <c r="M32" s="608"/>
      <c r="N32" s="609"/>
      <c r="O32" s="609"/>
      <c r="P32" s="609"/>
      <c r="Q32" s="527"/>
      <c r="R32" s="527"/>
      <c r="S32" s="527"/>
      <c r="T32" s="528"/>
      <c r="U32" s="528"/>
    </row>
    <row r="33" spans="1:21" s="458" customFormat="1" ht="48.75" hidden="1" customHeight="1">
      <c r="A33" s="471"/>
      <c r="B33" s="1350"/>
      <c r="C33" s="1350"/>
      <c r="D33" s="1350"/>
      <c r="E33" s="1350"/>
      <c r="F33" s="1350"/>
      <c r="G33" s="1350"/>
      <c r="H33" s="600"/>
      <c r="I33" s="608"/>
      <c r="J33" s="608"/>
      <c r="K33" s="608"/>
      <c r="L33" s="608"/>
      <c r="M33" s="608"/>
      <c r="N33" s="609"/>
      <c r="O33" s="609"/>
      <c r="P33" s="609"/>
      <c r="Q33" s="527"/>
      <c r="R33" s="527"/>
      <c r="S33" s="527"/>
      <c r="T33" s="528"/>
      <c r="U33" s="528"/>
    </row>
    <row r="34" spans="1:21" s="458" customFormat="1" ht="48.75" hidden="1" customHeight="1">
      <c r="A34" s="471"/>
      <c r="B34" s="476"/>
      <c r="C34" s="1349" t="s">
        <v>510</v>
      </c>
      <c r="D34" s="1351"/>
      <c r="E34" s="1351"/>
      <c r="F34" s="1351"/>
      <c r="G34" s="1351"/>
      <c r="H34" s="600"/>
      <c r="I34" s="608"/>
      <c r="J34" s="608"/>
      <c r="K34" s="608"/>
      <c r="L34" s="608"/>
      <c r="M34" s="608"/>
      <c r="N34" s="609"/>
      <c r="O34" s="609"/>
      <c r="P34" s="609"/>
      <c r="Q34" s="527"/>
      <c r="R34" s="527"/>
      <c r="S34" s="527"/>
      <c r="T34" s="528"/>
      <c r="U34" s="528"/>
    </row>
    <row r="35" spans="1:21" s="458" customFormat="1" ht="33" customHeight="1">
      <c r="A35" s="452" t="s">
        <v>511</v>
      </c>
      <c r="B35" s="476"/>
      <c r="C35" s="477"/>
      <c r="E35" s="478"/>
      <c r="F35" s="478"/>
      <c r="G35" s="479"/>
      <c r="H35" s="600"/>
      <c r="I35" s="608"/>
      <c r="J35" s="608"/>
      <c r="K35" s="608"/>
      <c r="L35" s="608"/>
      <c r="M35" s="608"/>
      <c r="N35" s="609"/>
      <c r="O35" s="609"/>
      <c r="P35" s="609"/>
      <c r="Q35" s="527"/>
      <c r="R35" s="527"/>
      <c r="S35" s="527"/>
      <c r="T35" s="528"/>
      <c r="U35" s="528"/>
    </row>
    <row r="36" spans="1:21" s="458" customFormat="1" ht="33" customHeight="1">
      <c r="A36" s="34" t="s">
        <v>512</v>
      </c>
      <c r="B36" s="476"/>
      <c r="C36" s="477"/>
      <c r="E36" s="478"/>
      <c r="F36" s="478"/>
      <c r="G36" s="479"/>
      <c r="H36" s="600"/>
      <c r="I36" s="608"/>
      <c r="J36" s="608"/>
      <c r="K36" s="608"/>
      <c r="L36" s="608"/>
      <c r="M36" s="608"/>
      <c r="N36" s="609"/>
      <c r="O36" s="609"/>
      <c r="P36" s="609"/>
      <c r="Q36" s="527"/>
      <c r="R36" s="527"/>
      <c r="S36" s="527"/>
      <c r="T36" s="528"/>
      <c r="U36" s="528"/>
    </row>
    <row r="37" spans="1:21" s="458" customFormat="1" ht="33" customHeight="1">
      <c r="B37" s="34"/>
      <c r="D37" s="282"/>
      <c r="E37" s="88"/>
      <c r="F37" s="88"/>
      <c r="G37" s="88"/>
      <c r="H37" s="600"/>
      <c r="I37" s="608"/>
      <c r="J37" s="608"/>
      <c r="K37" s="608"/>
      <c r="L37" s="608"/>
      <c r="M37" s="608"/>
      <c r="N37" s="609"/>
      <c r="O37" s="609"/>
      <c r="P37" s="609"/>
      <c r="Q37" s="527"/>
      <c r="R37" s="527"/>
      <c r="S37" s="527"/>
      <c r="T37" s="528"/>
      <c r="U37" s="528"/>
    </row>
    <row r="38" spans="1:21" ht="33" customHeight="1">
      <c r="A38" s="480"/>
      <c r="B38" s="480"/>
      <c r="C38" s="481"/>
      <c r="D38" s="88"/>
      <c r="E38" s="34"/>
      <c r="F38" s="34"/>
      <c r="G38" s="102" t="s">
        <v>513</v>
      </c>
      <c r="T38" s="1020"/>
      <c r="U38" s="1020"/>
    </row>
    <row r="39" spans="1:21" ht="33" customHeight="1">
      <c r="A39" s="480"/>
      <c r="B39" s="480"/>
      <c r="C39" s="481"/>
      <c r="D39" s="88"/>
      <c r="E39" s="34"/>
      <c r="F39" s="34"/>
      <c r="G39" s="102" t="str">
        <f>"For and on behalf of " &amp; 'Sch-1'!C8</f>
        <v xml:space="preserve">For and on behalf of </v>
      </c>
      <c r="T39" s="1020"/>
      <c r="U39" s="1020"/>
    </row>
    <row r="40" spans="1:21" ht="33" customHeight="1">
      <c r="A40" s="482"/>
      <c r="B40" s="482"/>
      <c r="C40" s="482"/>
      <c r="D40" s="483"/>
      <c r="E40" s="484"/>
      <c r="F40" s="484"/>
      <c r="G40" s="1021"/>
      <c r="T40" s="1020"/>
      <c r="U40" s="1020"/>
    </row>
    <row r="41" spans="1:21" s="1021" customFormat="1" ht="33" customHeight="1">
      <c r="A41" s="1016" t="s">
        <v>514</v>
      </c>
      <c r="B41" s="1016"/>
      <c r="C41" s="1017" t="str">
        <f>IF('Sch-1'!B107=0,"", 'Sch-1'!B107)</f>
        <v>--</v>
      </c>
      <c r="D41" s="1017"/>
      <c r="E41" s="1018" t="s">
        <v>515</v>
      </c>
      <c r="F41" s="1340" t="str">
        <f>'Sch-1'!M107</f>
        <v/>
      </c>
      <c r="G41" s="1340"/>
      <c r="H41" s="1019"/>
      <c r="I41" s="603"/>
      <c r="J41" s="603"/>
      <c r="K41" s="603"/>
      <c r="L41" s="603"/>
      <c r="M41" s="603"/>
      <c r="N41" s="603"/>
      <c r="O41" s="603"/>
      <c r="P41" s="603"/>
      <c r="Q41" s="525"/>
      <c r="R41" s="525"/>
      <c r="S41" s="525"/>
      <c r="T41" s="1020"/>
      <c r="U41" s="1020"/>
    </row>
    <row r="42" spans="1:21" s="1021" customFormat="1" ht="33" customHeight="1">
      <c r="A42" s="1016" t="s">
        <v>456</v>
      </c>
      <c r="B42" s="1016"/>
      <c r="C42" s="1017" t="str">
        <f>IF('Sch-1'!B108=0,"", 'Sch-1'!B108)</f>
        <v/>
      </c>
      <c r="D42" s="485"/>
      <c r="E42" s="1018" t="s">
        <v>516</v>
      </c>
      <c r="F42" s="1340" t="str">
        <f>'Sch-1'!M108</f>
        <v/>
      </c>
      <c r="G42" s="1340"/>
      <c r="H42" s="1019"/>
      <c r="I42" s="603"/>
      <c r="J42" s="603"/>
      <c r="K42" s="603"/>
      <c r="L42" s="603"/>
      <c r="M42" s="603"/>
      <c r="N42" s="603"/>
      <c r="O42" s="603"/>
      <c r="P42" s="603"/>
      <c r="Q42" s="525"/>
      <c r="R42" s="525"/>
      <c r="S42" s="525"/>
      <c r="T42" s="1020"/>
      <c r="U42" s="1020"/>
    </row>
    <row r="43" spans="1:21" ht="33" customHeight="1">
      <c r="A43" s="480"/>
      <c r="B43" s="480"/>
      <c r="C43" s="480"/>
      <c r="D43" s="480"/>
      <c r="E43" s="484"/>
      <c r="F43" s="484"/>
      <c r="G43" s="1021"/>
      <c r="T43" s="1020"/>
      <c r="U43" s="1020"/>
    </row>
  </sheetData>
  <sheetProtection algorithmName="SHA-512" hashValue="MhTH8xeFnU4IguaxmrDfOKWmSdVDKCzp8YDE6+Q3kWCJyBUYq/xO/+Lxa6nGs1JpYs0COorurvIrRWTruqL1ZA==" saltValue="TkoLPRMzoevU/UP5iMOuBw==" spinCount="100000"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 right="0" top="0" bottom="0" header="0" footer="0"/>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 right="0" top="0" bottom="0" header="0" footer="0"/>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 right="0" top="0" bottom="0" header="0" footer="0"/>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 right="0" top="0" bottom="0" header="0" footer="0"/>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 right="0" top="0" bottom="0" header="0" footer="0"/>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 right="0" top="0" bottom="0" header="0" footer="0"/>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 right="0" top="0" bottom="0" header="0" footer="0"/>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 right="0" top="0" bottom="0" header="0" footer="0"/>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 right="0" top="0" bottom="0" header="0" footer="0"/>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 right="0" top="0" bottom="0" header="0" footer="0"/>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 right="0" top="0" bottom="0" header="0" footer="0"/>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 right="0" top="0" bottom="0" header="0" footer="0"/>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 right="0" top="0" bottom="0" header="0" footer="0"/>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 right="0" top="0" bottom="0" header="0" footer="0"/>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 right="0" top="0" bottom="0" header="0" footer="0"/>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 right="0" top="0" bottom="0" header="0" footer="0"/>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 right="0" top="0" bottom="0" header="0" footer="0"/>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 right="0" top="0" bottom="0" header="0" footer="0"/>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 right="0" top="0" bottom="0" header="0" footer="0"/>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 right="0" top="0" bottom="0" header="0" footer="0"/>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 right="0" top="0" bottom="0" header="0" footer="0"/>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 right="0" top="0" bottom="0" header="0" footer="0"/>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 right="0" top="0" bottom="0" header="0" footer="0"/>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 right="0" top="0" bottom="0" header="0" footer="0"/>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 right="0" top="0" bottom="0" header="0" footer="0"/>
      <pageSetup scale="96" orientation="portrait" r:id="rId25"/>
      <headerFooter alignWithMargins="0">
        <oddFooter>&amp;R&amp;"Book Antiqua,Bold"&amp;10Letter of Discount  / Page &amp;P of &amp;N</oddFooter>
      </headerFooter>
    </customSheetView>
    <customSheetView guid="{B79CB868-E256-4BC8-93B8-32C16DA3E61B}" scale="80" showPageBreaks="1" zeroValues="0" printArea="1" hiddenRows="1" hiddenColumns="1" view="pageBreakPreview" topLeftCell="A8">
      <selection activeCell="G19" sqref="G19"/>
      <pageMargins left="0" right="0" top="0" bottom="0" header="0" footer="0"/>
      <pageSetup scale="96" orientation="portrait" r:id="rId26"/>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9"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7"/>
  <headerFooter alignWithMargins="0">
    <oddFooter>&amp;R&amp;"Book Antiqua,Bold"&amp;10Letter of Discount  / Page &amp;P of &amp;N</oddFooter>
  </headerFooter>
  <drawing r:id="rId2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F2" sqref="F2:F1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17"/>
      <c r="B1" s="1132"/>
      <c r="C1" s="1133"/>
      <c r="D1" s="1133"/>
      <c r="E1" s="1134"/>
      <c r="F1" s="280"/>
      <c r="G1" s="861"/>
      <c r="H1" s="16"/>
    </row>
    <row r="2" spans="1:8" ht="115.5" customHeight="1">
      <c r="A2" s="1124" t="s">
        <v>11</v>
      </c>
      <c r="B2" s="1135" t="str">
        <f>Basic!B1</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C2" s="1136"/>
      <c r="D2" s="1136"/>
      <c r="E2" s="1137"/>
      <c r="F2" s="1127" t="str">
        <f>Basic!B3</f>
        <v>SR-I/C&amp;M/WC-4356</v>
      </c>
      <c r="G2" s="15"/>
      <c r="H2" s="16"/>
    </row>
    <row r="3" spans="1:8" ht="36.75" customHeight="1">
      <c r="A3" s="1125"/>
      <c r="B3" s="1138" t="str">
        <f>Basic!B5</f>
        <v>SR-I/C&amp;M/WC-4356(SR1/NT/W-AIS/DOM/B00/25/11800) (RFx: 5002004743)</v>
      </c>
      <c r="C3" s="1139"/>
      <c r="D3" s="1139"/>
      <c r="E3" s="1140"/>
      <c r="F3" s="1128"/>
      <c r="G3" s="15"/>
      <c r="H3" s="16"/>
    </row>
    <row r="4" spans="1:8" ht="40.15" customHeight="1">
      <c r="A4" s="1125"/>
      <c r="B4" s="278">
        <v>1</v>
      </c>
      <c r="C4" s="1130" t="s">
        <v>12</v>
      </c>
      <c r="D4" s="1130"/>
      <c r="E4" s="1131"/>
      <c r="F4" s="1128"/>
      <c r="G4" s="15"/>
      <c r="H4" s="16"/>
    </row>
    <row r="5" spans="1:8" ht="30" customHeight="1">
      <c r="A5" s="1125"/>
      <c r="B5" s="278">
        <v>2</v>
      </c>
      <c r="C5" s="1130" t="s">
        <v>13</v>
      </c>
      <c r="D5" s="1130"/>
      <c r="E5" s="1131"/>
      <c r="F5" s="1128"/>
      <c r="G5" s="15"/>
      <c r="H5" s="16"/>
    </row>
    <row r="6" spans="1:8" s="25" customFormat="1" ht="35.25" customHeight="1">
      <c r="A6" s="1125"/>
      <c r="B6" s="278">
        <v>3</v>
      </c>
      <c r="C6" s="1130" t="s">
        <v>14</v>
      </c>
      <c r="D6" s="1130"/>
      <c r="E6" s="1131"/>
      <c r="F6" s="1128"/>
      <c r="G6" s="15"/>
      <c r="H6" s="15"/>
    </row>
    <row r="7" spans="1:8" ht="0.75" customHeight="1">
      <c r="A7" s="1125"/>
      <c r="B7" s="278">
        <v>4</v>
      </c>
      <c r="C7" s="1130" t="s">
        <v>15</v>
      </c>
      <c r="D7" s="1130"/>
      <c r="E7" s="1131"/>
      <c r="F7" s="1128"/>
      <c r="G7" s="15"/>
      <c r="H7" s="16"/>
    </row>
    <row r="8" spans="1:8" ht="9.75" customHeight="1">
      <c r="A8" s="1125"/>
      <c r="B8" s="19"/>
      <c r="C8" s="18"/>
      <c r="D8" s="18"/>
      <c r="E8" s="20"/>
      <c r="F8" s="1128"/>
      <c r="G8" s="15"/>
      <c r="H8" s="16"/>
    </row>
    <row r="9" spans="1:8" ht="23.25" customHeight="1">
      <c r="A9" s="1125"/>
      <c r="B9" s="1407"/>
      <c r="C9" s="1408"/>
      <c r="D9" s="1408"/>
      <c r="E9" s="1409"/>
      <c r="F9" s="1128"/>
      <c r="G9" s="15"/>
      <c r="H9" s="16"/>
    </row>
    <row r="10" spans="1:8" ht="10.5" customHeight="1">
      <c r="A10" s="1125"/>
      <c r="B10" s="21"/>
      <c r="C10" s="22"/>
      <c r="D10" s="22"/>
      <c r="E10" s="23"/>
      <c r="F10" s="1128"/>
      <c r="G10" s="15"/>
      <c r="H10" s="16"/>
    </row>
    <row r="11" spans="1:8" ht="24" customHeight="1">
      <c r="A11" s="1125"/>
      <c r="B11" s="906"/>
      <c r="C11" s="907"/>
      <c r="D11" s="907"/>
      <c r="E11" s="24"/>
      <c r="F11" s="1128"/>
    </row>
    <row r="12" spans="1:8" ht="34.5" customHeight="1">
      <c r="A12" s="1126"/>
      <c r="B12" s="900"/>
      <c r="C12" s="901"/>
      <c r="D12" s="901"/>
      <c r="E12" s="26"/>
      <c r="F12" s="1129"/>
      <c r="G12" s="15"/>
      <c r="H12" s="16"/>
    </row>
    <row r="13" spans="1:8" ht="24" customHeight="1">
      <c r="A13" s="1123"/>
      <c r="B13" s="902"/>
      <c r="C13" s="903"/>
      <c r="D13" s="903"/>
      <c r="E13" s="24"/>
      <c r="F13" s="1122"/>
      <c r="G13" s="27"/>
      <c r="H13" s="27"/>
    </row>
    <row r="14" spans="1:8" ht="25.5" customHeight="1">
      <c r="A14" s="1123"/>
      <c r="B14" s="904"/>
      <c r="C14" s="905"/>
      <c r="D14" s="905"/>
      <c r="E14" s="28"/>
      <c r="F14" s="1122"/>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XALtlC/UlCfK0TiB6nETuOTZ1pHe0KYlHtxmjMqArhWI9srCPK+Ml+IY9hxsNXtMoY2uuU5fvyDKp5zXZZePDw==" saltValue="PMNl0zQ97wKkZOT7Ywflwg==" spinCount="100000" sheet="1" formatColumns="0" formatRows="0" selectLockedCells="1"/>
  <customSheetViews>
    <customSheetView guid="{987A3FAC-920D-4C0C-8129-D8F4AFD7E477}" showPageBreaks="1" showGridLines="0" fitToPage="1" printArea="1" view="pageBreakPreview">
      <selection activeCell="B2" sqref="B2:E2"/>
      <pageMargins left="0" right="0" top="0" bottom="0" header="0" footer="0"/>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 right="0" top="0" bottom="0" header="0" footer="0"/>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 right="0" top="0" bottom="0" header="0" footer="0"/>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 right="0" top="0" bottom="0" header="0" footer="0"/>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 right="0" top="0" bottom="0" header="0" footer="0"/>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 right="0" top="0" bottom="0" header="0" footer="0"/>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 right="0" top="0" bottom="0" header="0" footer="0"/>
      <printOptions horizontalCentered="1"/>
      <pageSetup paperSize="9" fitToHeight="0" orientation="landscape" r:id="rId7"/>
      <headerFooter alignWithMargins="0"/>
    </customSheetView>
    <customSheetView guid="{C431BC99-7569-44AB-83F6-AB73BDED3783}" showGridLines="0" hiddenRows="1">
      <selection activeCell="B2" sqref="B2:E2"/>
      <pageMargins left="0" right="0" top="0" bottom="0" header="0" footer="0"/>
      <printOptions horizontalCentered="1"/>
      <pageSetup paperSize="9" orientation="landscape" r:id="rId8"/>
      <headerFooter alignWithMargins="0"/>
    </customSheetView>
    <customSheetView guid="{E97134B6-5E8D-4951-8DA0-73D065532361}" showGridLines="0" hiddenRows="1">
      <selection activeCell="B2" sqref="B2:E2"/>
      <pageMargins left="0" right="0" top="0" bottom="0" header="0" footer="0"/>
      <printOptions horizontalCentered="1"/>
      <pageSetup paperSize="9" orientation="landscape" r:id="rId9"/>
      <headerFooter alignWithMargins="0"/>
    </customSheetView>
    <customSheetView guid="{D0757F9E-DF41-4B40-A5E5-F4F8FDD8D61D}" showGridLines="0" hiddenRows="1">
      <selection activeCell="B2" sqref="B2:E2"/>
      <pageMargins left="0" right="0" top="0" bottom="0" header="0" footer="0"/>
      <printOptions horizontalCentered="1"/>
      <pageSetup paperSize="9" orientation="landscape" r:id="rId10"/>
      <headerFooter alignWithMargins="0"/>
    </customSheetView>
    <customSheetView guid="{EE46BCD1-F715-4FA9-A5FC-1B125AD601E0}" showGridLines="0" hiddenRows="1">
      <selection activeCell="C15" sqref="C15"/>
      <pageMargins left="0" right="0" top="0" bottom="0" header="0" footer="0"/>
      <printOptions horizontalCentered="1"/>
      <pageSetup paperSize="9" orientation="landscape" r:id="rId11"/>
      <headerFooter alignWithMargins="0"/>
    </customSheetView>
    <customSheetView guid="{4AA1107B-A795-4744-B566-827168772C7A}" showGridLines="0" hiddenRows="1">
      <selection activeCell="B2" sqref="B2:E2"/>
      <pageMargins left="0" right="0" top="0" bottom="0" header="0" footer="0"/>
      <printOptions horizontalCentered="1"/>
      <pageSetup paperSize="9" orientation="landscape" r:id="rId12"/>
      <headerFooter alignWithMargins="0"/>
    </customSheetView>
    <customSheetView guid="{B23AD343-29DA-4CE0-BD10-47BF44F3782F}" showGridLines="0" hiddenRows="1">
      <selection activeCell="G8" sqref="G8"/>
      <pageMargins left="0" right="0" top="0" bottom="0" header="0" footer="0"/>
      <printOptions horizontalCentered="1"/>
      <pageSetup paperSize="9" orientation="landscape" r:id="rId13"/>
      <headerFooter alignWithMargins="0"/>
    </customSheetView>
    <customSheetView guid="{ECE9294F-C910-4036-88BC-B1F2176FB06B}" showGridLines="0" hiddenRows="1">
      <selection activeCell="B2" sqref="B2:E2"/>
      <pageMargins left="0" right="0" top="0" bottom="0" header="0" footer="0"/>
      <printOptions horizontalCentered="1"/>
      <pageSetup paperSize="9" orientation="landscape" r:id="rId14"/>
      <headerFooter alignWithMargins="0"/>
    </customSheetView>
    <customSheetView guid="{4F65FF32-EC61-4022-A399-2986D7B6B8B3}" showGridLines="0" showRuler="0">
      <selection activeCell="B2" sqref="B2:E2"/>
      <pageMargins left="0" right="0" top="0" bottom="0" header="0" footer="0"/>
      <printOptions horizontalCentered="1"/>
      <pageSetup paperSize="9" orientation="landscape" r:id="rId15"/>
      <headerFooter alignWithMargins="0"/>
    </customSheetView>
    <customSheetView guid="{01ACF2E1-8E61-4459-ABC1-B6C183DEED61}" showGridLines="0" showRuler="0">
      <pageMargins left="0" right="0" top="0" bottom="0" header="0" footer="0"/>
      <printOptions horizontalCentered="1"/>
      <pageSetup paperSize="9" orientation="landscape" r:id="rId16"/>
      <headerFooter alignWithMargins="0"/>
    </customSheetView>
    <customSheetView guid="{14D7F02E-BCCA-4517-ABC7-537FF4AEB67A}" showGridLines="0">
      <selection activeCell="B2" sqref="B2:E2"/>
      <pageMargins left="0" right="0" top="0" bottom="0" header="0" footer="0"/>
      <printOptions horizontalCentered="1"/>
      <pageSetup paperSize="9" orientation="landscape" r:id="rId17"/>
      <headerFooter alignWithMargins="0"/>
    </customSheetView>
    <customSheetView guid="{27A45B7A-04F2-4516-B80B-5ED0825D4ED3}" showGridLines="0" hiddenRows="1">
      <selection activeCell="I4" sqref="I4"/>
      <pageMargins left="0" right="0" top="0" bottom="0" header="0" footer="0"/>
      <printOptions horizontalCentered="1"/>
      <pageSetup paperSize="9" orientation="landscape" r:id="rId18"/>
      <headerFooter alignWithMargins="0"/>
    </customSheetView>
    <customSheetView guid="{E9F4E142-7D26-464D-BECA-4F3806DB1FE1}" showGridLines="0" hiddenRows="1">
      <selection activeCell="G8" sqref="G8"/>
      <pageMargins left="0" right="0" top="0" bottom="0" header="0" footer="0"/>
      <printOptions horizontalCentered="1"/>
      <pageSetup paperSize="9" orientation="landscape" r:id="rId19"/>
      <headerFooter alignWithMargins="0"/>
    </customSheetView>
    <customSheetView guid="{A7DBDDEF-9245-44C6-9EBF-032DB6E1C0A2}" showGridLines="0" hiddenRows="1">
      <selection activeCell="B11" sqref="B11:D11"/>
      <pageMargins left="0" right="0" top="0" bottom="0" header="0" footer="0"/>
      <printOptions horizontalCentered="1"/>
      <pageSetup paperSize="9" orientation="landscape" r:id="rId20"/>
      <headerFooter alignWithMargins="0"/>
    </customSheetView>
    <customSheetView guid="{7487ED9F-BBED-4B2A-9631-22F1A430946B}" showGridLines="0" hiddenRows="1">
      <selection activeCell="B2" sqref="B2:E2"/>
      <pageMargins left="0" right="0" top="0" bottom="0" header="0" footer="0"/>
      <printOptions horizontalCentered="1"/>
      <pageSetup paperSize="9" orientation="landscape" r:id="rId21"/>
      <headerFooter alignWithMargins="0"/>
    </customSheetView>
    <customSheetView guid="{B3CE7B10-A914-4559-A6DA-AED8C22AFD6D}" showGridLines="0" hiddenRows="1">
      <selection activeCell="B2" sqref="B2:E2"/>
      <pageMargins left="0" right="0" top="0" bottom="0" header="0" footer="0"/>
      <printOptions horizontalCentered="1"/>
      <pageSetup paperSize="9" orientation="landscape" r:id="rId22"/>
      <headerFooter alignWithMargins="0"/>
    </customSheetView>
    <customSheetView guid="{D53177B2-31EC-4222-B97A-A37DCFD9E45B}" showGridLines="0" hiddenRows="1">
      <selection activeCell="B2" sqref="B2:E2"/>
      <pageMargins left="0" right="0" top="0" bottom="0" header="0" footer="0"/>
      <printOptions horizontalCentered="1"/>
      <pageSetup paperSize="9" orientation="landscape" r:id="rId23"/>
      <headerFooter alignWithMargins="0"/>
    </customSheetView>
    <customSheetView guid="{223BC0FC-814D-40F0-9795-CE82A16FF3A5}" showGridLines="0" hiddenRows="1">
      <selection activeCell="B2" sqref="B2:E2"/>
      <pageMargins left="0" right="0" top="0" bottom="0" header="0" footer="0"/>
      <printOptions horizontalCentered="1"/>
      <pageSetup paperSize="9" orientation="landscape" r:id="rId24"/>
      <headerFooter alignWithMargins="0"/>
    </customSheetView>
    <customSheetView guid="{B835C05C-B615-4DCB-982D-4519616B3CD8}" showGridLines="0" hiddenRows="1">
      <selection activeCell="B2" sqref="B2:E2"/>
      <pageMargins left="0" right="0" top="0" bottom="0" header="0" footer="0"/>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 right="0" top="0" bottom="0" header="0" footer="0"/>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 right="0" top="0" bottom="0" header="0" footer="0"/>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 right="0" top="0" bottom="0" header="0" footer="0"/>
      <printOptions horizontalCentered="1"/>
      <pageSetup paperSize="9" fitToHeight="0" orientation="landscape" r:id="rId28"/>
      <headerFooter alignWithMargins="0"/>
    </customSheetView>
    <customSheetView guid="{B79CB868-E256-4BC8-93B8-32C16DA3E61B}" showPageBreaks="1" showGridLines="0" fitToPage="1" printArea="1" view="pageBreakPreview">
      <selection activeCell="B2" sqref="B2:E2"/>
      <pageMargins left="0" right="0" top="0" bottom="0" header="0" footer="0"/>
      <printOptions horizontalCentered="1"/>
      <pageSetup paperSize="9" fitToHeight="0" orientation="landscape" r:id="rId29"/>
      <headerFooter alignWithMargins="0"/>
    </customSheetView>
  </customSheetViews>
  <mergeCells count="12">
    <mergeCell ref="B1:E1"/>
    <mergeCell ref="C4:E4"/>
    <mergeCell ref="C5:E5"/>
    <mergeCell ref="B2:E2"/>
    <mergeCell ref="B3:E3"/>
    <mergeCell ref="F13:F14"/>
    <mergeCell ref="A13:A14"/>
    <mergeCell ref="A2:A12"/>
    <mergeCell ref="F2:F12"/>
    <mergeCell ref="C6:E6"/>
    <mergeCell ref="B9:E9"/>
    <mergeCell ref="C7:E7"/>
  </mergeCells>
  <phoneticPr fontId="3" type="noConversion"/>
  <printOptions horizontalCentered="1"/>
  <pageMargins left="0.15748031496063" right="0.23622047244094499" top="0.78" bottom="0.98425196850393704" header="0.35433070866141703" footer="0.511811023622047"/>
  <pageSetup paperSize="9" fitToHeight="0" orientation="landscape" r:id="rId30"/>
  <headerFooter alignWithMargins="0"/>
  <drawing r:id="rId3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98"/>
    <col min="2" max="2" width="26.875" style="499" customWidth="1"/>
    <col min="3" max="3" width="22.875" style="499" customWidth="1"/>
    <col min="4" max="5" width="15.625" style="499" customWidth="1"/>
    <col min="6" max="16384" width="9" style="282"/>
  </cols>
  <sheetData>
    <row r="1" spans="1:6">
      <c r="A1" s="486"/>
      <c r="B1" s="487"/>
      <c r="C1" s="487"/>
      <c r="D1" s="487"/>
      <c r="E1" s="487"/>
    </row>
    <row r="2" spans="1:6" ht="22.15" customHeight="1">
      <c r="A2" s="1352" t="s">
        <v>517</v>
      </c>
      <c r="B2" s="1352"/>
      <c r="C2" s="1352"/>
      <c r="D2" s="1352"/>
      <c r="E2" s="282"/>
    </row>
    <row r="3" spans="1:6">
      <c r="A3" s="486"/>
      <c r="B3" s="487"/>
      <c r="C3" s="487"/>
      <c r="D3" s="487"/>
      <c r="E3" s="487"/>
    </row>
    <row r="4" spans="1:6" ht="30">
      <c r="A4" s="488" t="s">
        <v>518</v>
      </c>
      <c r="B4" s="489" t="s">
        <v>519</v>
      </c>
      <c r="C4" s="488" t="s">
        <v>520</v>
      </c>
      <c r="D4" s="488" t="s">
        <v>521</v>
      </c>
      <c r="E4" s="488" t="s">
        <v>522</v>
      </c>
    </row>
    <row r="5" spans="1:6" ht="18" customHeight="1">
      <c r="A5" s="490" t="s">
        <v>523</v>
      </c>
      <c r="B5" s="490" t="s">
        <v>524</v>
      </c>
      <c r="C5" s="490" t="s">
        <v>525</v>
      </c>
      <c r="D5" s="490" t="s">
        <v>526</v>
      </c>
      <c r="E5" s="490" t="s">
        <v>527</v>
      </c>
    </row>
    <row r="6" spans="1:6" ht="45" customHeight="1">
      <c r="A6" s="491">
        <v>1</v>
      </c>
      <c r="B6" s="492"/>
      <c r="C6" s="493"/>
      <c r="D6" s="494"/>
      <c r="E6" s="495">
        <f t="shared" ref="E6:E15" si="0">C6*D6</f>
        <v>0</v>
      </c>
    </row>
    <row r="7" spans="1:6" ht="45" customHeight="1">
      <c r="A7" s="491">
        <v>2</v>
      </c>
      <c r="B7" s="492"/>
      <c r="C7" s="493"/>
      <c r="D7" s="494"/>
      <c r="E7" s="495">
        <f t="shared" si="0"/>
        <v>0</v>
      </c>
    </row>
    <row r="8" spans="1:6" ht="45" customHeight="1">
      <c r="A8" s="491">
        <v>3</v>
      </c>
      <c r="B8" s="492"/>
      <c r="C8" s="493"/>
      <c r="D8" s="494"/>
      <c r="E8" s="495">
        <f t="shared" si="0"/>
        <v>0</v>
      </c>
    </row>
    <row r="9" spans="1:6" ht="45" customHeight="1">
      <c r="A9" s="491">
        <v>4</v>
      </c>
      <c r="B9" s="492"/>
      <c r="C9" s="493"/>
      <c r="D9" s="494"/>
      <c r="E9" s="495">
        <f t="shared" si="0"/>
        <v>0</v>
      </c>
    </row>
    <row r="10" spans="1:6" ht="45" customHeight="1">
      <c r="A10" s="491">
        <v>5</v>
      </c>
      <c r="B10" s="492"/>
      <c r="C10" s="493"/>
      <c r="D10" s="494"/>
      <c r="E10" s="495">
        <f t="shared" si="0"/>
        <v>0</v>
      </c>
    </row>
    <row r="11" spans="1:6" ht="45" customHeight="1">
      <c r="A11" s="491">
        <v>6</v>
      </c>
      <c r="B11" s="492"/>
      <c r="C11" s="493"/>
      <c r="D11" s="494"/>
      <c r="E11" s="495">
        <f t="shared" si="0"/>
        <v>0</v>
      </c>
    </row>
    <row r="12" spans="1:6" ht="45" customHeight="1">
      <c r="A12" s="491">
        <v>7</v>
      </c>
      <c r="B12" s="492"/>
      <c r="C12" s="493"/>
      <c r="D12" s="494"/>
      <c r="E12" s="495">
        <f t="shared" si="0"/>
        <v>0</v>
      </c>
    </row>
    <row r="13" spans="1:6" ht="45" customHeight="1">
      <c r="A13" s="491">
        <v>8</v>
      </c>
      <c r="B13" s="492"/>
      <c r="C13" s="493"/>
      <c r="D13" s="494"/>
      <c r="E13" s="495">
        <f t="shared" si="0"/>
        <v>0</v>
      </c>
    </row>
    <row r="14" spans="1:6" ht="45" customHeight="1">
      <c r="A14" s="491">
        <v>9</v>
      </c>
      <c r="B14" s="492"/>
      <c r="C14" s="493"/>
      <c r="D14" s="494"/>
      <c r="E14" s="495">
        <f t="shared" si="0"/>
        <v>0</v>
      </c>
    </row>
    <row r="15" spans="1:6" ht="45" customHeight="1">
      <c r="A15" s="491">
        <v>10</v>
      </c>
      <c r="B15" s="492"/>
      <c r="C15" s="493"/>
      <c r="D15" s="494"/>
      <c r="E15" s="495">
        <f t="shared" si="0"/>
        <v>0</v>
      </c>
    </row>
    <row r="16" spans="1:6" ht="45" customHeight="1">
      <c r="A16" s="496"/>
      <c r="B16" s="497" t="s">
        <v>528</v>
      </c>
      <c r="C16" s="497"/>
      <c r="D16" s="497"/>
      <c r="E16" s="497">
        <f>SUM(E6:E15)</f>
        <v>0</v>
      </c>
      <c r="F16" s="268"/>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 right="0" top="0" bottom="0" header="0" footer="0"/>
      <pageSetup orientation="portrait" r:id="rId1"/>
      <headerFooter alignWithMargins="0"/>
    </customSheetView>
    <customSheetView guid="{CB55CDDD-15EC-4265-9148-3411BBB26D54}" state="hidden">
      <selection activeCell="C8" sqref="C8"/>
      <pageMargins left="0" right="0" top="0" bottom="0" header="0" footer="0"/>
      <pageSetup orientation="portrait" r:id="rId2"/>
      <headerFooter alignWithMargins="0"/>
    </customSheetView>
    <customSheetView guid="{023E95C7-CD0A-46A1-945E-64751E02EBFE}" state="hidden">
      <selection activeCell="C8" sqref="C8"/>
      <pageMargins left="0" right="0" top="0" bottom="0" header="0" footer="0"/>
      <pageSetup orientation="portrait" r:id="rId3"/>
      <headerFooter alignWithMargins="0"/>
    </customSheetView>
    <customSheetView guid="{BB6473B7-092C-417E-97E7-ED0705AE17A0}" state="hidden">
      <selection activeCell="C8" sqref="C8"/>
      <pageMargins left="0" right="0" top="0" bottom="0" header="0" footer="0"/>
      <pageSetup orientation="portrait" r:id="rId4"/>
      <headerFooter alignWithMargins="0"/>
    </customSheetView>
    <customSheetView guid="{A41EE4DE-0D82-4A56-8210-F78316511D11}" state="hidden">
      <selection activeCell="C8" sqref="C8"/>
      <pageMargins left="0" right="0" top="0" bottom="0" header="0" footer="0"/>
      <pageSetup orientation="portrait" r:id="rId5"/>
      <headerFooter alignWithMargins="0"/>
    </customSheetView>
    <customSheetView guid="{1E0C44A1-9358-4FBD-8C2C-4DB661DA1476}" state="hidden">
      <selection activeCell="C8" sqref="C8"/>
      <pageMargins left="0" right="0" top="0" bottom="0" header="0" footer="0"/>
      <pageSetup orientation="portrait" r:id="rId6"/>
      <headerFooter alignWithMargins="0"/>
    </customSheetView>
    <customSheetView guid="{498493C3-769C-4143-9114-C68CD1D40B11}" state="hidden">
      <selection activeCell="C8" sqref="C8"/>
      <pageMargins left="0" right="0" top="0" bottom="0" header="0" footer="0"/>
      <pageSetup orientation="portrait" r:id="rId7"/>
      <headerFooter alignWithMargins="0"/>
    </customSheetView>
    <customSheetView guid="{C431BC99-7569-44AB-83F6-AB73BDED3783}" state="hidden">
      <selection activeCell="C8" sqref="C8"/>
      <pageMargins left="0" right="0" top="0" bottom="0" header="0" footer="0"/>
      <pageSetup orientation="portrait" r:id="rId8"/>
      <headerFooter alignWithMargins="0"/>
    </customSheetView>
    <customSheetView guid="{E97134B6-5E8D-4951-8DA0-73D065532361}" state="hidden">
      <selection activeCell="C8" sqref="C8"/>
      <pageMargins left="0" right="0" top="0" bottom="0" header="0" footer="0"/>
      <pageSetup orientation="portrait" r:id="rId9"/>
      <headerFooter alignWithMargins="0"/>
    </customSheetView>
    <customSheetView guid="{D0757F9E-DF41-4B40-A5E5-F4F8FDD8D61D}" state="hidden">
      <selection activeCell="C8" sqref="C8"/>
      <pageMargins left="0" right="0" top="0" bottom="0" header="0" footer="0"/>
      <pageSetup orientation="portrait" r:id="rId10"/>
      <headerFooter alignWithMargins="0"/>
    </customSheetView>
    <customSheetView guid="{EE46BCD1-F715-4FA9-A5FC-1B125AD601E0}">
      <selection activeCell="B6" sqref="B6:D15"/>
      <pageMargins left="0" right="0" top="0" bottom="0" header="0" footer="0"/>
      <pageSetup orientation="portrait" r:id="rId11"/>
      <headerFooter alignWithMargins="0"/>
    </customSheetView>
    <customSheetView guid="{4AA1107B-A795-4744-B566-827168772C7A}">
      <selection activeCell="B6" sqref="B6:D15"/>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9" sqref="B9"/>
      <pageMargins left="0" right="0" top="0" bottom="0" header="0" footer="0"/>
      <pageSetup orientation="portrait" r:id="rId14"/>
      <headerFooter alignWithMargins="0"/>
    </customSheetView>
    <customSheetView guid="{27A45B7A-04F2-4516-B80B-5ED0825D4ED3}" scale="70">
      <selection activeCell="C6" sqref="C6:D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9">
      <selection activeCell="B6" sqref="B6:D15"/>
      <pageMargins left="0" right="0" top="0" bottom="0" header="0" footer="0"/>
      <pageSetup orientation="portrait" r:id="rId17"/>
      <headerFooter alignWithMargins="0"/>
    </customSheetView>
    <customSheetView guid="{7487ED9F-BBED-4B2A-9631-22F1A430946B}">
      <selection activeCell="B6" sqref="B6:D15"/>
      <pageMargins left="0" right="0" top="0" bottom="0" header="0" footer="0"/>
      <pageSetup orientation="portrait" r:id="rId18"/>
      <headerFooter alignWithMargins="0"/>
    </customSheetView>
    <customSheetView guid="{B3CE7B10-A914-4559-A6DA-AED8C22AFD6D}" state="hidden">
      <selection activeCell="C8" sqref="C8"/>
      <pageMargins left="0" right="0" top="0" bottom="0" header="0" footer="0"/>
      <pageSetup orientation="portrait" r:id="rId19"/>
      <headerFooter alignWithMargins="0"/>
    </customSheetView>
    <customSheetView guid="{D53177B2-31EC-4222-B97A-A37DCFD9E45B}" state="hidden">
      <selection activeCell="C8" sqref="C8"/>
      <pageMargins left="0" right="0" top="0" bottom="0" header="0" footer="0"/>
      <pageSetup orientation="portrait" r:id="rId20"/>
      <headerFooter alignWithMargins="0"/>
    </customSheetView>
    <customSheetView guid="{223BC0FC-814D-40F0-9795-CE82A16FF3A5}" state="hidden">
      <selection activeCell="C8" sqref="C8"/>
      <pageMargins left="0" right="0" top="0" bottom="0" header="0" footer="0"/>
      <pageSetup orientation="portrait" r:id="rId21"/>
      <headerFooter alignWithMargins="0"/>
    </customSheetView>
    <customSheetView guid="{B835C05C-B615-4DCB-982D-4519616B3CD8}" state="hidden">
      <selection activeCell="C8" sqref="C8"/>
      <pageMargins left="0" right="0" top="0" bottom="0" header="0" footer="0"/>
      <pageSetup orientation="portrait" r:id="rId22"/>
      <headerFooter alignWithMargins="0"/>
    </customSheetView>
    <customSheetView guid="{A34CC49F-E309-4C23-B4F6-1E3B307C10D1}" state="hidden">
      <selection activeCell="C8" sqref="C8"/>
      <pageMargins left="0" right="0" top="0" bottom="0" header="0" footer="0"/>
      <pageSetup orientation="portrait" r:id="rId23"/>
      <headerFooter alignWithMargins="0"/>
    </customSheetView>
    <customSheetView guid="{8909CFDD-4F29-4C72-886E-908773EE94A2}" state="hidden">
      <selection activeCell="C8" sqref="C8"/>
      <pageMargins left="0" right="0" top="0" bottom="0" header="0" footer="0"/>
      <pageSetup orientation="portrait" r:id="rId24"/>
      <headerFooter alignWithMargins="0"/>
    </customSheetView>
    <customSheetView guid="{D5F8AD2D-F014-4A7B-9CE7-589273BD9F11}" state="hidden">
      <selection activeCell="C8" sqref="C8"/>
      <pageMargins left="0" right="0" top="0" bottom="0" header="0" footer="0"/>
      <pageSetup orientation="portrait" r:id="rId25"/>
      <headerFooter alignWithMargins="0"/>
    </customSheetView>
    <customSheetView guid="{B79CB868-E256-4BC8-93B8-32C16DA3E61B}" state="hidden">
      <selection activeCell="C8" sqref="C8"/>
      <pageMargins left="0" right="0" top="0" bottom="0" header="0" footer="0"/>
      <pageSetup orientation="portrait" r:id="rId26"/>
      <headerFooter alignWithMargins="0"/>
    </customSheetView>
  </customSheetViews>
  <mergeCells count="1">
    <mergeCell ref="A2:D2"/>
  </mergeCells>
  <phoneticPr fontId="29" type="noConversion"/>
  <pageMargins left="0.75" right="0.75" top="0.65" bottom="1" header="0.5" footer="0.5"/>
  <pageSetup orientation="portrait" r:id="rId27"/>
  <headerFooter alignWithMargins="0"/>
  <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98"/>
    <col min="2" max="2" width="26.875" style="499" customWidth="1"/>
    <col min="3" max="3" width="22.875" style="499" customWidth="1"/>
    <col min="4" max="5" width="15.625" style="499" customWidth="1"/>
    <col min="6" max="16384" width="9" style="282"/>
  </cols>
  <sheetData>
    <row r="1" spans="1:6">
      <c r="A1" s="486"/>
      <c r="B1" s="487"/>
      <c r="C1" s="487"/>
      <c r="D1" s="487"/>
      <c r="E1" s="487"/>
    </row>
    <row r="2" spans="1:6" ht="22.15" customHeight="1">
      <c r="A2" s="1352" t="s">
        <v>529</v>
      </c>
      <c r="B2" s="1352"/>
      <c r="C2" s="1352"/>
      <c r="D2" s="1353"/>
      <c r="E2"/>
    </row>
    <row r="3" spans="1:6">
      <c r="A3" s="486"/>
      <c r="B3" s="487"/>
      <c r="C3" s="487"/>
      <c r="D3" s="487"/>
      <c r="E3" s="487"/>
    </row>
    <row r="4" spans="1:6" ht="36" customHeight="1">
      <c r="A4" s="488" t="s">
        <v>518</v>
      </c>
      <c r="B4" s="489" t="s">
        <v>519</v>
      </c>
      <c r="C4" s="488" t="s">
        <v>530</v>
      </c>
      <c r="D4" s="488" t="s">
        <v>531</v>
      </c>
      <c r="E4" s="488" t="s">
        <v>532</v>
      </c>
    </row>
    <row r="5" spans="1:6" ht="18" customHeight="1">
      <c r="A5" s="490" t="s">
        <v>523</v>
      </c>
      <c r="B5" s="490" t="s">
        <v>524</v>
      </c>
      <c r="C5" s="490" t="s">
        <v>525</v>
      </c>
      <c r="D5" s="490" t="s">
        <v>526</v>
      </c>
      <c r="E5" s="490" t="s">
        <v>527</v>
      </c>
    </row>
    <row r="6" spans="1:6" ht="45" customHeight="1">
      <c r="A6" s="491">
        <v>1</v>
      </c>
      <c r="B6" s="492"/>
      <c r="C6" s="493"/>
      <c r="D6" s="494"/>
      <c r="E6" s="495">
        <f>C6*D6</f>
        <v>0</v>
      </c>
    </row>
    <row r="7" spans="1:6" ht="45" customHeight="1">
      <c r="A7" s="491">
        <v>2</v>
      </c>
      <c r="B7" s="492"/>
      <c r="C7" s="493"/>
      <c r="D7" s="494"/>
      <c r="E7" s="495">
        <f t="shared" ref="E7:E15" si="0">C7*D7</f>
        <v>0</v>
      </c>
    </row>
    <row r="8" spans="1:6" ht="45" customHeight="1">
      <c r="A8" s="491">
        <v>3</v>
      </c>
      <c r="B8" s="492"/>
      <c r="C8" s="493"/>
      <c r="D8" s="494"/>
      <c r="E8" s="495">
        <f t="shared" si="0"/>
        <v>0</v>
      </c>
    </row>
    <row r="9" spans="1:6" ht="45" customHeight="1">
      <c r="A9" s="491">
        <v>4</v>
      </c>
      <c r="B9" s="492"/>
      <c r="C9" s="493"/>
      <c r="D9" s="494"/>
      <c r="E9" s="495">
        <f t="shared" si="0"/>
        <v>0</v>
      </c>
    </row>
    <row r="10" spans="1:6" ht="45" customHeight="1">
      <c r="A10" s="491">
        <v>5</v>
      </c>
      <c r="B10" s="492"/>
      <c r="C10" s="493"/>
      <c r="D10" s="494"/>
      <c r="E10" s="495">
        <f t="shared" si="0"/>
        <v>0</v>
      </c>
    </row>
    <row r="11" spans="1:6" ht="45" customHeight="1">
      <c r="A11" s="491">
        <v>6</v>
      </c>
      <c r="B11" s="492"/>
      <c r="C11" s="493"/>
      <c r="D11" s="494"/>
      <c r="E11" s="495">
        <f t="shared" si="0"/>
        <v>0</v>
      </c>
    </row>
    <row r="12" spans="1:6" ht="45" customHeight="1">
      <c r="A12" s="491">
        <v>7</v>
      </c>
      <c r="B12" s="492"/>
      <c r="C12" s="493"/>
      <c r="D12" s="494"/>
      <c r="E12" s="495">
        <f t="shared" si="0"/>
        <v>0</v>
      </c>
    </row>
    <row r="13" spans="1:6" ht="45" customHeight="1">
      <c r="A13" s="491">
        <v>8</v>
      </c>
      <c r="B13" s="492"/>
      <c r="C13" s="493"/>
      <c r="D13" s="494"/>
      <c r="E13" s="495">
        <f t="shared" si="0"/>
        <v>0</v>
      </c>
    </row>
    <row r="14" spans="1:6" ht="45" customHeight="1">
      <c r="A14" s="491">
        <v>9</v>
      </c>
      <c r="B14" s="492"/>
      <c r="C14" s="493"/>
      <c r="D14" s="494"/>
      <c r="E14" s="495">
        <f t="shared" si="0"/>
        <v>0</v>
      </c>
    </row>
    <row r="15" spans="1:6" ht="45" customHeight="1">
      <c r="A15" s="491">
        <v>10</v>
      </c>
      <c r="B15" s="492"/>
      <c r="C15" s="493"/>
      <c r="D15" s="494"/>
      <c r="E15" s="495">
        <f t="shared" si="0"/>
        <v>0</v>
      </c>
    </row>
    <row r="16" spans="1:6" ht="45" customHeight="1">
      <c r="A16" s="496"/>
      <c r="B16" s="497" t="s">
        <v>528</v>
      </c>
      <c r="C16" s="497"/>
      <c r="D16" s="497"/>
      <c r="E16" s="497">
        <f>SUM(E6:E15)</f>
        <v>0</v>
      </c>
      <c r="F16" s="268"/>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 right="0" top="0" bottom="0" header="0" footer="0"/>
      <pageSetup orientation="portrait" r:id="rId1"/>
      <headerFooter alignWithMargins="0"/>
    </customSheetView>
    <customSheetView guid="{CB55CDDD-15EC-4265-9148-3411BBB26D54}" state="hidden">
      <selection activeCell="B6" sqref="B6"/>
      <pageMargins left="0" right="0" top="0" bottom="0" header="0" footer="0"/>
      <pageSetup orientation="portrait" r:id="rId2"/>
      <headerFooter alignWithMargins="0"/>
    </customSheetView>
    <customSheetView guid="{023E95C7-CD0A-46A1-945E-64751E02EBFE}" state="hidden">
      <selection activeCell="B6" sqref="B6"/>
      <pageMargins left="0" right="0" top="0" bottom="0" header="0" footer="0"/>
      <pageSetup orientation="portrait" r:id="rId3"/>
      <headerFooter alignWithMargins="0"/>
    </customSheetView>
    <customSheetView guid="{BB6473B7-092C-417E-97E7-ED0705AE17A0}" state="hidden">
      <selection activeCell="B6" sqref="B6"/>
      <pageMargins left="0" right="0" top="0" bottom="0" header="0" footer="0"/>
      <pageSetup orientation="portrait" r:id="rId4"/>
      <headerFooter alignWithMargins="0"/>
    </customSheetView>
    <customSheetView guid="{A41EE4DE-0D82-4A56-8210-F78316511D11}" state="hidden">
      <selection activeCell="B6" sqref="B6"/>
      <pageMargins left="0" right="0" top="0" bottom="0" header="0" footer="0"/>
      <pageSetup orientation="portrait" r:id="rId5"/>
      <headerFooter alignWithMargins="0"/>
    </customSheetView>
    <customSheetView guid="{1E0C44A1-9358-4FBD-8C2C-4DB661DA1476}" state="hidden">
      <selection activeCell="B6" sqref="B6"/>
      <pageMargins left="0" right="0" top="0" bottom="0" header="0" footer="0"/>
      <pageSetup orientation="portrait" r:id="rId6"/>
      <headerFooter alignWithMargins="0"/>
    </customSheetView>
    <customSheetView guid="{498493C3-769C-4143-9114-C68CD1D40B11}" state="hidden">
      <selection activeCell="B6" sqref="B6"/>
      <pageMargins left="0" right="0" top="0" bottom="0" header="0" footer="0"/>
      <pageSetup orientation="portrait" r:id="rId7"/>
      <headerFooter alignWithMargins="0"/>
    </customSheetView>
    <customSheetView guid="{C431BC99-7569-44AB-83F6-AB73BDED3783}" state="hidden">
      <selection activeCell="B6" sqref="B6"/>
      <pageMargins left="0" right="0" top="0" bottom="0" header="0" footer="0"/>
      <pageSetup orientation="portrait" r:id="rId8"/>
      <headerFooter alignWithMargins="0"/>
    </customSheetView>
    <customSheetView guid="{E97134B6-5E8D-4951-8DA0-73D065532361}" state="hidden">
      <selection activeCell="B6" sqref="B6"/>
      <pageMargins left="0" right="0" top="0" bottom="0" header="0" footer="0"/>
      <pageSetup orientation="portrait" r:id="rId9"/>
      <headerFooter alignWithMargins="0"/>
    </customSheetView>
    <customSheetView guid="{D0757F9E-DF41-4B40-A5E5-F4F8FDD8D61D}" state="hidden">
      <selection activeCell="B6" sqref="B6"/>
      <pageMargins left="0" right="0" top="0" bottom="0" header="0" footer="0"/>
      <pageSetup orientation="portrait" r:id="rId10"/>
      <headerFooter alignWithMargins="0"/>
    </customSheetView>
    <customSheetView guid="{EE46BCD1-F715-4FA9-A5FC-1B125AD601E0}">
      <selection activeCell="G8" sqref="G8"/>
      <pageMargins left="0" right="0" top="0" bottom="0" header="0" footer="0"/>
      <pageSetup orientation="portrait" r:id="rId11"/>
      <headerFooter alignWithMargins="0"/>
    </customSheetView>
    <customSheetView guid="{4AA1107B-A795-4744-B566-827168772C7A}" topLeftCell="A10">
      <selection activeCell="G8" sqref="G8"/>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11" sqref="B11"/>
      <pageMargins left="0" right="0" top="0" bottom="0" header="0" footer="0"/>
      <pageSetup orientation="portrait" r:id="rId14"/>
      <headerFooter alignWithMargins="0"/>
    </customSheetView>
    <customSheetView guid="{27A45B7A-04F2-4516-B80B-5ED0825D4ED3}" scale="70">
      <selection activeCell="C6" sqref="C6:D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10">
      <selection activeCell="G8" sqref="G8"/>
      <pageMargins left="0" right="0" top="0" bottom="0" header="0" footer="0"/>
      <pageSetup orientation="portrait" r:id="rId17"/>
      <headerFooter alignWithMargins="0"/>
    </customSheetView>
    <customSheetView guid="{7487ED9F-BBED-4B2A-9631-22F1A430946B}" topLeftCell="A10">
      <selection activeCell="G8" sqref="G8"/>
      <pageMargins left="0" right="0" top="0" bottom="0" header="0" footer="0"/>
      <pageSetup orientation="portrait" r:id="rId18"/>
      <headerFooter alignWithMargins="0"/>
    </customSheetView>
    <customSheetView guid="{B3CE7B10-A914-4559-A6DA-AED8C22AFD6D}" state="hidden">
      <selection activeCell="B6" sqref="B6"/>
      <pageMargins left="0" right="0" top="0" bottom="0" header="0" footer="0"/>
      <pageSetup orientation="portrait" r:id="rId19"/>
      <headerFooter alignWithMargins="0"/>
    </customSheetView>
    <customSheetView guid="{D53177B2-31EC-4222-B97A-A37DCFD9E45B}" state="hidden">
      <selection activeCell="B6" sqref="B6"/>
      <pageMargins left="0" right="0" top="0" bottom="0" header="0" footer="0"/>
      <pageSetup orientation="portrait" r:id="rId20"/>
      <headerFooter alignWithMargins="0"/>
    </customSheetView>
    <customSheetView guid="{223BC0FC-814D-40F0-9795-CE82A16FF3A5}" state="hidden">
      <selection activeCell="B6" sqref="B6"/>
      <pageMargins left="0" right="0" top="0" bottom="0" header="0" footer="0"/>
      <pageSetup orientation="portrait" r:id="rId21"/>
      <headerFooter alignWithMargins="0"/>
    </customSheetView>
    <customSheetView guid="{B835C05C-B615-4DCB-982D-4519616B3CD8}" state="hidden">
      <selection activeCell="B6" sqref="B6"/>
      <pageMargins left="0" right="0" top="0" bottom="0" header="0" footer="0"/>
      <pageSetup orientation="portrait" r:id="rId22"/>
      <headerFooter alignWithMargins="0"/>
    </customSheetView>
    <customSheetView guid="{A34CC49F-E309-4C23-B4F6-1E3B307C10D1}" state="hidden">
      <selection activeCell="B6" sqref="B6"/>
      <pageMargins left="0" right="0" top="0" bottom="0" header="0" footer="0"/>
      <pageSetup orientation="portrait" r:id="rId23"/>
      <headerFooter alignWithMargins="0"/>
    </customSheetView>
    <customSheetView guid="{8909CFDD-4F29-4C72-886E-908773EE94A2}" state="hidden">
      <selection activeCell="B6" sqref="B6"/>
      <pageMargins left="0" right="0" top="0" bottom="0" header="0" footer="0"/>
      <pageSetup orientation="portrait" r:id="rId24"/>
      <headerFooter alignWithMargins="0"/>
    </customSheetView>
    <customSheetView guid="{D5F8AD2D-F014-4A7B-9CE7-589273BD9F11}" state="hidden">
      <selection activeCell="B6" sqref="B6"/>
      <pageMargins left="0" right="0" top="0" bottom="0" header="0" footer="0"/>
      <pageSetup orientation="portrait" r:id="rId25"/>
      <headerFooter alignWithMargins="0"/>
    </customSheetView>
    <customSheetView guid="{B79CB868-E256-4BC8-93B8-32C16DA3E61B}" state="hidden">
      <selection activeCell="B6" sqref="B6"/>
      <pageMargins left="0" right="0" top="0" bottom="0" header="0" footer="0"/>
      <pageSetup orientation="portrait" r:id="rId26"/>
      <headerFooter alignWithMargins="0"/>
    </customSheetView>
  </customSheetViews>
  <mergeCells count="1">
    <mergeCell ref="A2:D2"/>
  </mergeCells>
  <phoneticPr fontId="29" type="noConversion"/>
  <pageMargins left="0.75" right="0.75" top="0.65" bottom="1" header="0.5" footer="0.5"/>
  <pageSetup orientation="portrait" r:id="rId27"/>
  <headerFooter alignWithMargins="0"/>
  <drawing r:id="rId2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98" customWidth="1"/>
    <col min="2" max="4" width="20.625" style="499" customWidth="1"/>
    <col min="5" max="5" width="9.625" style="499" customWidth="1"/>
    <col min="6" max="6" width="12.625" style="499" customWidth="1"/>
    <col min="7" max="16384" width="9" style="282"/>
  </cols>
  <sheetData>
    <row r="1" spans="1:7">
      <c r="A1" s="486"/>
      <c r="B1" s="487"/>
      <c r="C1" s="487"/>
      <c r="D1" s="487"/>
      <c r="E1" s="487"/>
      <c r="F1" s="487"/>
    </row>
    <row r="2" spans="1:7" ht="22.15" customHeight="1">
      <c r="A2" s="1352" t="s">
        <v>533</v>
      </c>
      <c r="B2" s="1352"/>
      <c r="C2" s="1352"/>
      <c r="D2" s="1352"/>
      <c r="E2" s="1353"/>
      <c r="F2" s="282"/>
    </row>
    <row r="3" spans="1:7">
      <c r="A3" s="486"/>
      <c r="B3" s="487"/>
      <c r="C3" s="487"/>
      <c r="D3" s="487"/>
      <c r="E3" s="487"/>
      <c r="F3" s="487"/>
    </row>
    <row r="4" spans="1:7" ht="53.25" customHeight="1">
      <c r="A4" s="488" t="s">
        <v>518</v>
      </c>
      <c r="B4" s="489" t="s">
        <v>519</v>
      </c>
      <c r="C4" s="488" t="s">
        <v>534</v>
      </c>
      <c r="D4" s="488" t="s">
        <v>535</v>
      </c>
      <c r="E4" s="488" t="s">
        <v>536</v>
      </c>
      <c r="F4" s="488" t="s">
        <v>537</v>
      </c>
    </row>
    <row r="5" spans="1:7" ht="18" customHeight="1">
      <c r="A5" s="490" t="s">
        <v>523</v>
      </c>
      <c r="B5" s="490" t="s">
        <v>524</v>
      </c>
      <c r="C5" s="490" t="s">
        <v>525</v>
      </c>
      <c r="D5" s="490" t="s">
        <v>526</v>
      </c>
      <c r="E5" s="500" t="s">
        <v>538</v>
      </c>
      <c r="F5" s="490" t="s">
        <v>539</v>
      </c>
    </row>
    <row r="6" spans="1:7" ht="45" customHeight="1">
      <c r="A6" s="491">
        <v>1</v>
      </c>
      <c r="B6" s="492"/>
      <c r="C6" s="493"/>
      <c r="D6" s="493"/>
      <c r="E6" s="494"/>
      <c r="F6" s="495">
        <f>C6*E6</f>
        <v>0</v>
      </c>
    </row>
    <row r="7" spans="1:7" ht="45" customHeight="1">
      <c r="A7" s="491">
        <v>2</v>
      </c>
      <c r="B7" s="492"/>
      <c r="C7" s="493"/>
      <c r="D7" s="493"/>
      <c r="E7" s="494"/>
      <c r="F7" s="495">
        <f t="shared" ref="F7:F15" si="0">C7*E7</f>
        <v>0</v>
      </c>
    </row>
    <row r="8" spans="1:7" ht="45" customHeight="1">
      <c r="A8" s="491">
        <v>3</v>
      </c>
      <c r="B8" s="492"/>
      <c r="C8" s="493"/>
      <c r="D8" s="493"/>
      <c r="E8" s="494"/>
      <c r="F8" s="495">
        <f t="shared" si="0"/>
        <v>0</v>
      </c>
    </row>
    <row r="9" spans="1:7" ht="45" customHeight="1">
      <c r="A9" s="491">
        <v>4</v>
      </c>
      <c r="B9" s="492"/>
      <c r="C9" s="493"/>
      <c r="D9" s="493"/>
      <c r="E9" s="494"/>
      <c r="F9" s="495">
        <f t="shared" si="0"/>
        <v>0</v>
      </c>
    </row>
    <row r="10" spans="1:7" ht="45" customHeight="1">
      <c r="A10" s="491">
        <v>5</v>
      </c>
      <c r="B10" s="492"/>
      <c r="C10" s="493"/>
      <c r="D10" s="493"/>
      <c r="E10" s="494"/>
      <c r="F10" s="495">
        <f t="shared" si="0"/>
        <v>0</v>
      </c>
    </row>
    <row r="11" spans="1:7" ht="45" customHeight="1">
      <c r="A11" s="491">
        <v>6</v>
      </c>
      <c r="B11" s="492"/>
      <c r="C11" s="493"/>
      <c r="D11" s="493"/>
      <c r="E11" s="494"/>
      <c r="F11" s="495">
        <f t="shared" si="0"/>
        <v>0</v>
      </c>
    </row>
    <row r="12" spans="1:7" ht="45" customHeight="1">
      <c r="A12" s="491">
        <v>7</v>
      </c>
      <c r="B12" s="492"/>
      <c r="C12" s="493"/>
      <c r="D12" s="493"/>
      <c r="E12" s="494"/>
      <c r="F12" s="495">
        <f t="shared" si="0"/>
        <v>0</v>
      </c>
    </row>
    <row r="13" spans="1:7" ht="45" customHeight="1">
      <c r="A13" s="491">
        <v>8</v>
      </c>
      <c r="B13" s="492"/>
      <c r="C13" s="493"/>
      <c r="D13" s="493"/>
      <c r="E13" s="494"/>
      <c r="F13" s="495">
        <f t="shared" si="0"/>
        <v>0</v>
      </c>
    </row>
    <row r="14" spans="1:7" ht="45" customHeight="1">
      <c r="A14" s="491">
        <v>9</v>
      </c>
      <c r="B14" s="492"/>
      <c r="C14" s="493"/>
      <c r="D14" s="493"/>
      <c r="E14" s="494"/>
      <c r="F14" s="495">
        <f t="shared" si="0"/>
        <v>0</v>
      </c>
    </row>
    <row r="15" spans="1:7" ht="45" customHeight="1">
      <c r="A15" s="491">
        <v>10</v>
      </c>
      <c r="B15" s="492"/>
      <c r="C15" s="493"/>
      <c r="D15" s="493"/>
      <c r="E15" s="494"/>
      <c r="F15" s="495">
        <f t="shared" si="0"/>
        <v>0</v>
      </c>
    </row>
    <row r="16" spans="1:7" ht="45" customHeight="1">
      <c r="A16" s="496"/>
      <c r="B16" s="497" t="s">
        <v>528</v>
      </c>
      <c r="C16" s="497"/>
      <c r="D16" s="497"/>
      <c r="E16" s="497"/>
      <c r="F16" s="497">
        <f>SUM(F6:F15)</f>
        <v>0</v>
      </c>
      <c r="G16" s="268"/>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 right="0" top="0" bottom="0" header="0" footer="0"/>
      <pageSetup orientation="portrait" r:id="rId1"/>
      <headerFooter alignWithMargins="0"/>
    </customSheetView>
    <customSheetView guid="{CB55CDDD-15EC-4265-9148-3411BBB26D54}" state="hidden">
      <selection activeCell="E8" sqref="E8"/>
      <pageMargins left="0" right="0" top="0" bottom="0" header="0" footer="0"/>
      <pageSetup orientation="portrait" r:id="rId2"/>
      <headerFooter alignWithMargins="0"/>
    </customSheetView>
    <customSheetView guid="{023E95C7-CD0A-46A1-945E-64751E02EBFE}" state="hidden">
      <selection activeCell="E8" sqref="E8"/>
      <pageMargins left="0" right="0" top="0" bottom="0" header="0" footer="0"/>
      <pageSetup orientation="portrait" r:id="rId3"/>
      <headerFooter alignWithMargins="0"/>
    </customSheetView>
    <customSheetView guid="{BB6473B7-092C-417E-97E7-ED0705AE17A0}" state="hidden">
      <selection activeCell="E8" sqref="E8"/>
      <pageMargins left="0" right="0" top="0" bottom="0" header="0" footer="0"/>
      <pageSetup orientation="portrait" r:id="rId4"/>
      <headerFooter alignWithMargins="0"/>
    </customSheetView>
    <customSheetView guid="{A41EE4DE-0D82-4A56-8210-F78316511D11}" state="hidden">
      <selection activeCell="E8" sqref="E8"/>
      <pageMargins left="0" right="0" top="0" bottom="0" header="0" footer="0"/>
      <pageSetup orientation="portrait" r:id="rId5"/>
      <headerFooter alignWithMargins="0"/>
    </customSheetView>
    <customSheetView guid="{1E0C44A1-9358-4FBD-8C2C-4DB661DA1476}" state="hidden">
      <selection activeCell="E8" sqref="E8"/>
      <pageMargins left="0" right="0" top="0" bottom="0" header="0" footer="0"/>
      <pageSetup orientation="portrait" r:id="rId6"/>
      <headerFooter alignWithMargins="0"/>
    </customSheetView>
    <customSheetView guid="{498493C3-769C-4143-9114-C68CD1D40B11}" state="hidden">
      <selection activeCell="E8" sqref="E8"/>
      <pageMargins left="0" right="0" top="0" bottom="0" header="0" footer="0"/>
      <pageSetup orientation="portrait" r:id="rId7"/>
      <headerFooter alignWithMargins="0"/>
    </customSheetView>
    <customSheetView guid="{C431BC99-7569-44AB-83F6-AB73BDED3783}" state="hidden">
      <selection activeCell="E8" sqref="E8"/>
      <pageMargins left="0" right="0" top="0" bottom="0" header="0" footer="0"/>
      <pageSetup orientation="portrait" r:id="rId8"/>
      <headerFooter alignWithMargins="0"/>
    </customSheetView>
    <customSheetView guid="{E97134B6-5E8D-4951-8DA0-73D065532361}" state="hidden">
      <selection activeCell="E8" sqref="E8"/>
      <pageMargins left="0" right="0" top="0" bottom="0" header="0" footer="0"/>
      <pageSetup orientation="portrait" r:id="rId9"/>
      <headerFooter alignWithMargins="0"/>
    </customSheetView>
    <customSheetView guid="{D0757F9E-DF41-4B40-A5E5-F4F8FDD8D61D}" state="hidden">
      <selection activeCell="E8" sqref="E8"/>
      <pageMargins left="0" right="0" top="0" bottom="0" header="0" footer="0"/>
      <pageSetup orientation="portrait" r:id="rId10"/>
      <headerFooter alignWithMargins="0"/>
    </customSheetView>
    <customSheetView guid="{EE46BCD1-F715-4FA9-A5FC-1B125AD601E0}">
      <selection activeCell="E8" sqref="E8"/>
      <pageMargins left="0" right="0" top="0" bottom="0" header="0" footer="0"/>
      <pageSetup orientation="portrait" r:id="rId11"/>
      <headerFooter alignWithMargins="0"/>
    </customSheetView>
    <customSheetView guid="{4AA1107B-A795-4744-B566-827168772C7A}">
      <selection activeCell="E8" sqref="E8"/>
      <pageMargins left="0" right="0" top="0" bottom="0" header="0" footer="0"/>
      <pageSetup orientation="portrait" r:id="rId12"/>
      <headerFooter alignWithMargins="0"/>
    </customSheetView>
    <customSheetView guid="{B23AD343-29DA-4CE0-BD10-47BF44F3782F}">
      <selection activeCell="G8" sqref="G8"/>
      <pageMargins left="0" right="0" top="0" bottom="0" header="0" footer="0"/>
      <pageSetup orientation="portrait" r:id="rId13"/>
      <headerFooter alignWithMargins="0"/>
    </customSheetView>
    <customSheetView guid="{ECE9294F-C910-4036-88BC-B1F2176FB06B}">
      <selection activeCell="B6" sqref="B6"/>
      <pageMargins left="0" right="0" top="0" bottom="0" header="0" footer="0"/>
      <pageSetup orientation="portrait" r:id="rId14"/>
      <headerFooter alignWithMargins="0"/>
    </customSheetView>
    <customSheetView guid="{27A45B7A-04F2-4516-B80B-5ED0825D4ED3}" scale="70">
      <selection activeCell="C6" sqref="C6"/>
      <pageMargins left="0" right="0" top="0" bottom="0" header="0" footer="0"/>
      <pageSetup orientation="portrait" r:id="rId15"/>
      <headerFooter alignWithMargins="0"/>
    </customSheetView>
    <customSheetView guid="{E9F4E142-7D26-464D-BECA-4F3806DB1FE1}">
      <selection activeCell="G8" sqref="G8"/>
      <pageMargins left="0" right="0" top="0" bottom="0" header="0" footer="0"/>
      <pageSetup orientation="portrait" r:id="rId16"/>
      <headerFooter alignWithMargins="0"/>
    </customSheetView>
    <customSheetView guid="{A7DBDDEF-9245-44C6-9EBF-032DB6E1C0A2}" topLeftCell="A9">
      <selection activeCell="B9" sqref="B9"/>
      <pageMargins left="0" right="0" top="0" bottom="0" header="0" footer="0"/>
      <pageSetup orientation="portrait" r:id="rId17"/>
      <headerFooter alignWithMargins="0"/>
    </customSheetView>
    <customSheetView guid="{7487ED9F-BBED-4B2A-9631-22F1A430946B}">
      <selection activeCell="E8" sqref="E8"/>
      <pageMargins left="0" right="0" top="0" bottom="0" header="0" footer="0"/>
      <pageSetup orientation="portrait" r:id="rId18"/>
      <headerFooter alignWithMargins="0"/>
    </customSheetView>
    <customSheetView guid="{B3CE7B10-A914-4559-A6DA-AED8C22AFD6D}" state="hidden">
      <selection activeCell="E8" sqref="E8"/>
      <pageMargins left="0" right="0" top="0" bottom="0" header="0" footer="0"/>
      <pageSetup orientation="portrait" r:id="rId19"/>
      <headerFooter alignWithMargins="0"/>
    </customSheetView>
    <customSheetView guid="{D53177B2-31EC-4222-B97A-A37DCFD9E45B}" state="hidden">
      <selection activeCell="E8" sqref="E8"/>
      <pageMargins left="0" right="0" top="0" bottom="0" header="0" footer="0"/>
      <pageSetup orientation="portrait" r:id="rId20"/>
      <headerFooter alignWithMargins="0"/>
    </customSheetView>
    <customSheetView guid="{223BC0FC-814D-40F0-9795-CE82A16FF3A5}" state="hidden">
      <selection activeCell="E8" sqref="E8"/>
      <pageMargins left="0" right="0" top="0" bottom="0" header="0" footer="0"/>
      <pageSetup orientation="portrait" r:id="rId21"/>
      <headerFooter alignWithMargins="0"/>
    </customSheetView>
    <customSheetView guid="{B835C05C-B615-4DCB-982D-4519616B3CD8}" state="hidden">
      <selection activeCell="E8" sqref="E8"/>
      <pageMargins left="0" right="0" top="0" bottom="0" header="0" footer="0"/>
      <pageSetup orientation="portrait" r:id="rId22"/>
      <headerFooter alignWithMargins="0"/>
    </customSheetView>
    <customSheetView guid="{A34CC49F-E309-4C23-B4F6-1E3B307C10D1}" state="hidden">
      <selection activeCell="E8" sqref="E8"/>
      <pageMargins left="0" right="0" top="0" bottom="0" header="0" footer="0"/>
      <pageSetup orientation="portrait" r:id="rId23"/>
      <headerFooter alignWithMargins="0"/>
    </customSheetView>
    <customSheetView guid="{8909CFDD-4F29-4C72-886E-908773EE94A2}" state="hidden">
      <selection activeCell="E8" sqref="E8"/>
      <pageMargins left="0" right="0" top="0" bottom="0" header="0" footer="0"/>
      <pageSetup orientation="portrait" r:id="rId24"/>
      <headerFooter alignWithMargins="0"/>
    </customSheetView>
    <customSheetView guid="{D5F8AD2D-F014-4A7B-9CE7-589273BD9F11}" state="hidden">
      <selection activeCell="E8" sqref="E8"/>
      <pageMargins left="0" right="0" top="0" bottom="0" header="0" footer="0"/>
      <pageSetup orientation="portrait" r:id="rId25"/>
      <headerFooter alignWithMargins="0"/>
    </customSheetView>
    <customSheetView guid="{B79CB868-E256-4BC8-93B8-32C16DA3E61B}" state="hidden">
      <selection activeCell="E8" sqref="E8"/>
      <pageMargins left="0" right="0" top="0" bottom="0" header="0" footer="0"/>
      <pageSetup orientation="portrait" r:id="rId26"/>
      <headerFooter alignWithMargins="0"/>
    </customSheetView>
  </customSheetViews>
  <mergeCells count="1">
    <mergeCell ref="A2:E2"/>
  </mergeCells>
  <phoneticPr fontId="29" type="noConversion"/>
  <pageMargins left="0.75" right="0.62" top="0.65" bottom="1" header="0.5" footer="0.5"/>
  <pageSetup orientation="portrait" r:id="rId27"/>
  <headerFooter alignWithMargins="0"/>
  <drawing r:id="rId2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view="pageBreakPreview" zoomScaleNormal="100" zoomScaleSheetLayoutView="100" workbookViewId="0">
      <selection activeCell="F52" sqref="F52"/>
    </sheetView>
  </sheetViews>
  <sheetFormatPr defaultColWidth="8" defaultRowHeight="16.5"/>
  <cols>
    <col min="1" max="1" width="10.375" style="406" customWidth="1"/>
    <col min="2" max="2" width="9.375" style="408" customWidth="1"/>
    <col min="3" max="3" width="12.875" style="406" customWidth="1"/>
    <col min="4" max="4" width="18.125" style="406" customWidth="1"/>
    <col min="5" max="5" width="19.375" style="406" customWidth="1"/>
    <col min="6" max="6" width="29" style="406" customWidth="1"/>
    <col min="7" max="8" width="8" style="406" hidden="1" customWidth="1"/>
    <col min="9" max="11" width="8" style="405" hidden="1" customWidth="1"/>
    <col min="12" max="24" width="8" style="405" customWidth="1"/>
    <col min="25" max="27" width="8" style="405" hidden="1" customWidth="1"/>
    <col min="28" max="28" width="17.5" style="405" hidden="1" customWidth="1"/>
    <col min="29" max="29" width="12.125" style="405" hidden="1" customWidth="1"/>
    <col min="30" max="30" width="8" style="403" hidden="1" customWidth="1"/>
    <col min="31" max="31" width="8" style="404" hidden="1" customWidth="1"/>
    <col min="32" max="32" width="12" style="404" hidden="1" customWidth="1"/>
    <col min="33" max="35" width="8" style="403" hidden="1" customWidth="1"/>
    <col min="36" max="36" width="9.125" style="403" hidden="1" customWidth="1"/>
    <col min="37" max="40" width="8" style="403" hidden="1" customWidth="1"/>
    <col min="41" max="41" width="8" style="403" customWidth="1"/>
    <col min="42" max="16384" width="8" style="405"/>
  </cols>
  <sheetData>
    <row r="1" spans="1:36" ht="17.25">
      <c r="A1" s="398" t="str">
        <f>Cover!B3</f>
        <v>SR-I/C&amp;M/WC-4356(SR1/NT/W-AIS/DOM/B00/25/11800) (RFx: 5002004743)</v>
      </c>
      <c r="B1" s="398"/>
      <c r="C1" s="399"/>
      <c r="D1" s="399"/>
      <c r="E1" s="399"/>
      <c r="F1" s="400" t="s">
        <v>540</v>
      </c>
      <c r="G1" s="401"/>
      <c r="H1" s="401"/>
      <c r="I1" s="402"/>
      <c r="J1" s="402"/>
      <c r="K1" s="402"/>
      <c r="L1" s="402"/>
      <c r="M1" s="402"/>
      <c r="N1" s="402"/>
      <c r="O1" s="402"/>
      <c r="P1" s="402"/>
      <c r="Q1" s="402"/>
      <c r="R1" s="402"/>
      <c r="S1" s="402"/>
      <c r="T1" s="402"/>
      <c r="U1" s="402"/>
      <c r="V1" s="402"/>
      <c r="W1" s="402"/>
      <c r="X1" s="402"/>
      <c r="Y1" s="402"/>
      <c r="Z1" s="402" t="str">
        <f>'Names of Bidder'!D6</f>
        <v>Sole Bidder</v>
      </c>
      <c r="AA1" s="402"/>
      <c r="AB1" s="402"/>
      <c r="AC1" s="402"/>
      <c r="AE1" s="404">
        <v>1</v>
      </c>
      <c r="AF1" s="404" t="s">
        <v>541</v>
      </c>
      <c r="AI1" s="404">
        <v>1</v>
      </c>
      <c r="AJ1" s="403" t="s">
        <v>542</v>
      </c>
    </row>
    <row r="2" spans="1:36">
      <c r="A2" s="401"/>
      <c r="B2" s="401"/>
      <c r="C2" s="401"/>
      <c r="D2" s="401"/>
      <c r="E2" s="401"/>
      <c r="F2" s="401"/>
      <c r="G2" s="401"/>
      <c r="H2" s="401"/>
      <c r="I2" s="402"/>
      <c r="J2" s="402"/>
      <c r="K2" s="402"/>
      <c r="L2" s="402"/>
      <c r="M2" s="402"/>
      <c r="N2" s="402"/>
      <c r="O2" s="402"/>
      <c r="P2" s="402"/>
      <c r="Q2" s="402"/>
      <c r="R2" s="402"/>
      <c r="S2" s="402"/>
      <c r="T2" s="402"/>
      <c r="U2" s="402"/>
      <c r="V2" s="402"/>
      <c r="W2" s="402"/>
      <c r="X2" s="402"/>
      <c r="Y2" s="402"/>
      <c r="Z2" s="402">
        <f>'Names of Bidder'!L6</f>
        <v>0</v>
      </c>
      <c r="AA2" s="402"/>
      <c r="AB2" s="402"/>
      <c r="AC2" s="402"/>
      <c r="AE2" s="404">
        <v>2</v>
      </c>
      <c r="AF2" s="404" t="s">
        <v>543</v>
      </c>
      <c r="AI2" s="404">
        <v>2</v>
      </c>
      <c r="AJ2" s="403" t="s">
        <v>544</v>
      </c>
    </row>
    <row r="3" spans="1:36">
      <c r="A3" s="1356" t="s">
        <v>545</v>
      </c>
      <c r="B3" s="1356"/>
      <c r="C3" s="1356"/>
      <c r="D3" s="1356"/>
      <c r="E3" s="1356"/>
      <c r="F3" s="1356"/>
      <c r="G3" s="401"/>
      <c r="H3" s="401"/>
      <c r="I3" s="402"/>
      <c r="J3" s="402"/>
      <c r="K3" s="402"/>
      <c r="L3" s="402"/>
      <c r="M3" s="402"/>
      <c r="N3" s="402"/>
      <c r="O3" s="402"/>
      <c r="P3" s="402"/>
      <c r="Q3" s="402"/>
      <c r="R3" s="402"/>
      <c r="S3" s="402"/>
      <c r="T3" s="402"/>
      <c r="U3" s="402"/>
      <c r="V3" s="402"/>
      <c r="W3" s="402"/>
      <c r="X3" s="402"/>
      <c r="Y3" s="402"/>
      <c r="Z3" s="402"/>
      <c r="AA3" s="402"/>
      <c r="AB3" s="402"/>
      <c r="AC3" s="402"/>
      <c r="AE3" s="404">
        <v>3</v>
      </c>
      <c r="AF3" s="404" t="s">
        <v>546</v>
      </c>
      <c r="AI3" s="404">
        <v>3</v>
      </c>
      <c r="AJ3" s="403" t="s">
        <v>547</v>
      </c>
    </row>
    <row r="4" spans="1:36">
      <c r="A4" s="407"/>
      <c r="B4" s="407"/>
      <c r="C4" s="407"/>
      <c r="D4" s="407"/>
      <c r="E4" s="407"/>
      <c r="F4" s="407"/>
      <c r="G4" s="401"/>
      <c r="H4" s="401"/>
      <c r="I4" s="402"/>
      <c r="J4" s="402"/>
      <c r="K4" s="402"/>
      <c r="L4" s="402"/>
      <c r="M4" s="402"/>
      <c r="N4" s="402"/>
      <c r="O4" s="402"/>
      <c r="P4" s="402"/>
      <c r="Q4" s="402"/>
      <c r="R4" s="402"/>
      <c r="S4" s="402"/>
      <c r="T4" s="402"/>
      <c r="U4" s="402"/>
      <c r="V4" s="402"/>
      <c r="W4" s="402"/>
      <c r="X4" s="402"/>
      <c r="Y4" s="402"/>
      <c r="Z4" s="402"/>
      <c r="AA4" s="402"/>
      <c r="AB4" s="402"/>
      <c r="AC4" s="402"/>
      <c r="AE4" s="404">
        <v>4</v>
      </c>
      <c r="AF4" s="404" t="s">
        <v>548</v>
      </c>
      <c r="AI4" s="404">
        <v>4</v>
      </c>
      <c r="AJ4" s="403" t="s">
        <v>549</v>
      </c>
    </row>
    <row r="5" spans="1:36">
      <c r="A5" s="417" t="s">
        <v>550</v>
      </c>
      <c r="B5" s="417"/>
      <c r="C5" s="1433"/>
      <c r="D5" s="1433"/>
      <c r="E5" s="1433"/>
      <c r="F5" s="1433"/>
      <c r="G5" s="401"/>
      <c r="H5" s="401"/>
      <c r="I5" s="402"/>
      <c r="J5" s="402"/>
      <c r="K5" s="402"/>
      <c r="L5" s="402"/>
      <c r="M5" s="402"/>
      <c r="N5" s="402"/>
      <c r="O5" s="402"/>
      <c r="P5" s="402"/>
      <c r="Q5" s="402"/>
      <c r="R5" s="402"/>
      <c r="S5" s="402"/>
      <c r="T5" s="402"/>
      <c r="U5" s="402"/>
      <c r="V5" s="402"/>
      <c r="W5" s="402"/>
      <c r="X5" s="402"/>
      <c r="Y5" s="402"/>
      <c r="Z5" s="402"/>
      <c r="AA5" s="402"/>
      <c r="AB5" s="402"/>
      <c r="AC5" s="402"/>
      <c r="AE5" s="404">
        <v>5</v>
      </c>
      <c r="AF5" s="404" t="s">
        <v>548</v>
      </c>
      <c r="AI5" s="404">
        <v>5</v>
      </c>
      <c r="AJ5" s="403" t="s">
        <v>551</v>
      </c>
    </row>
    <row r="6" spans="1:36">
      <c r="A6" s="417" t="s">
        <v>552</v>
      </c>
      <c r="B6" s="1434" t="str">
        <f>'Sch-1'!B107</f>
        <v>--</v>
      </c>
      <c r="C6" s="1434"/>
      <c r="D6" s="401"/>
      <c r="E6" s="401"/>
      <c r="F6" s="401"/>
      <c r="G6" s="401"/>
      <c r="H6" s="401"/>
      <c r="I6" s="402"/>
      <c r="J6" s="402"/>
      <c r="K6" s="402"/>
      <c r="L6" s="402"/>
      <c r="M6" s="402"/>
      <c r="N6" s="402"/>
      <c r="O6" s="402"/>
      <c r="P6" s="402"/>
      <c r="Q6" s="402"/>
      <c r="R6" s="402"/>
      <c r="S6" s="402"/>
      <c r="T6" s="402"/>
      <c r="U6" s="402"/>
      <c r="V6" s="402"/>
      <c r="W6" s="402"/>
      <c r="X6" s="402"/>
      <c r="Y6" s="402"/>
      <c r="Z6" s="402"/>
      <c r="AA6" s="402"/>
      <c r="AB6" s="402"/>
      <c r="AC6" s="402"/>
      <c r="AE6" s="404">
        <v>6</v>
      </c>
      <c r="AF6" s="404" t="s">
        <v>548</v>
      </c>
      <c r="AG6" s="409" t="e">
        <f>DAY(B6)</f>
        <v>#VALUE!</v>
      </c>
      <c r="AI6" s="404">
        <v>6</v>
      </c>
      <c r="AJ6" s="403" t="s">
        <v>553</v>
      </c>
    </row>
    <row r="7" spans="1:36">
      <c r="A7" s="417"/>
      <c r="B7" s="1435"/>
      <c r="C7" s="1435"/>
      <c r="D7" s="401"/>
      <c r="E7" s="401"/>
      <c r="F7" s="401"/>
      <c r="G7" s="401"/>
      <c r="H7" s="401"/>
      <c r="I7" s="402"/>
      <c r="J7" s="402"/>
      <c r="K7" s="402"/>
      <c r="L7" s="402"/>
      <c r="M7" s="402"/>
      <c r="N7" s="402"/>
      <c r="O7" s="402"/>
      <c r="P7" s="402"/>
      <c r="Q7" s="402"/>
      <c r="R7" s="402"/>
      <c r="S7" s="402"/>
      <c r="T7" s="402"/>
      <c r="U7" s="402"/>
      <c r="V7" s="402"/>
      <c r="W7" s="402"/>
      <c r="X7" s="402"/>
      <c r="Y7" s="402"/>
      <c r="Z7" s="402"/>
      <c r="AA7" s="402"/>
      <c r="AB7" s="402"/>
      <c r="AC7" s="402"/>
      <c r="AE7" s="404">
        <v>7</v>
      </c>
      <c r="AF7" s="404" t="s">
        <v>548</v>
      </c>
      <c r="AG7" s="409" t="e">
        <f>MONTH(B6)</f>
        <v>#VALUE!</v>
      </c>
      <c r="AI7" s="404">
        <v>7</v>
      </c>
      <c r="AJ7" s="403" t="s">
        <v>554</v>
      </c>
    </row>
    <row r="8" spans="1:36">
      <c r="A8" s="1436" t="s">
        <v>91</v>
      </c>
      <c r="B8" s="410"/>
      <c r="C8" s="401"/>
      <c r="D8" s="401"/>
      <c r="E8" s="401"/>
      <c r="F8" s="411"/>
      <c r="G8" s="401"/>
      <c r="H8" s="401"/>
      <c r="I8" s="402"/>
      <c r="J8" s="402"/>
      <c r="K8" s="402"/>
      <c r="L8" s="402"/>
      <c r="M8" s="402"/>
      <c r="N8" s="402"/>
      <c r="O8" s="402"/>
      <c r="P8" s="402"/>
      <c r="Q8" s="402"/>
      <c r="R8" s="402"/>
      <c r="S8" s="402"/>
      <c r="T8" s="402"/>
      <c r="U8" s="402"/>
      <c r="V8" s="402"/>
      <c r="W8" s="402"/>
      <c r="X8" s="402"/>
      <c r="Y8" s="402"/>
      <c r="Z8" s="402"/>
      <c r="AA8" s="402"/>
      <c r="AB8" s="402"/>
      <c r="AC8" s="402"/>
      <c r="AE8" s="404">
        <v>8</v>
      </c>
      <c r="AF8" s="404" t="s">
        <v>548</v>
      </c>
      <c r="AG8" s="409" t="e">
        <f>LOOKUP(AG7,AI1:AI12,AJ1:AJ12)</f>
        <v>#VALUE!</v>
      </c>
      <c r="AI8" s="404">
        <v>8</v>
      </c>
      <c r="AJ8" s="403" t="s">
        <v>555</v>
      </c>
    </row>
    <row r="9" spans="1:36">
      <c r="A9" s="1437" t="str">
        <f>'Sch-1'!M7</f>
        <v>Contract &amp; Materials Dept.,</v>
      </c>
      <c r="B9" s="1437"/>
      <c r="C9" s="401"/>
      <c r="D9" s="401"/>
      <c r="E9" s="401"/>
      <c r="F9" s="411"/>
      <c r="G9" s="401"/>
      <c r="H9" s="401"/>
      <c r="I9" s="402"/>
      <c r="J9" s="402"/>
      <c r="K9" s="402"/>
      <c r="L9" s="402"/>
      <c r="M9" s="402"/>
      <c r="N9" s="402"/>
      <c r="O9" s="402"/>
      <c r="P9" s="402"/>
      <c r="Q9" s="402"/>
      <c r="R9" s="402"/>
      <c r="S9" s="402"/>
      <c r="T9" s="402"/>
      <c r="U9" s="402"/>
      <c r="V9" s="402"/>
      <c r="W9" s="402"/>
      <c r="X9" s="402"/>
      <c r="Y9" s="402"/>
      <c r="Z9" s="402"/>
      <c r="AA9" s="402"/>
      <c r="AB9" s="402"/>
      <c r="AC9" s="402"/>
      <c r="AE9" s="404">
        <v>9</v>
      </c>
      <c r="AF9" s="404" t="s">
        <v>548</v>
      </c>
      <c r="AG9" s="409" t="e">
        <f>YEAR(B6)</f>
        <v>#VALUE!</v>
      </c>
      <c r="AI9" s="404">
        <v>9</v>
      </c>
      <c r="AJ9" s="403" t="s">
        <v>556</v>
      </c>
    </row>
    <row r="10" spans="1:36">
      <c r="A10" s="1437" t="str">
        <f>'Sch-1'!M8</f>
        <v>Power Grid Corporation of India Ltd.,</v>
      </c>
      <c r="B10" s="1437"/>
      <c r="C10" s="401"/>
      <c r="D10" s="401"/>
      <c r="E10" s="401"/>
      <c r="F10" s="411"/>
      <c r="G10" s="401"/>
      <c r="H10" s="401"/>
      <c r="I10" s="402"/>
      <c r="J10" s="402"/>
      <c r="K10" s="402"/>
      <c r="L10" s="402"/>
      <c r="M10" s="402"/>
      <c r="N10" s="402"/>
      <c r="O10" s="402"/>
      <c r="P10" s="402"/>
      <c r="Q10" s="402"/>
      <c r="R10" s="402"/>
      <c r="S10" s="402"/>
      <c r="T10" s="402"/>
      <c r="U10" s="402"/>
      <c r="V10" s="402"/>
      <c r="W10" s="402"/>
      <c r="X10" s="402"/>
      <c r="Y10" s="402"/>
      <c r="Z10" s="402"/>
      <c r="AA10" s="402"/>
      <c r="AB10" s="402"/>
      <c r="AC10" s="402"/>
      <c r="AE10" s="404">
        <v>10</v>
      </c>
      <c r="AF10" s="404" t="s">
        <v>548</v>
      </c>
      <c r="AI10" s="404">
        <v>10</v>
      </c>
      <c r="AJ10" s="403" t="s">
        <v>557</v>
      </c>
    </row>
    <row r="11" spans="1:36">
      <c r="A11" s="1437" t="str">
        <f>'Sch-1'!M9</f>
        <v>SRTS-I, Kavadiguda Main Road,</v>
      </c>
      <c r="B11" s="1437"/>
      <c r="C11" s="401"/>
      <c r="D11" s="401"/>
      <c r="E11" s="401"/>
      <c r="F11" s="411"/>
      <c r="G11" s="401"/>
      <c r="H11" s="401"/>
      <c r="I11" s="402"/>
      <c r="J11" s="402"/>
      <c r="K11" s="402"/>
      <c r="L11" s="402"/>
      <c r="M11" s="402"/>
      <c r="N11" s="402"/>
      <c r="O11" s="402"/>
      <c r="P11" s="402"/>
      <c r="Q11" s="402"/>
      <c r="R11" s="402"/>
      <c r="S11" s="402"/>
      <c r="T11" s="402"/>
      <c r="U11" s="402"/>
      <c r="V11" s="402"/>
      <c r="W11" s="402"/>
      <c r="X11" s="402"/>
      <c r="Y11" s="402"/>
      <c r="Z11" s="402"/>
      <c r="AA11" s="402"/>
      <c r="AB11" s="402"/>
      <c r="AC11" s="402"/>
      <c r="AE11" s="404">
        <v>11</v>
      </c>
      <c r="AF11" s="404" t="s">
        <v>548</v>
      </c>
      <c r="AI11" s="404">
        <v>11</v>
      </c>
      <c r="AJ11" s="403" t="s">
        <v>558</v>
      </c>
    </row>
    <row r="12" spans="1:36">
      <c r="A12" s="1437" t="str">
        <f>'Sch-1'!M10</f>
        <v>Secunderabad -500080.</v>
      </c>
      <c r="B12" s="1437"/>
      <c r="C12" s="401"/>
      <c r="D12" s="401"/>
      <c r="E12" s="401"/>
      <c r="F12" s="411"/>
      <c r="G12" s="401"/>
      <c r="H12" s="401"/>
      <c r="I12" s="402"/>
      <c r="J12" s="402"/>
      <c r="K12" s="402"/>
      <c r="L12" s="402"/>
      <c r="M12" s="402"/>
      <c r="N12" s="402"/>
      <c r="O12" s="402"/>
      <c r="P12" s="402"/>
      <c r="Q12" s="402"/>
      <c r="R12" s="402"/>
      <c r="S12" s="402"/>
      <c r="T12" s="402"/>
      <c r="U12" s="402"/>
      <c r="V12" s="402"/>
      <c r="W12" s="402"/>
      <c r="X12" s="402"/>
      <c r="Y12" s="402"/>
      <c r="Z12" s="402"/>
      <c r="AA12" s="402"/>
      <c r="AB12" s="402"/>
      <c r="AC12" s="402"/>
      <c r="AE12" s="404">
        <v>12</v>
      </c>
      <c r="AF12" s="404" t="s">
        <v>548</v>
      </c>
      <c r="AI12" s="404">
        <v>12</v>
      </c>
      <c r="AJ12" s="403" t="s">
        <v>559</v>
      </c>
    </row>
    <row r="13" spans="1:36">
      <c r="A13" s="1437">
        <f>'Sch-1'!M11</f>
        <v>0</v>
      </c>
      <c r="B13" s="1437"/>
      <c r="C13" s="401"/>
      <c r="D13" s="401"/>
      <c r="E13" s="401"/>
      <c r="F13" s="411"/>
      <c r="G13" s="401"/>
      <c r="H13" s="401"/>
      <c r="I13" s="402"/>
      <c r="J13" s="402"/>
      <c r="K13" s="402"/>
      <c r="L13" s="402"/>
      <c r="M13" s="402"/>
      <c r="N13" s="402"/>
      <c r="O13" s="402"/>
      <c r="P13" s="402"/>
      <c r="Q13" s="402"/>
      <c r="R13" s="402"/>
      <c r="S13" s="402"/>
      <c r="T13" s="402"/>
      <c r="U13" s="402"/>
      <c r="V13" s="402"/>
      <c r="W13" s="402"/>
      <c r="X13" s="402"/>
      <c r="Y13" s="402"/>
      <c r="Z13" s="402"/>
      <c r="AA13" s="402"/>
      <c r="AB13" s="402"/>
      <c r="AC13" s="402"/>
      <c r="AE13" s="404">
        <v>13</v>
      </c>
      <c r="AF13" s="404" t="s">
        <v>548</v>
      </c>
    </row>
    <row r="14" spans="1:36" ht="22.5" customHeight="1">
      <c r="A14" s="417"/>
      <c r="B14" s="417"/>
      <c r="C14" s="401"/>
      <c r="D14" s="401"/>
      <c r="E14" s="401"/>
      <c r="F14" s="411"/>
      <c r="G14" s="401"/>
      <c r="H14" s="401"/>
      <c r="I14" s="402"/>
      <c r="J14" s="402"/>
      <c r="K14" s="402"/>
      <c r="L14" s="402"/>
      <c r="M14" s="402"/>
      <c r="N14" s="402"/>
      <c r="O14" s="402"/>
      <c r="P14" s="402"/>
      <c r="Q14" s="402"/>
      <c r="R14" s="402"/>
      <c r="S14" s="402"/>
      <c r="T14" s="402"/>
      <c r="U14" s="402"/>
      <c r="V14" s="402"/>
      <c r="W14" s="402"/>
      <c r="X14" s="402"/>
      <c r="Y14" s="402"/>
      <c r="Z14" s="402"/>
      <c r="AA14" s="402"/>
      <c r="AB14" s="402"/>
      <c r="AC14" s="402"/>
      <c r="AE14" s="404">
        <v>14</v>
      </c>
      <c r="AF14" s="404" t="s">
        <v>548</v>
      </c>
    </row>
    <row r="15" spans="1:36" ht="96.75" customHeight="1">
      <c r="A15" s="1438" t="s">
        <v>560</v>
      </c>
      <c r="B15" s="1354"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C15" s="1354"/>
      <c r="D15" s="1354"/>
      <c r="E15" s="1354"/>
      <c r="F15" s="1354"/>
      <c r="G15" s="401"/>
      <c r="H15" s="401"/>
      <c r="I15" s="402"/>
      <c r="J15" s="402"/>
      <c r="K15" s="402"/>
      <c r="L15" s="402"/>
      <c r="M15" s="402"/>
      <c r="N15" s="402"/>
      <c r="O15" s="402"/>
      <c r="P15" s="402"/>
      <c r="Q15" s="402"/>
      <c r="R15" s="402"/>
      <c r="S15" s="402"/>
      <c r="T15" s="402"/>
      <c r="U15" s="402"/>
      <c r="V15" s="402"/>
      <c r="W15" s="402"/>
      <c r="X15" s="402"/>
      <c r="Y15" s="402"/>
      <c r="Z15" s="402"/>
      <c r="AA15" s="402"/>
      <c r="AB15" s="402"/>
      <c r="AC15" s="402"/>
      <c r="AE15" s="404">
        <v>15</v>
      </c>
      <c r="AF15" s="404" t="s">
        <v>548</v>
      </c>
    </row>
    <row r="16" spans="1:36" ht="27.75" customHeight="1">
      <c r="A16" s="401" t="s">
        <v>561</v>
      </c>
      <c r="B16" s="401"/>
      <c r="C16" s="411"/>
      <c r="D16" s="411"/>
      <c r="E16" s="411"/>
      <c r="F16" s="411"/>
      <c r="G16" s="401"/>
      <c r="H16" s="401"/>
      <c r="I16" s="402"/>
      <c r="J16" s="402"/>
      <c r="K16" s="402"/>
      <c r="L16" s="402"/>
      <c r="M16" s="402"/>
      <c r="N16" s="402"/>
      <c r="O16" s="402"/>
      <c r="P16" s="402"/>
      <c r="Q16" s="402"/>
      <c r="R16" s="402"/>
      <c r="S16" s="402"/>
      <c r="T16" s="402"/>
      <c r="U16" s="402"/>
      <c r="V16" s="402"/>
      <c r="W16" s="402"/>
      <c r="X16" s="402"/>
      <c r="Y16" s="402"/>
      <c r="Z16" s="402"/>
      <c r="AA16" s="402"/>
      <c r="AB16" s="402"/>
      <c r="AC16" s="402"/>
      <c r="AE16" s="404">
        <v>16</v>
      </c>
      <c r="AF16" s="404" t="s">
        <v>548</v>
      </c>
    </row>
    <row r="17" spans="1:41" ht="129" customHeight="1">
      <c r="A17" s="1439">
        <v>1</v>
      </c>
      <c r="B17" s="1361"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61"/>
      <c r="D17" s="1361"/>
      <c r="E17" s="1361"/>
      <c r="F17" s="1361"/>
      <c r="G17" s="401"/>
      <c r="H17" s="401"/>
      <c r="I17" s="402"/>
      <c r="J17" s="402"/>
      <c r="K17" s="402"/>
      <c r="L17" s="402"/>
      <c r="M17" s="402"/>
      <c r="N17" s="402"/>
      <c r="O17" s="402"/>
      <c r="P17" s="402"/>
      <c r="Q17" s="402"/>
      <c r="R17" s="402"/>
      <c r="S17" s="402"/>
      <c r="T17" s="402"/>
      <c r="U17" s="402"/>
      <c r="V17" s="402"/>
      <c r="W17" s="402"/>
      <c r="X17" s="402"/>
      <c r="Y17" s="402"/>
      <c r="Z17" s="1440" t="s">
        <v>562</v>
      </c>
      <c r="AA17" s="729" t="s">
        <v>563</v>
      </c>
      <c r="AB17" s="412">
        <f>'Sch-6 After Discount'!D28</f>
        <v>0</v>
      </c>
      <c r="AC17" s="413" t="str">
        <f>" (" &amp; 'N to W'!A4 &amp; ")"</f>
        <v xml:space="preserve"> (Rs. Zero Only )</v>
      </c>
      <c r="AE17" s="404">
        <v>17</v>
      </c>
      <c r="AF17" s="404" t="s">
        <v>548</v>
      </c>
    </row>
    <row r="18" spans="1:41" ht="39" customHeight="1">
      <c r="A18" s="401"/>
      <c r="B18" s="1441" t="s">
        <v>564</v>
      </c>
      <c r="C18" s="1441"/>
      <c r="D18" s="1441"/>
      <c r="E18" s="1441"/>
      <c r="F18" s="1441"/>
      <c r="G18" s="401"/>
      <c r="H18" s="401"/>
      <c r="I18" s="402"/>
      <c r="J18" s="402"/>
      <c r="K18" s="402"/>
      <c r="L18" s="402"/>
      <c r="M18" s="402"/>
      <c r="N18" s="402"/>
      <c r="O18" s="402"/>
      <c r="P18" s="402"/>
      <c r="Q18" s="402"/>
      <c r="R18" s="402"/>
      <c r="S18" s="402"/>
      <c r="T18" s="402"/>
      <c r="U18" s="402"/>
      <c r="V18" s="402"/>
      <c r="W18" s="402"/>
      <c r="X18" s="402"/>
      <c r="Y18" s="402"/>
      <c r="Z18" s="402"/>
      <c r="AA18" s="402"/>
      <c r="AB18" s="402"/>
      <c r="AC18" s="402"/>
      <c r="AE18" s="404">
        <v>18</v>
      </c>
      <c r="AF18" s="404" t="s">
        <v>548</v>
      </c>
    </row>
    <row r="19" spans="1:41" s="406" customFormat="1" ht="27.75" customHeight="1">
      <c r="A19" s="1442">
        <v>2</v>
      </c>
      <c r="B19" s="1355" t="s">
        <v>565</v>
      </c>
      <c r="C19" s="1355"/>
      <c r="D19" s="1355"/>
      <c r="E19" s="1355"/>
      <c r="F19" s="1355"/>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14"/>
      <c r="AE19" s="404">
        <v>19</v>
      </c>
      <c r="AF19" s="404" t="s">
        <v>548</v>
      </c>
      <c r="AG19" s="414"/>
      <c r="AH19" s="414"/>
      <c r="AI19" s="414"/>
      <c r="AJ19" s="414"/>
      <c r="AK19" s="414"/>
      <c r="AL19" s="414"/>
      <c r="AM19" s="414"/>
      <c r="AN19" s="414"/>
      <c r="AO19" s="414"/>
    </row>
    <row r="20" spans="1:41" ht="39.75" customHeight="1">
      <c r="A20" s="1439">
        <v>2.1</v>
      </c>
      <c r="B20" s="1361" t="s">
        <v>566</v>
      </c>
      <c r="C20" s="1361"/>
      <c r="D20" s="1361"/>
      <c r="E20" s="1361"/>
      <c r="F20" s="1361"/>
      <c r="G20" s="401"/>
      <c r="H20" s="401"/>
      <c r="I20" s="402"/>
      <c r="J20" s="402"/>
      <c r="K20" s="402"/>
      <c r="L20" s="402"/>
      <c r="M20" s="402"/>
      <c r="N20" s="402"/>
      <c r="O20" s="402"/>
      <c r="P20" s="402"/>
      <c r="Q20" s="402"/>
      <c r="R20" s="402"/>
      <c r="S20" s="402"/>
      <c r="T20" s="402"/>
      <c r="U20" s="402"/>
      <c r="V20" s="402"/>
      <c r="W20" s="402"/>
      <c r="X20" s="402"/>
      <c r="Y20" s="402"/>
      <c r="Z20" s="402"/>
      <c r="AA20" s="402"/>
      <c r="AB20" s="402"/>
      <c r="AC20" s="402"/>
      <c r="AE20" s="404">
        <v>20</v>
      </c>
      <c r="AF20" s="404" t="s">
        <v>548</v>
      </c>
    </row>
    <row r="21" spans="1:41" ht="36.75" customHeight="1">
      <c r="A21" s="401"/>
      <c r="B21" s="1443" t="s">
        <v>567</v>
      </c>
      <c r="C21" s="1443"/>
      <c r="D21" s="1361" t="s">
        <v>568</v>
      </c>
      <c r="E21" s="1361"/>
      <c r="F21" s="1361"/>
      <c r="G21" s="401"/>
      <c r="H21" s="401"/>
      <c r="I21" s="402"/>
      <c r="J21" s="402"/>
      <c r="K21" s="402"/>
      <c r="L21" s="402"/>
      <c r="M21" s="402"/>
      <c r="N21" s="402"/>
      <c r="O21" s="402"/>
      <c r="P21" s="402"/>
      <c r="Q21" s="402"/>
      <c r="R21" s="402"/>
      <c r="S21" s="402"/>
      <c r="T21" s="402"/>
      <c r="U21" s="402"/>
      <c r="V21" s="402"/>
      <c r="W21" s="402"/>
      <c r="X21" s="402"/>
      <c r="Y21" s="402"/>
      <c r="Z21" s="402"/>
      <c r="AA21" s="402"/>
      <c r="AB21" s="402"/>
      <c r="AC21" s="402"/>
      <c r="AE21" s="404">
        <v>21</v>
      </c>
      <c r="AF21" s="404" t="s">
        <v>541</v>
      </c>
    </row>
    <row r="22" spans="1:41" ht="33" customHeight="1">
      <c r="A22" s="401"/>
      <c r="B22" s="1443" t="s">
        <v>569</v>
      </c>
      <c r="C22" s="1443"/>
      <c r="D22" s="730" t="s">
        <v>570</v>
      </c>
      <c r="E22" s="1444"/>
      <c r="F22" s="1444"/>
      <c r="G22" s="401"/>
      <c r="H22" s="401"/>
      <c r="I22" s="402"/>
      <c r="J22" s="402"/>
      <c r="K22" s="402"/>
      <c r="L22" s="402"/>
      <c r="M22" s="402"/>
      <c r="N22" s="402"/>
      <c r="O22" s="402"/>
      <c r="P22" s="402"/>
      <c r="Q22" s="402"/>
      <c r="R22" s="402"/>
      <c r="S22" s="402"/>
      <c r="T22" s="402"/>
      <c r="U22" s="402"/>
      <c r="V22" s="402"/>
      <c r="W22" s="402"/>
      <c r="X22" s="402"/>
      <c r="Y22" s="402"/>
      <c r="Z22" s="402"/>
      <c r="AA22" s="402"/>
      <c r="AB22" s="402"/>
      <c r="AC22" s="402"/>
      <c r="AE22" s="404">
        <v>22</v>
      </c>
      <c r="AF22" s="404" t="s">
        <v>548</v>
      </c>
    </row>
    <row r="23" spans="1:41" ht="28.15" customHeight="1">
      <c r="A23" s="401"/>
      <c r="B23" s="1443" t="s">
        <v>571</v>
      </c>
      <c r="C23" s="1443"/>
      <c r="D23" s="1444" t="s">
        <v>572</v>
      </c>
      <c r="E23" s="1444"/>
      <c r="F23" s="1444"/>
      <c r="G23" s="401"/>
      <c r="H23" s="414"/>
      <c r="I23" s="402"/>
      <c r="J23" s="402"/>
      <c r="K23" s="402"/>
      <c r="L23" s="402"/>
      <c r="M23" s="402"/>
      <c r="N23" s="402"/>
      <c r="O23" s="402"/>
      <c r="P23" s="402"/>
      <c r="Q23" s="402"/>
      <c r="R23" s="402"/>
      <c r="S23" s="402"/>
      <c r="T23" s="402"/>
      <c r="U23" s="402"/>
      <c r="V23" s="402"/>
      <c r="W23" s="402"/>
      <c r="X23" s="402"/>
      <c r="Y23" s="402"/>
      <c r="Z23" s="402"/>
      <c r="AA23" s="402"/>
      <c r="AB23" s="402"/>
      <c r="AC23" s="402"/>
      <c r="AE23" s="404">
        <v>23</v>
      </c>
      <c r="AF23" s="404" t="s">
        <v>548</v>
      </c>
    </row>
    <row r="24" spans="1:41" ht="28.15" customHeight="1">
      <c r="A24" s="401"/>
      <c r="B24" s="1363" t="s">
        <v>573</v>
      </c>
      <c r="C24" s="1443"/>
      <c r="D24" s="1444" t="s">
        <v>574</v>
      </c>
      <c r="E24" s="1444"/>
      <c r="F24" s="1444"/>
      <c r="G24" s="401"/>
      <c r="H24" s="401"/>
      <c r="I24" s="402"/>
      <c r="J24" s="402"/>
      <c r="K24" s="402"/>
      <c r="L24" s="402"/>
      <c r="M24" s="402"/>
      <c r="N24" s="402"/>
      <c r="O24" s="402"/>
      <c r="P24" s="402"/>
      <c r="Q24" s="402"/>
      <c r="R24" s="402"/>
      <c r="S24" s="402"/>
      <c r="T24" s="402"/>
      <c r="U24" s="402"/>
      <c r="V24" s="402"/>
      <c r="W24" s="402"/>
      <c r="X24" s="402"/>
      <c r="Y24" s="402"/>
      <c r="Z24" s="402"/>
      <c r="AA24" s="402"/>
      <c r="AB24" s="402"/>
      <c r="AC24" s="402"/>
      <c r="AE24" s="404">
        <v>24</v>
      </c>
      <c r="AF24" s="404" t="s">
        <v>548</v>
      </c>
    </row>
    <row r="25" spans="1:41" ht="28.15" hidden="1" customHeight="1">
      <c r="A25" s="401"/>
      <c r="B25" s="1363" t="s">
        <v>575</v>
      </c>
      <c r="C25" s="1443"/>
      <c r="D25" s="730" t="s">
        <v>576</v>
      </c>
      <c r="E25" s="1444"/>
      <c r="F25" s="1444"/>
      <c r="G25" s="401"/>
      <c r="H25" s="401"/>
      <c r="I25" s="402"/>
      <c r="J25" s="402"/>
      <c r="K25" s="402"/>
      <c r="L25" s="402"/>
      <c r="M25" s="402"/>
      <c r="N25" s="402"/>
      <c r="O25" s="402"/>
      <c r="P25" s="402"/>
      <c r="Q25" s="402"/>
      <c r="R25" s="402"/>
      <c r="S25" s="402"/>
      <c r="T25" s="402"/>
      <c r="U25" s="402"/>
      <c r="V25" s="402"/>
      <c r="W25" s="402"/>
      <c r="X25" s="402"/>
      <c r="Y25" s="402"/>
      <c r="Z25" s="402"/>
      <c r="AA25" s="402"/>
      <c r="AB25" s="402"/>
      <c r="AC25" s="402"/>
    </row>
    <row r="26" spans="1:41" ht="28.15" customHeight="1">
      <c r="A26" s="401"/>
      <c r="B26" s="1443" t="s">
        <v>577</v>
      </c>
      <c r="C26" s="1443"/>
      <c r="D26" s="1444" t="s">
        <v>578</v>
      </c>
      <c r="E26" s="1444"/>
      <c r="F26" s="1444"/>
      <c r="G26" s="401"/>
      <c r="H26" s="401"/>
      <c r="I26" s="402"/>
      <c r="J26" s="402"/>
      <c r="K26" s="402"/>
      <c r="L26" s="402"/>
      <c r="M26" s="402"/>
      <c r="N26" s="402"/>
      <c r="O26" s="402"/>
      <c r="P26" s="402"/>
      <c r="Q26" s="402"/>
      <c r="R26" s="402"/>
      <c r="S26" s="402"/>
      <c r="T26" s="402"/>
      <c r="U26" s="402"/>
      <c r="V26" s="402"/>
      <c r="W26" s="402"/>
      <c r="X26" s="402"/>
      <c r="Y26" s="402"/>
      <c r="Z26" s="402"/>
      <c r="AA26" s="402"/>
      <c r="AB26" s="402"/>
      <c r="AC26" s="402"/>
      <c r="AE26" s="404">
        <v>25</v>
      </c>
      <c r="AF26" s="404" t="s">
        <v>548</v>
      </c>
    </row>
    <row r="27" spans="1:41" ht="28.15" customHeight="1">
      <c r="A27" s="401"/>
      <c r="B27" s="1443" t="s">
        <v>579</v>
      </c>
      <c r="C27" s="1443"/>
      <c r="D27" s="1444" t="s">
        <v>580</v>
      </c>
      <c r="E27" s="1444"/>
      <c r="F27" s="1444"/>
      <c r="G27" s="401"/>
      <c r="H27" s="401"/>
      <c r="I27" s="402"/>
      <c r="J27" s="402"/>
      <c r="K27" s="402"/>
      <c r="L27" s="402"/>
      <c r="M27" s="402"/>
      <c r="N27" s="402"/>
      <c r="O27" s="402"/>
      <c r="P27" s="402"/>
      <c r="Q27" s="402"/>
      <c r="R27" s="402"/>
      <c r="S27" s="402"/>
      <c r="T27" s="402"/>
      <c r="U27" s="402"/>
      <c r="V27" s="402"/>
      <c r="W27" s="402"/>
      <c r="X27" s="402"/>
      <c r="Y27" s="402"/>
      <c r="Z27" s="402"/>
      <c r="AA27" s="402"/>
      <c r="AB27" s="402"/>
      <c r="AC27" s="402"/>
      <c r="AE27" s="404">
        <v>26</v>
      </c>
      <c r="AF27" s="404" t="s">
        <v>548</v>
      </c>
    </row>
    <row r="28" spans="1:41" ht="28.15" customHeight="1">
      <c r="A28" s="401"/>
      <c r="B28" s="1443" t="s">
        <v>458</v>
      </c>
      <c r="C28" s="1443"/>
      <c r="D28" s="1444" t="s">
        <v>581</v>
      </c>
      <c r="E28" s="1444"/>
      <c r="F28" s="1444"/>
      <c r="G28" s="401"/>
      <c r="H28" s="401"/>
      <c r="I28" s="402"/>
      <c r="J28" s="402"/>
      <c r="K28" s="402"/>
      <c r="L28" s="402"/>
      <c r="M28" s="402"/>
      <c r="N28" s="402"/>
      <c r="O28" s="402"/>
      <c r="P28" s="402"/>
      <c r="Q28" s="402"/>
      <c r="R28" s="402"/>
      <c r="S28" s="402"/>
      <c r="T28" s="402"/>
      <c r="U28" s="402"/>
      <c r="V28" s="402"/>
      <c r="W28" s="402"/>
      <c r="X28" s="402"/>
      <c r="Y28" s="402"/>
      <c r="Z28" s="402"/>
      <c r="AA28" s="402"/>
      <c r="AB28" s="402"/>
      <c r="AC28" s="402"/>
      <c r="AE28" s="404">
        <v>27</v>
      </c>
      <c r="AF28" s="404" t="s">
        <v>548</v>
      </c>
    </row>
    <row r="29" spans="1:41" ht="92.25" customHeight="1">
      <c r="A29" s="1445">
        <v>2.2000000000000002</v>
      </c>
      <c r="B29" s="1361" t="s">
        <v>582</v>
      </c>
      <c r="C29" s="1361"/>
      <c r="D29" s="1361"/>
      <c r="E29" s="1361"/>
      <c r="F29" s="1361"/>
      <c r="G29" s="401"/>
      <c r="H29" s="401"/>
      <c r="I29" s="402"/>
      <c r="J29" s="402"/>
      <c r="K29" s="402"/>
      <c r="L29" s="402"/>
      <c r="M29" s="402"/>
      <c r="N29" s="402"/>
      <c r="O29" s="402"/>
      <c r="P29" s="402"/>
      <c r="Q29" s="402"/>
      <c r="R29" s="402"/>
      <c r="S29" s="402"/>
      <c r="T29" s="402"/>
      <c r="U29" s="402"/>
      <c r="V29" s="402"/>
      <c r="W29" s="402"/>
      <c r="X29" s="402"/>
      <c r="Y29" s="402"/>
      <c r="Z29" s="402"/>
      <c r="AA29" s="402"/>
      <c r="AB29" s="402"/>
      <c r="AC29" s="402"/>
      <c r="AE29" s="404">
        <v>28</v>
      </c>
      <c r="AF29" s="404" t="s">
        <v>548</v>
      </c>
    </row>
    <row r="30" spans="1:41" ht="63.75" customHeight="1">
      <c r="A30" s="1445">
        <v>2.2999999999999998</v>
      </c>
      <c r="B30" s="1361" t="s">
        <v>583</v>
      </c>
      <c r="C30" s="1361"/>
      <c r="D30" s="1361"/>
      <c r="E30" s="1361"/>
      <c r="F30" s="1361"/>
      <c r="G30" s="401"/>
      <c r="H30" s="401"/>
      <c r="I30" s="402"/>
      <c r="J30" s="402"/>
      <c r="K30" s="402"/>
      <c r="L30" s="402"/>
      <c r="M30" s="402"/>
      <c r="N30" s="402"/>
      <c r="O30" s="402"/>
      <c r="P30" s="402"/>
      <c r="Q30" s="402"/>
      <c r="R30" s="402"/>
      <c r="S30" s="402"/>
      <c r="T30" s="402"/>
      <c r="U30" s="402"/>
      <c r="V30" s="402"/>
      <c r="W30" s="402"/>
      <c r="X30" s="402"/>
      <c r="Y30" s="402"/>
      <c r="Z30" s="402"/>
      <c r="AA30" s="402"/>
      <c r="AB30" s="402"/>
      <c r="AC30" s="402"/>
      <c r="AE30" s="404">
        <v>29</v>
      </c>
      <c r="AF30" s="404" t="s">
        <v>548</v>
      </c>
    </row>
    <row r="31" spans="1:41" ht="146.25" customHeight="1">
      <c r="A31" s="1445">
        <v>2.4</v>
      </c>
      <c r="B31" s="1361" t="s">
        <v>584</v>
      </c>
      <c r="C31" s="1361"/>
      <c r="D31" s="1361"/>
      <c r="E31" s="1361"/>
      <c r="F31" s="1361"/>
      <c r="G31" s="401"/>
      <c r="H31" s="401"/>
      <c r="I31" s="402"/>
      <c r="J31" s="402"/>
      <c r="K31" s="402"/>
      <c r="L31" s="402"/>
      <c r="M31" s="402"/>
      <c r="N31" s="402"/>
      <c r="O31" s="402"/>
      <c r="P31" s="402"/>
      <c r="Q31" s="402"/>
      <c r="R31" s="402"/>
      <c r="S31" s="402"/>
      <c r="T31" s="402"/>
      <c r="U31" s="402"/>
      <c r="V31" s="402"/>
      <c r="W31" s="402"/>
      <c r="X31" s="402"/>
      <c r="Y31" s="402"/>
      <c r="Z31" s="402"/>
      <c r="AA31" s="402"/>
      <c r="AB31" s="402"/>
      <c r="AC31" s="402"/>
      <c r="AE31" s="404">
        <v>30</v>
      </c>
      <c r="AF31" s="404" t="s">
        <v>548</v>
      </c>
    </row>
    <row r="32" spans="1:41" ht="93" customHeight="1">
      <c r="A32" s="1445">
        <v>2.5</v>
      </c>
      <c r="B32" s="1361" t="s">
        <v>585</v>
      </c>
      <c r="C32" s="1361"/>
      <c r="D32" s="1361"/>
      <c r="E32" s="1361"/>
      <c r="F32" s="1361"/>
      <c r="G32" s="401"/>
      <c r="H32" s="401"/>
      <c r="I32" s="402"/>
      <c r="J32" s="402"/>
      <c r="K32" s="402"/>
      <c r="L32" s="402"/>
      <c r="M32" s="402"/>
      <c r="N32" s="402"/>
      <c r="O32" s="402"/>
      <c r="P32" s="402"/>
      <c r="Q32" s="402"/>
      <c r="R32" s="402"/>
      <c r="S32" s="402"/>
      <c r="T32" s="402"/>
      <c r="U32" s="402"/>
      <c r="V32" s="402"/>
      <c r="W32" s="402"/>
      <c r="X32" s="402"/>
      <c r="Y32" s="402"/>
      <c r="Z32" s="402"/>
      <c r="AA32" s="402"/>
      <c r="AB32" s="402"/>
      <c r="AC32" s="402"/>
      <c r="AE32" s="404">
        <v>31</v>
      </c>
      <c r="AF32" s="404" t="s">
        <v>541</v>
      </c>
    </row>
    <row r="33" spans="1:29" ht="98.25" customHeight="1">
      <c r="A33" s="1439">
        <v>3</v>
      </c>
      <c r="B33" s="1361" t="s">
        <v>586</v>
      </c>
      <c r="C33" s="1361"/>
      <c r="D33" s="1361"/>
      <c r="E33" s="1361"/>
      <c r="F33" s="1361"/>
      <c r="G33" s="401"/>
      <c r="H33" s="401"/>
      <c r="I33" s="402"/>
      <c r="J33" s="402"/>
      <c r="K33" s="402"/>
      <c r="L33" s="402"/>
      <c r="M33" s="402"/>
      <c r="N33" s="402"/>
      <c r="O33" s="402"/>
      <c r="P33" s="402"/>
      <c r="Q33" s="402"/>
      <c r="R33" s="402"/>
      <c r="S33" s="402"/>
      <c r="T33" s="402"/>
      <c r="U33" s="402"/>
      <c r="V33" s="402"/>
      <c r="W33" s="402"/>
      <c r="X33" s="402"/>
      <c r="Y33" s="402"/>
      <c r="Z33" s="402"/>
      <c r="AA33" s="402"/>
      <c r="AB33" s="402"/>
      <c r="AC33" s="402"/>
    </row>
    <row r="34" spans="1:29" ht="98.25" customHeight="1">
      <c r="A34" s="1439">
        <v>3.1</v>
      </c>
      <c r="B34" s="1364" t="s">
        <v>587</v>
      </c>
      <c r="C34" s="1364"/>
      <c r="D34" s="1364"/>
      <c r="E34" s="1364"/>
      <c r="F34" s="1364"/>
      <c r="G34" s="401"/>
      <c r="H34" s="401"/>
      <c r="I34" s="402"/>
      <c r="J34" s="402"/>
      <c r="K34" s="402"/>
      <c r="L34" s="402"/>
      <c r="M34" s="402"/>
      <c r="N34" s="402"/>
      <c r="O34" s="402"/>
      <c r="P34" s="402"/>
      <c r="Q34" s="402"/>
      <c r="R34" s="402"/>
      <c r="S34" s="402"/>
      <c r="T34" s="402"/>
      <c r="U34" s="402"/>
      <c r="V34" s="402"/>
      <c r="W34" s="402"/>
      <c r="X34" s="402"/>
      <c r="Y34" s="402"/>
      <c r="Z34" s="402"/>
      <c r="AA34" s="402"/>
      <c r="AB34" s="402"/>
      <c r="AC34" s="402"/>
    </row>
    <row r="35" spans="1:29" ht="117.6" customHeight="1">
      <c r="A35" s="1445">
        <v>3.2</v>
      </c>
      <c r="B35" s="1359" t="s">
        <v>588</v>
      </c>
      <c r="C35" s="1361"/>
      <c r="D35" s="1361"/>
      <c r="E35" s="1361"/>
      <c r="F35" s="1361"/>
      <c r="G35" s="401"/>
      <c r="H35" s="401"/>
      <c r="I35" s="402"/>
      <c r="J35" s="402"/>
      <c r="K35" s="402"/>
      <c r="L35" s="402"/>
      <c r="M35" s="402"/>
      <c r="N35" s="402"/>
      <c r="O35" s="402"/>
      <c r="P35" s="402"/>
      <c r="Q35" s="402"/>
      <c r="R35" s="402"/>
      <c r="S35" s="402"/>
      <c r="T35" s="402"/>
      <c r="U35" s="402"/>
      <c r="V35" s="402"/>
      <c r="W35" s="402"/>
      <c r="X35" s="402"/>
      <c r="Y35" s="402"/>
      <c r="Z35" s="402"/>
      <c r="AA35" s="402"/>
      <c r="AB35" s="402"/>
      <c r="AC35" s="402"/>
    </row>
    <row r="36" spans="1:29" ht="15.75" customHeight="1">
      <c r="A36" s="1445"/>
      <c r="B36" s="1361"/>
      <c r="C36" s="1361"/>
      <c r="D36" s="1361"/>
      <c r="E36" s="1361"/>
      <c r="F36" s="1361"/>
      <c r="G36" s="401"/>
      <c r="H36" s="401"/>
      <c r="I36" s="402"/>
      <c r="J36" s="402"/>
      <c r="K36" s="402"/>
      <c r="L36" s="402"/>
      <c r="M36" s="402"/>
      <c r="N36" s="402"/>
      <c r="O36" s="402"/>
      <c r="P36" s="402"/>
      <c r="Q36" s="402"/>
      <c r="R36" s="402"/>
      <c r="S36" s="402"/>
      <c r="T36" s="402"/>
      <c r="U36" s="402"/>
      <c r="V36" s="402"/>
      <c r="W36" s="402"/>
      <c r="X36" s="402"/>
      <c r="Y36" s="402"/>
      <c r="Z36" s="402"/>
      <c r="AA36" s="402"/>
      <c r="AB36" s="402"/>
      <c r="AC36" s="402"/>
    </row>
    <row r="37" spans="1:29" ht="58.5" customHeight="1">
      <c r="A37" s="1445">
        <v>3.3</v>
      </c>
      <c r="B37" s="1359" t="s">
        <v>589</v>
      </c>
      <c r="C37" s="1361"/>
      <c r="D37" s="1361"/>
      <c r="E37" s="1361"/>
      <c r="F37" s="1361"/>
      <c r="G37" s="401"/>
      <c r="H37" s="401"/>
      <c r="I37" s="402"/>
      <c r="J37" s="402"/>
      <c r="K37" s="402"/>
      <c r="L37" s="402"/>
      <c r="M37" s="402"/>
      <c r="N37" s="402"/>
      <c r="O37" s="402"/>
      <c r="P37" s="402"/>
      <c r="Q37" s="402"/>
      <c r="R37" s="402"/>
      <c r="S37" s="402"/>
      <c r="T37" s="402"/>
      <c r="U37" s="402"/>
      <c r="V37" s="402"/>
      <c r="W37" s="402"/>
      <c r="X37" s="402"/>
      <c r="Y37" s="402"/>
      <c r="Z37" s="402"/>
      <c r="AA37" s="402"/>
      <c r="AB37" s="402"/>
      <c r="AC37" s="402"/>
    </row>
    <row r="38" spans="1:29" ht="12.75" customHeight="1">
      <c r="A38" s="1445"/>
      <c r="B38" s="1361"/>
      <c r="C38" s="1361"/>
      <c r="D38" s="1361"/>
      <c r="E38" s="1361"/>
      <c r="F38" s="1361"/>
      <c r="G38" s="401"/>
      <c r="H38" s="401"/>
      <c r="I38" s="402"/>
      <c r="J38" s="402"/>
      <c r="K38" s="402"/>
      <c r="L38" s="402"/>
      <c r="M38" s="402"/>
      <c r="N38" s="402"/>
      <c r="O38" s="402"/>
      <c r="P38" s="402"/>
      <c r="Q38" s="402"/>
      <c r="R38" s="402"/>
      <c r="S38" s="402"/>
      <c r="T38" s="402"/>
      <c r="U38" s="402"/>
      <c r="V38" s="402"/>
      <c r="W38" s="402"/>
      <c r="X38" s="402"/>
      <c r="Y38" s="402"/>
      <c r="Z38" s="402"/>
      <c r="AA38" s="402"/>
      <c r="AB38" s="402"/>
      <c r="AC38" s="402"/>
    </row>
    <row r="39" spans="1:29" ht="84" customHeight="1">
      <c r="A39" s="1439">
        <v>4</v>
      </c>
      <c r="B39" s="1361" t="s">
        <v>590</v>
      </c>
      <c r="C39" s="1361"/>
      <c r="D39" s="1361"/>
      <c r="E39" s="1361"/>
      <c r="F39" s="1361"/>
      <c r="G39" s="401"/>
      <c r="H39" s="401">
        <f>'Names of Bidder'!K6</f>
        <v>1</v>
      </c>
      <c r="I39" s="402"/>
      <c r="J39" s="402"/>
      <c r="K39" s="402"/>
      <c r="L39" s="402"/>
      <c r="M39" s="402"/>
      <c r="N39" s="402"/>
      <c r="O39" s="402"/>
      <c r="P39" s="402"/>
      <c r="Q39" s="402"/>
      <c r="R39" s="402"/>
      <c r="S39" s="402"/>
      <c r="T39" s="402"/>
      <c r="U39" s="402"/>
      <c r="V39" s="402"/>
      <c r="W39" s="402"/>
      <c r="X39" s="402"/>
      <c r="Y39" s="402"/>
      <c r="Z39" s="402"/>
      <c r="AA39" s="402"/>
      <c r="AB39" s="402"/>
      <c r="AC39" s="402"/>
    </row>
    <row r="40" spans="1:29" ht="96" customHeight="1">
      <c r="A40" s="1439">
        <v>5</v>
      </c>
      <c r="B40" s="1361" t="s">
        <v>591</v>
      </c>
      <c r="C40" s="1361"/>
      <c r="D40" s="1361"/>
      <c r="E40" s="1361"/>
      <c r="F40" s="1361"/>
      <c r="G40" s="401"/>
      <c r="H40" s="401"/>
      <c r="I40" s="402"/>
      <c r="J40" s="402"/>
      <c r="K40" s="402"/>
      <c r="L40" s="402"/>
      <c r="M40" s="402"/>
      <c r="N40" s="402"/>
      <c r="O40" s="402"/>
      <c r="P40" s="402"/>
      <c r="Q40" s="402"/>
      <c r="R40" s="402"/>
      <c r="S40" s="402"/>
      <c r="T40" s="402"/>
      <c r="U40" s="402"/>
      <c r="V40" s="402"/>
      <c r="W40" s="402"/>
      <c r="X40" s="402"/>
      <c r="Y40" s="402"/>
      <c r="Z40" s="402"/>
      <c r="AA40" s="402"/>
      <c r="AB40" s="402"/>
      <c r="AC40" s="402"/>
    </row>
    <row r="41" spans="1:29" ht="30" customHeight="1">
      <c r="A41" s="401"/>
      <c r="B41" s="1" t="str">
        <f>IF(ISERROR("Dated this " &amp; AG6 &amp; LOOKUP(AG6,AE1:AE32,AF1:AF32) &amp; " day of " &amp; AG8 &amp; " " &amp;AG9), "", "Dated this " &amp; AG6 &amp; LOOKUP(AG6,AE1:AE32,AF1:AF32) &amp; " day of " &amp; AG8 &amp; " " &amp;AG9)</f>
        <v/>
      </c>
      <c r="C41" s="1"/>
      <c r="D41" s="1"/>
      <c r="E41" s="1428"/>
      <c r="F41" s="1428"/>
      <c r="G41" s="401"/>
      <c r="H41" s="401"/>
      <c r="I41" s="402"/>
      <c r="J41" s="402"/>
      <c r="K41" s="402"/>
      <c r="L41" s="402"/>
      <c r="M41" s="402"/>
      <c r="N41" s="402"/>
      <c r="O41" s="402"/>
      <c r="P41" s="402"/>
      <c r="Q41" s="402"/>
      <c r="R41" s="402"/>
      <c r="S41" s="402"/>
      <c r="T41" s="402"/>
      <c r="U41" s="402"/>
      <c r="V41" s="402"/>
      <c r="W41" s="402"/>
      <c r="X41" s="402"/>
      <c r="Y41" s="402"/>
      <c r="Z41" s="402"/>
      <c r="AA41" s="402"/>
      <c r="AB41" s="402"/>
      <c r="AC41" s="402"/>
    </row>
    <row r="42" spans="1:29" ht="30" customHeight="1">
      <c r="A42" s="401"/>
      <c r="B42" s="1" t="s">
        <v>512</v>
      </c>
      <c r="C42" s="37"/>
      <c r="D42" s="13"/>
      <c r="E42" s="13"/>
      <c r="F42" s="13"/>
      <c r="G42" s="401"/>
      <c r="H42" s="401"/>
      <c r="I42" s="402"/>
      <c r="J42" s="402"/>
      <c r="K42" s="402"/>
      <c r="L42" s="402"/>
      <c r="M42" s="402"/>
      <c r="N42" s="402"/>
      <c r="O42" s="402"/>
      <c r="P42" s="402"/>
      <c r="Q42" s="402"/>
      <c r="R42" s="402"/>
      <c r="S42" s="402"/>
      <c r="T42" s="402"/>
      <c r="U42" s="402"/>
      <c r="V42" s="402"/>
      <c r="W42" s="402"/>
      <c r="X42" s="402"/>
      <c r="Y42" s="402"/>
      <c r="Z42" s="402"/>
      <c r="AA42" s="402"/>
      <c r="AB42" s="402"/>
      <c r="AC42" s="402"/>
    </row>
    <row r="43" spans="1:29" ht="30" customHeight="1">
      <c r="A43" s="401"/>
      <c r="B43" s="1446"/>
      <c r="C43" s="13"/>
      <c r="D43" s="13"/>
      <c r="E43" s="1"/>
      <c r="F43" s="352" t="s">
        <v>513</v>
      </c>
      <c r="G43" s="401"/>
      <c r="H43" s="401"/>
      <c r="I43" s="402"/>
      <c r="J43" s="402"/>
      <c r="K43" s="402"/>
      <c r="L43" s="402"/>
      <c r="M43" s="402"/>
      <c r="N43" s="402"/>
      <c r="O43" s="402"/>
      <c r="P43" s="402"/>
      <c r="Q43" s="402"/>
      <c r="R43" s="402"/>
      <c r="S43" s="402"/>
      <c r="T43" s="402"/>
      <c r="U43" s="402"/>
      <c r="V43" s="402"/>
      <c r="W43" s="402"/>
      <c r="X43" s="402"/>
      <c r="Y43" s="402"/>
      <c r="Z43" s="402"/>
      <c r="AA43" s="402"/>
      <c r="AB43" s="402"/>
      <c r="AC43" s="402"/>
    </row>
    <row r="44" spans="1:29" ht="30" customHeight="1">
      <c r="A44" s="401"/>
      <c r="B44" s="1446"/>
      <c r="C44" s="13"/>
      <c r="D44" s="1"/>
      <c r="E44" s="1"/>
      <c r="F44" s="352" t="str">
        <f>"For and on behalf of " &amp; 'Sch-1'!C8</f>
        <v xml:space="preserve">For and on behalf of </v>
      </c>
      <c r="G44" s="401"/>
      <c r="H44" s="401"/>
      <c r="I44" s="402"/>
      <c r="J44" s="402"/>
      <c r="K44" s="402"/>
      <c r="L44" s="402"/>
      <c r="M44" s="402"/>
      <c r="N44" s="402"/>
      <c r="O44" s="402"/>
      <c r="P44" s="402"/>
      <c r="Q44" s="402"/>
      <c r="R44" s="402"/>
      <c r="S44" s="402"/>
      <c r="T44" s="402"/>
      <c r="U44" s="402"/>
      <c r="V44" s="402"/>
      <c r="W44" s="402"/>
      <c r="X44" s="402"/>
      <c r="Y44" s="402"/>
      <c r="Z44" s="402"/>
      <c r="AA44" s="402"/>
      <c r="AB44" s="402"/>
      <c r="AC44" s="402"/>
    </row>
    <row r="45" spans="1:29" ht="30" customHeight="1">
      <c r="A45" s="402"/>
      <c r="B45" s="402"/>
      <c r="C45" s="415"/>
      <c r="D45" s="402"/>
      <c r="E45" s="416" t="s">
        <v>592</v>
      </c>
      <c r="F45" s="417"/>
      <c r="G45" s="401"/>
      <c r="H45" s="401"/>
      <c r="I45" s="402"/>
      <c r="J45" s="402"/>
      <c r="K45" s="402"/>
      <c r="L45" s="402"/>
      <c r="M45" s="402"/>
      <c r="N45" s="402"/>
      <c r="O45" s="402"/>
      <c r="P45" s="402"/>
      <c r="Q45" s="402"/>
      <c r="R45" s="402"/>
      <c r="S45" s="402"/>
      <c r="T45" s="402"/>
      <c r="U45" s="402"/>
      <c r="V45" s="402"/>
      <c r="W45" s="402"/>
      <c r="X45" s="402"/>
      <c r="Y45" s="402"/>
      <c r="Z45" s="402"/>
      <c r="AA45" s="402"/>
      <c r="AB45" s="402"/>
      <c r="AC45" s="402"/>
    </row>
    <row r="46" spans="1:29" ht="30" customHeight="1">
      <c r="A46" s="418" t="s">
        <v>514</v>
      </c>
      <c r="B46" s="1362" t="str">
        <f>'Sch-1'!B107</f>
        <v>--</v>
      </c>
      <c r="C46" s="1362"/>
      <c r="D46" s="402"/>
      <c r="E46" s="416" t="s">
        <v>515</v>
      </c>
      <c r="F46" s="419" t="str">
        <f>'Sch-1'!M107</f>
        <v/>
      </c>
      <c r="G46" s="401"/>
      <c r="H46" s="401"/>
      <c r="I46" s="402"/>
      <c r="J46" s="402"/>
      <c r="K46" s="402"/>
      <c r="L46" s="402"/>
      <c r="M46" s="402"/>
      <c r="N46" s="402"/>
      <c r="O46" s="402"/>
      <c r="P46" s="402"/>
      <c r="Q46" s="402"/>
      <c r="R46" s="402"/>
      <c r="S46" s="402"/>
      <c r="T46" s="402"/>
      <c r="U46" s="402"/>
      <c r="V46" s="402"/>
      <c r="W46" s="402"/>
      <c r="X46" s="402"/>
      <c r="Y46" s="402"/>
      <c r="Z46" s="402"/>
      <c r="AA46" s="402"/>
      <c r="AB46" s="402"/>
      <c r="AC46" s="402"/>
    </row>
    <row r="47" spans="1:29" ht="30" customHeight="1">
      <c r="A47" s="418" t="s">
        <v>456</v>
      </c>
      <c r="B47" s="419" t="str">
        <f>'Sch-1'!B108</f>
        <v/>
      </c>
      <c r="C47" s="420"/>
      <c r="D47" s="402"/>
      <c r="E47" s="416" t="s">
        <v>516</v>
      </c>
      <c r="F47" s="419" t="str">
        <f>'Sch-1'!M108</f>
        <v/>
      </c>
      <c r="G47" s="401"/>
      <c r="H47" s="401"/>
      <c r="I47" s="402"/>
      <c r="J47" s="402"/>
      <c r="K47" s="402"/>
      <c r="L47" s="402"/>
      <c r="M47" s="402"/>
      <c r="N47" s="402"/>
      <c r="O47" s="402"/>
      <c r="P47" s="402"/>
      <c r="Q47" s="402"/>
      <c r="R47" s="402"/>
      <c r="S47" s="402"/>
      <c r="T47" s="402"/>
      <c r="U47" s="402"/>
      <c r="V47" s="402"/>
      <c r="W47" s="402"/>
      <c r="X47" s="402"/>
      <c r="Y47" s="402"/>
      <c r="Z47" s="402"/>
      <c r="AA47" s="402"/>
      <c r="AB47" s="402"/>
      <c r="AC47" s="402"/>
    </row>
    <row r="48" spans="1:29" ht="30" customHeight="1">
      <c r="A48" s="401"/>
      <c r="B48" s="401"/>
      <c r="C48" s="401"/>
      <c r="D48" s="402"/>
      <c r="E48" s="416" t="s">
        <v>593</v>
      </c>
      <c r="F48" s="401"/>
      <c r="G48" s="401"/>
      <c r="H48" s="401"/>
      <c r="I48" s="402"/>
      <c r="J48" s="402"/>
      <c r="K48" s="402"/>
      <c r="L48" s="402"/>
      <c r="M48" s="402"/>
      <c r="N48" s="402"/>
      <c r="O48" s="402"/>
      <c r="P48" s="402"/>
      <c r="Q48" s="402"/>
      <c r="R48" s="402"/>
      <c r="S48" s="402"/>
      <c r="T48" s="402"/>
      <c r="U48" s="402"/>
      <c r="V48" s="402"/>
      <c r="W48" s="402"/>
      <c r="X48" s="402"/>
      <c r="Y48" s="402"/>
      <c r="Z48" s="402"/>
      <c r="AA48" s="402"/>
      <c r="AB48" s="402"/>
      <c r="AC48" s="402"/>
    </row>
    <row r="49" spans="1:41" ht="40.5" customHeight="1">
      <c r="A49" s="1360"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60"/>
      <c r="C49" s="1360"/>
      <c r="D49" s="1360"/>
      <c r="E49" s="1360"/>
      <c r="F49" s="1360"/>
      <c r="G49" s="401"/>
      <c r="H49" s="401"/>
      <c r="I49" s="402"/>
      <c r="J49" s="402"/>
      <c r="K49" s="402"/>
      <c r="L49" s="402"/>
      <c r="M49" s="402"/>
      <c r="N49" s="402"/>
      <c r="O49" s="402"/>
      <c r="P49" s="402"/>
      <c r="Q49" s="402"/>
      <c r="R49" s="402"/>
      <c r="S49" s="402"/>
      <c r="T49" s="402"/>
      <c r="U49" s="402"/>
      <c r="V49" s="402"/>
      <c r="W49" s="402"/>
      <c r="X49" s="402"/>
      <c r="Y49" s="402"/>
      <c r="Z49" s="402"/>
      <c r="AA49" s="402"/>
      <c r="AB49" s="402"/>
      <c r="AC49" s="402"/>
    </row>
    <row r="50" spans="1:41" ht="30" customHeight="1">
      <c r="A50" s="1447"/>
      <c r="B50" s="1447"/>
      <c r="C50" s="1" t="str">
        <f>IF(Z2="2 or More", "Other Partner-2", "")</f>
        <v/>
      </c>
      <c r="D50" s="1447"/>
      <c r="E50" s="1448"/>
      <c r="F50" s="1448" t="str">
        <f>IF(Z2=1,"Other Partner",IF(Z2="2 or More","Other Partner-1",""))</f>
        <v/>
      </c>
      <c r="G50" s="401"/>
      <c r="H50" s="401"/>
      <c r="I50" s="402"/>
      <c r="J50" s="402"/>
      <c r="K50" s="402"/>
      <c r="L50" s="402"/>
      <c r="M50" s="402"/>
      <c r="N50" s="402"/>
      <c r="O50" s="402"/>
      <c r="P50" s="402"/>
      <c r="Q50" s="402"/>
      <c r="R50" s="402"/>
      <c r="S50" s="402"/>
      <c r="T50" s="402"/>
      <c r="U50" s="402"/>
      <c r="V50" s="402"/>
      <c r="W50" s="402"/>
      <c r="X50" s="402"/>
      <c r="Y50" s="402"/>
      <c r="Z50" s="402"/>
      <c r="AA50" s="402"/>
      <c r="AB50" s="402"/>
      <c r="AC50" s="402"/>
    </row>
    <row r="51" spans="1:41" ht="30" customHeight="1">
      <c r="A51" s="1"/>
      <c r="B51" s="352" t="str">
        <f>IF(Z2="2 or More", "Signature :", "")</f>
        <v/>
      </c>
      <c r="C51" s="112"/>
      <c r="D51" s="1"/>
      <c r="E51" s="352"/>
      <c r="F51" s="1"/>
      <c r="G51" s="401"/>
      <c r="H51" s="401"/>
      <c r="I51" s="402"/>
      <c r="J51" s="402"/>
      <c r="K51" s="402"/>
      <c r="L51" s="402"/>
      <c r="M51" s="402"/>
      <c r="N51" s="402"/>
      <c r="O51" s="402"/>
      <c r="P51" s="402"/>
      <c r="Q51" s="402"/>
      <c r="R51" s="402"/>
      <c r="S51" s="402"/>
      <c r="T51" s="402"/>
      <c r="U51" s="402"/>
      <c r="V51" s="402"/>
      <c r="W51" s="402"/>
      <c r="X51" s="402"/>
      <c r="Y51" s="402"/>
      <c r="Z51" s="402"/>
      <c r="AA51" s="402"/>
      <c r="AB51" s="402"/>
      <c r="AC51" s="402"/>
    </row>
    <row r="52" spans="1:41" s="406" customFormat="1" ht="30" customHeight="1">
      <c r="A52" s="1"/>
      <c r="B52" s="352" t="str">
        <f>IF(Z2="2 or More", "Printed Name :", "")</f>
        <v/>
      </c>
      <c r="C52" s="1449"/>
      <c r="D52" s="1"/>
      <c r="E52" s="352" t="str">
        <f>IF(Z1="Sole Bidder", "", "Printed Name :")</f>
        <v/>
      </c>
      <c r="F52" s="1450"/>
      <c r="G52" s="401"/>
      <c r="H52" s="417"/>
      <c r="I52" s="401"/>
      <c r="J52" s="401"/>
      <c r="K52" s="401"/>
      <c r="L52" s="401"/>
      <c r="M52" s="401"/>
      <c r="N52" s="401"/>
      <c r="O52" s="401"/>
      <c r="P52" s="401"/>
      <c r="Q52" s="401"/>
      <c r="R52" s="401"/>
      <c r="S52" s="401"/>
      <c r="T52" s="401"/>
      <c r="U52" s="401"/>
      <c r="V52" s="401"/>
      <c r="W52" s="401"/>
      <c r="X52" s="401"/>
      <c r="Y52" s="401"/>
      <c r="Z52" s="401"/>
      <c r="AA52" s="401"/>
      <c r="AB52" s="401"/>
      <c r="AC52" s="401"/>
      <c r="AD52" s="414"/>
      <c r="AE52" s="404"/>
      <c r="AF52" s="404"/>
      <c r="AG52" s="414"/>
      <c r="AH52" s="414"/>
      <c r="AI52" s="414"/>
      <c r="AJ52" s="414"/>
      <c r="AK52" s="414"/>
      <c r="AL52" s="414"/>
      <c r="AM52" s="414"/>
      <c r="AN52" s="414"/>
      <c r="AO52" s="414"/>
    </row>
    <row r="53" spans="1:41" s="406" customFormat="1" ht="30" customHeight="1">
      <c r="A53" s="1"/>
      <c r="B53" s="352" t="str">
        <f>IF(Z2="2 or More", "Designation :", "")</f>
        <v/>
      </c>
      <c r="C53" s="1449"/>
      <c r="D53" s="1"/>
      <c r="E53" s="352" t="str">
        <f>IF(Z1="Sole Bidder", "", "Designation :")</f>
        <v/>
      </c>
      <c r="F53" s="1450"/>
      <c r="G53" s="401"/>
      <c r="H53" s="417"/>
      <c r="I53" s="401"/>
      <c r="J53" s="401"/>
      <c r="K53" s="401"/>
      <c r="L53" s="401"/>
      <c r="M53" s="401"/>
      <c r="N53" s="401"/>
      <c r="O53" s="401"/>
      <c r="P53" s="401"/>
      <c r="Q53" s="401"/>
      <c r="R53" s="401"/>
      <c r="S53" s="401"/>
      <c r="T53" s="401"/>
      <c r="U53" s="401"/>
      <c r="V53" s="401"/>
      <c r="W53" s="401"/>
      <c r="X53" s="401"/>
      <c r="Y53" s="401"/>
      <c r="Z53" s="401"/>
      <c r="AA53" s="401"/>
      <c r="AB53" s="401"/>
      <c r="AC53" s="401"/>
      <c r="AD53" s="414"/>
      <c r="AE53" s="404"/>
      <c r="AF53" s="404"/>
      <c r="AG53" s="414"/>
      <c r="AH53" s="414"/>
      <c r="AI53" s="414"/>
      <c r="AJ53" s="414"/>
      <c r="AK53" s="414"/>
      <c r="AL53" s="414"/>
      <c r="AM53" s="414"/>
      <c r="AN53" s="414"/>
      <c r="AO53" s="414"/>
    </row>
    <row r="54" spans="1:41" s="406" customFormat="1" ht="30" customHeight="1">
      <c r="A54" s="1"/>
      <c r="B54" s="352" t="str">
        <f>IF(Z2=2, "Common Seal :", "")</f>
        <v/>
      </c>
      <c r="C54" s="112"/>
      <c r="D54" s="1"/>
      <c r="E54" s="352"/>
      <c r="F54" s="1"/>
      <c r="G54" s="401"/>
      <c r="H54" s="417"/>
      <c r="I54" s="401"/>
      <c r="J54" s="401"/>
      <c r="K54" s="401"/>
      <c r="L54" s="401"/>
      <c r="M54" s="401"/>
      <c r="N54" s="401"/>
      <c r="O54" s="401"/>
      <c r="P54" s="401"/>
      <c r="Q54" s="401"/>
      <c r="R54" s="401"/>
      <c r="S54" s="401"/>
      <c r="T54" s="401"/>
      <c r="U54" s="401"/>
      <c r="V54" s="401"/>
      <c r="W54" s="401"/>
      <c r="X54" s="401"/>
      <c r="Y54" s="401"/>
      <c r="Z54" s="401"/>
      <c r="AA54" s="401"/>
      <c r="AB54" s="401"/>
      <c r="AC54" s="401"/>
      <c r="AD54" s="414"/>
      <c r="AE54" s="404"/>
      <c r="AF54" s="404"/>
      <c r="AG54" s="414"/>
      <c r="AH54" s="414"/>
      <c r="AI54" s="414"/>
      <c r="AJ54" s="414"/>
      <c r="AK54" s="414"/>
      <c r="AL54" s="414"/>
      <c r="AM54" s="414"/>
      <c r="AN54" s="414"/>
      <c r="AO54" s="414"/>
    </row>
    <row r="55" spans="1:41" s="406" customFormat="1" ht="33" customHeight="1">
      <c r="A55" s="1451" t="s">
        <v>594</v>
      </c>
      <c r="B55" s="354"/>
      <c r="C55" s="112"/>
      <c r="D55" s="1"/>
      <c r="E55" s="352"/>
      <c r="F55" s="1"/>
      <c r="G55" s="401"/>
      <c r="H55" s="417"/>
      <c r="I55" s="401"/>
      <c r="J55" s="401"/>
      <c r="K55" s="401"/>
      <c r="L55" s="401"/>
      <c r="M55" s="401"/>
      <c r="N55" s="401"/>
      <c r="O55" s="401"/>
      <c r="P55" s="401"/>
      <c r="Q55" s="401"/>
      <c r="R55" s="401"/>
      <c r="S55" s="401"/>
      <c r="T55" s="401"/>
      <c r="U55" s="401"/>
      <c r="V55" s="401"/>
      <c r="W55" s="401"/>
      <c r="X55" s="401"/>
      <c r="Y55" s="401"/>
      <c r="Z55" s="401"/>
      <c r="AA55" s="401"/>
      <c r="AB55" s="401"/>
      <c r="AC55" s="401"/>
      <c r="AD55" s="414"/>
      <c r="AE55" s="404"/>
      <c r="AF55" s="404"/>
      <c r="AG55" s="414"/>
      <c r="AH55" s="414"/>
      <c r="AI55" s="414"/>
      <c r="AJ55" s="414"/>
      <c r="AK55" s="414"/>
      <c r="AL55" s="414"/>
      <c r="AM55" s="414"/>
      <c r="AN55" s="414"/>
      <c r="AO55" s="414"/>
    </row>
    <row r="56" spans="1:41" s="406" customFormat="1" ht="33" customHeight="1">
      <c r="A56" s="1452" t="s">
        <v>595</v>
      </c>
      <c r="B56" s="1452"/>
      <c r="C56" s="1452"/>
      <c r="D56" s="1358"/>
      <c r="E56" s="1453"/>
      <c r="F56" s="1453"/>
      <c r="G56" s="401"/>
      <c r="H56" s="417"/>
      <c r="I56" s="401"/>
      <c r="J56" s="401"/>
      <c r="K56" s="401"/>
      <c r="L56" s="401"/>
      <c r="M56" s="401"/>
      <c r="N56" s="401"/>
      <c r="O56" s="401"/>
      <c r="P56" s="401"/>
      <c r="Q56" s="401"/>
      <c r="R56" s="401"/>
      <c r="S56" s="401"/>
      <c r="T56" s="401"/>
      <c r="U56" s="401"/>
      <c r="V56" s="401"/>
      <c r="W56" s="401"/>
      <c r="X56" s="401"/>
      <c r="Y56" s="401"/>
      <c r="Z56" s="401"/>
      <c r="AA56" s="401"/>
      <c r="AB56" s="401"/>
      <c r="AC56" s="401"/>
      <c r="AD56" s="414"/>
      <c r="AE56" s="404"/>
      <c r="AF56" s="404"/>
      <c r="AG56" s="414"/>
      <c r="AH56" s="414"/>
      <c r="AI56" s="414"/>
      <c r="AJ56" s="414"/>
      <c r="AK56" s="414"/>
      <c r="AL56" s="414"/>
      <c r="AM56" s="414"/>
      <c r="AN56" s="414"/>
      <c r="AO56" s="414"/>
    </row>
    <row r="57" spans="1:41" s="406" customFormat="1" ht="33" customHeight="1">
      <c r="A57" s="1454"/>
      <c r="B57" s="1454"/>
      <c r="C57" s="1454"/>
      <c r="D57" s="1455"/>
      <c r="E57" s="1455"/>
      <c r="F57" s="1455"/>
      <c r="G57" s="401"/>
      <c r="H57" s="417"/>
      <c r="I57" s="401"/>
      <c r="J57" s="401"/>
      <c r="K57" s="401"/>
      <c r="L57" s="401"/>
      <c r="M57" s="401"/>
      <c r="N57" s="401"/>
      <c r="O57" s="401"/>
      <c r="P57" s="401"/>
      <c r="Q57" s="401"/>
      <c r="R57" s="401"/>
      <c r="S57" s="401"/>
      <c r="T57" s="401"/>
      <c r="U57" s="401"/>
      <c r="V57" s="401"/>
      <c r="W57" s="401"/>
      <c r="X57" s="401"/>
      <c r="Y57" s="401"/>
      <c r="Z57" s="401"/>
      <c r="AA57" s="401"/>
      <c r="AB57" s="401"/>
      <c r="AC57" s="401"/>
      <c r="AD57" s="414"/>
      <c r="AE57" s="404"/>
      <c r="AF57" s="404"/>
      <c r="AG57" s="414"/>
      <c r="AH57" s="414"/>
      <c r="AI57" s="414"/>
      <c r="AJ57" s="414"/>
      <c r="AK57" s="414"/>
      <c r="AL57" s="414"/>
      <c r="AM57" s="414"/>
      <c r="AN57" s="414"/>
      <c r="AO57" s="414"/>
    </row>
    <row r="58" spans="1:41" s="406" customFormat="1" ht="33" customHeight="1">
      <c r="A58" s="1456"/>
      <c r="B58" s="1456"/>
      <c r="C58" s="1456"/>
      <c r="D58" s="1455"/>
      <c r="E58" s="1455"/>
      <c r="F58" s="1455"/>
      <c r="G58" s="401"/>
      <c r="H58" s="417"/>
      <c r="I58" s="401"/>
      <c r="J58" s="401"/>
      <c r="K58" s="401"/>
      <c r="L58" s="401"/>
      <c r="M58" s="401"/>
      <c r="N58" s="401"/>
      <c r="O58" s="401"/>
      <c r="P58" s="401"/>
      <c r="Q58" s="401"/>
      <c r="R58" s="401"/>
      <c r="S58" s="401"/>
      <c r="T58" s="401"/>
      <c r="U58" s="401"/>
      <c r="V58" s="401"/>
      <c r="W58" s="401"/>
      <c r="X58" s="401"/>
      <c r="Y58" s="401"/>
      <c r="Z58" s="401"/>
      <c r="AA58" s="401"/>
      <c r="AB58" s="401"/>
      <c r="AC58" s="401"/>
      <c r="AD58" s="414"/>
      <c r="AE58" s="404"/>
      <c r="AF58" s="404"/>
      <c r="AG58" s="414"/>
      <c r="AH58" s="414"/>
      <c r="AI58" s="414"/>
      <c r="AJ58" s="414"/>
      <c r="AK58" s="414"/>
      <c r="AL58" s="414"/>
      <c r="AM58" s="414"/>
      <c r="AN58" s="414"/>
      <c r="AO58" s="414"/>
    </row>
    <row r="59" spans="1:41" s="406" customFormat="1" ht="33" customHeight="1">
      <c r="A59" s="1457" t="s">
        <v>596</v>
      </c>
      <c r="B59" s="1457"/>
      <c r="C59" s="1457"/>
      <c r="D59" s="1358"/>
      <c r="E59" s="1453"/>
      <c r="F59" s="1453"/>
      <c r="G59" s="401"/>
      <c r="H59" s="417"/>
      <c r="I59" s="401"/>
      <c r="J59" s="401"/>
      <c r="K59" s="401"/>
      <c r="L59" s="401"/>
      <c r="M59" s="401"/>
      <c r="N59" s="401"/>
      <c r="O59" s="401"/>
      <c r="P59" s="401"/>
      <c r="Q59" s="401"/>
      <c r="R59" s="401"/>
      <c r="S59" s="401"/>
      <c r="T59" s="401"/>
      <c r="U59" s="401"/>
      <c r="V59" s="401"/>
      <c r="W59" s="401"/>
      <c r="X59" s="401"/>
      <c r="Y59" s="401"/>
      <c r="Z59" s="401"/>
      <c r="AA59" s="401"/>
      <c r="AB59" s="401"/>
      <c r="AC59" s="401"/>
      <c r="AD59" s="414"/>
      <c r="AE59" s="404"/>
      <c r="AF59" s="404"/>
      <c r="AG59" s="414"/>
      <c r="AH59" s="414"/>
      <c r="AI59" s="414"/>
      <c r="AJ59" s="414"/>
      <c r="AK59" s="414"/>
      <c r="AL59" s="414"/>
      <c r="AM59" s="414"/>
      <c r="AN59" s="414"/>
      <c r="AO59" s="414"/>
    </row>
    <row r="60" spans="1:41" s="406" customFormat="1" ht="33" customHeight="1">
      <c r="A60" s="1457" t="s">
        <v>597</v>
      </c>
      <c r="B60" s="1457"/>
      <c r="C60" s="1457"/>
      <c r="D60" s="1358"/>
      <c r="E60" s="1453"/>
      <c r="F60" s="1453"/>
      <c r="G60" s="401"/>
      <c r="H60" s="417"/>
      <c r="I60" s="401"/>
      <c r="J60" s="401"/>
      <c r="K60" s="401"/>
      <c r="L60" s="401"/>
      <c r="M60" s="401"/>
      <c r="N60" s="401"/>
      <c r="O60" s="401"/>
      <c r="P60" s="401"/>
      <c r="Q60" s="401"/>
      <c r="R60" s="401"/>
      <c r="S60" s="401"/>
      <c r="T60" s="401"/>
      <c r="U60" s="401"/>
      <c r="V60" s="401"/>
      <c r="W60" s="401"/>
      <c r="X60" s="401"/>
      <c r="Y60" s="401"/>
      <c r="Z60" s="401"/>
      <c r="AA60" s="401"/>
      <c r="AB60" s="401"/>
      <c r="AC60" s="401"/>
      <c r="AD60" s="414"/>
      <c r="AE60" s="404"/>
      <c r="AF60" s="404"/>
      <c r="AG60" s="414"/>
      <c r="AH60" s="414"/>
      <c r="AI60" s="414"/>
      <c r="AJ60" s="414"/>
      <c r="AK60" s="414"/>
      <c r="AL60" s="414"/>
      <c r="AM60" s="414"/>
      <c r="AN60" s="414"/>
      <c r="AO60" s="414"/>
    </row>
    <row r="61" spans="1:41" s="406" customFormat="1" ht="33" customHeight="1">
      <c r="A61" s="1457" t="s">
        <v>598</v>
      </c>
      <c r="B61" s="1457"/>
      <c r="C61" s="1457"/>
      <c r="D61" s="1358"/>
      <c r="E61" s="1453"/>
      <c r="F61" s="1453"/>
      <c r="G61" s="401"/>
      <c r="H61" s="417"/>
      <c r="I61" s="401"/>
      <c r="J61" s="401"/>
      <c r="K61" s="401"/>
      <c r="L61" s="401"/>
      <c r="M61" s="401"/>
      <c r="N61" s="401"/>
      <c r="O61" s="401"/>
      <c r="P61" s="401"/>
      <c r="Q61" s="401"/>
      <c r="R61" s="401"/>
      <c r="S61" s="401"/>
      <c r="T61" s="401"/>
      <c r="U61" s="401"/>
      <c r="V61" s="401"/>
      <c r="W61" s="401"/>
      <c r="X61" s="401"/>
      <c r="Y61" s="401"/>
      <c r="Z61" s="401"/>
      <c r="AA61" s="401"/>
      <c r="AB61" s="401"/>
      <c r="AC61" s="401"/>
      <c r="AD61" s="414"/>
      <c r="AE61" s="404"/>
      <c r="AF61" s="404"/>
      <c r="AG61" s="414"/>
      <c r="AH61" s="414"/>
      <c r="AI61" s="414"/>
      <c r="AJ61" s="414"/>
      <c r="AK61" s="414"/>
      <c r="AL61" s="414"/>
      <c r="AM61" s="414"/>
      <c r="AN61" s="414"/>
      <c r="AO61" s="414"/>
    </row>
    <row r="62" spans="1:41" s="406" customFormat="1" ht="33" customHeight="1">
      <c r="A62" s="1452" t="s">
        <v>599</v>
      </c>
      <c r="B62" s="1452"/>
      <c r="C62" s="1452"/>
      <c r="D62" s="1358"/>
      <c r="E62" s="1453"/>
      <c r="F62" s="1453"/>
      <c r="G62" s="401"/>
      <c r="H62" s="417"/>
      <c r="I62" s="401"/>
      <c r="J62" s="401"/>
      <c r="K62" s="401"/>
      <c r="L62" s="401"/>
      <c r="M62" s="401"/>
      <c r="N62" s="401"/>
      <c r="O62" s="401"/>
      <c r="P62" s="401"/>
      <c r="Q62" s="401"/>
      <c r="R62" s="401"/>
      <c r="S62" s="401"/>
      <c r="T62" s="401"/>
      <c r="U62" s="401"/>
      <c r="V62" s="401"/>
      <c r="W62" s="401"/>
      <c r="X62" s="401"/>
      <c r="Y62" s="401"/>
      <c r="Z62" s="401"/>
      <c r="AA62" s="401"/>
      <c r="AB62" s="401"/>
      <c r="AC62" s="401"/>
      <c r="AD62" s="414"/>
      <c r="AE62" s="404"/>
      <c r="AF62" s="404"/>
      <c r="AG62" s="414"/>
      <c r="AH62" s="414"/>
      <c r="AI62" s="414"/>
      <c r="AJ62" s="414"/>
      <c r="AK62" s="414"/>
      <c r="AL62" s="414"/>
      <c r="AM62" s="414"/>
      <c r="AN62" s="414"/>
      <c r="AO62" s="414"/>
    </row>
    <row r="63" spans="1:41" s="406" customFormat="1" ht="33" customHeight="1">
      <c r="A63" s="1454"/>
      <c r="B63" s="1454"/>
      <c r="C63" s="1454"/>
      <c r="D63" s="1455"/>
      <c r="E63" s="1455"/>
      <c r="F63" s="1455"/>
      <c r="G63" s="401"/>
      <c r="H63" s="417"/>
      <c r="I63" s="401"/>
      <c r="J63" s="401"/>
      <c r="K63" s="401"/>
      <c r="L63" s="401"/>
      <c r="M63" s="401"/>
      <c r="N63" s="401"/>
      <c r="O63" s="401"/>
      <c r="P63" s="401"/>
      <c r="Q63" s="401"/>
      <c r="R63" s="401"/>
      <c r="S63" s="401"/>
      <c r="T63" s="401"/>
      <c r="U63" s="401"/>
      <c r="V63" s="401"/>
      <c r="W63" s="401"/>
      <c r="X63" s="401"/>
      <c r="Y63" s="401"/>
      <c r="Z63" s="401"/>
      <c r="AA63" s="401"/>
      <c r="AB63" s="401"/>
      <c r="AC63" s="401"/>
      <c r="AD63" s="414"/>
      <c r="AE63" s="404"/>
      <c r="AF63" s="404"/>
      <c r="AG63" s="414"/>
      <c r="AH63" s="414"/>
      <c r="AI63" s="414"/>
      <c r="AJ63" s="414"/>
      <c r="AK63" s="414"/>
      <c r="AL63" s="414"/>
      <c r="AM63" s="414"/>
      <c r="AN63" s="414"/>
      <c r="AO63" s="414"/>
    </row>
    <row r="64" spans="1:41" s="406" customFormat="1" ht="33" customHeight="1">
      <c r="A64" s="1456"/>
      <c r="B64" s="1456"/>
      <c r="C64" s="1456"/>
      <c r="D64" s="1455"/>
      <c r="E64" s="1455"/>
      <c r="F64" s="1455"/>
      <c r="G64" s="401"/>
      <c r="H64" s="417"/>
      <c r="I64" s="401"/>
      <c r="J64" s="401"/>
      <c r="K64" s="401"/>
      <c r="L64" s="401"/>
      <c r="M64" s="401"/>
      <c r="N64" s="401"/>
      <c r="O64" s="401"/>
      <c r="P64" s="401"/>
      <c r="Q64" s="401"/>
      <c r="R64" s="401"/>
      <c r="S64" s="401"/>
      <c r="T64" s="401"/>
      <c r="U64" s="401"/>
      <c r="V64" s="401"/>
      <c r="W64" s="401"/>
      <c r="X64" s="401"/>
      <c r="Y64" s="401"/>
      <c r="Z64" s="401"/>
      <c r="AA64" s="401"/>
      <c r="AB64" s="401"/>
      <c r="AC64" s="401"/>
      <c r="AD64" s="414"/>
      <c r="AE64" s="404"/>
      <c r="AF64" s="404"/>
      <c r="AG64" s="414"/>
      <c r="AH64" s="414"/>
      <c r="AI64" s="414"/>
      <c r="AJ64" s="414"/>
      <c r="AK64" s="414"/>
      <c r="AL64" s="414"/>
      <c r="AM64" s="414"/>
      <c r="AN64" s="414"/>
      <c r="AO64" s="414"/>
    </row>
    <row r="65" spans="1:41" s="406" customFormat="1" ht="60.75" customHeight="1">
      <c r="A65" s="1458"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58"/>
      <c r="C65" s="1458"/>
      <c r="D65" s="1458"/>
      <c r="E65" s="1458"/>
      <c r="F65" s="1458"/>
      <c r="G65" s="401"/>
      <c r="H65" s="417"/>
      <c r="I65" s="401"/>
      <c r="J65" s="401"/>
      <c r="K65" s="401"/>
      <c r="L65" s="401"/>
      <c r="M65" s="401"/>
      <c r="N65" s="401"/>
      <c r="O65" s="401"/>
      <c r="P65" s="401"/>
      <c r="Q65" s="401"/>
      <c r="R65" s="401"/>
      <c r="S65" s="401"/>
      <c r="T65" s="401"/>
      <c r="U65" s="401"/>
      <c r="V65" s="401"/>
      <c r="W65" s="401"/>
      <c r="X65" s="401"/>
      <c r="Y65" s="401"/>
      <c r="Z65" s="401"/>
      <c r="AA65" s="401"/>
      <c r="AB65" s="401"/>
      <c r="AC65" s="401"/>
      <c r="AD65" s="414"/>
      <c r="AE65" s="404"/>
      <c r="AF65" s="404"/>
      <c r="AG65" s="414"/>
      <c r="AH65" s="414"/>
      <c r="AI65" s="414"/>
      <c r="AJ65" s="414"/>
      <c r="AK65" s="414"/>
      <c r="AL65" s="414"/>
      <c r="AM65" s="414"/>
      <c r="AN65" s="414"/>
      <c r="AO65" s="414"/>
    </row>
    <row r="66" spans="1:41" s="406" customFormat="1" ht="33" customHeight="1">
      <c r="A66" s="1357" t="s">
        <v>66</v>
      </c>
      <c r="B66" s="1357"/>
      <c r="C66" s="1357"/>
      <c r="D66" s="1357"/>
      <c r="E66" s="1357"/>
      <c r="F66" s="1357"/>
      <c r="G66" s="401"/>
      <c r="H66" s="417"/>
      <c r="I66" s="401"/>
      <c r="J66" s="401"/>
      <c r="K66" s="401"/>
      <c r="L66" s="401"/>
      <c r="M66" s="401"/>
      <c r="N66" s="401"/>
      <c r="O66" s="401"/>
      <c r="P66" s="401"/>
      <c r="Q66" s="401"/>
      <c r="R66" s="401"/>
      <c r="S66" s="401"/>
      <c r="T66" s="401"/>
      <c r="U66" s="401"/>
      <c r="V66" s="401"/>
      <c r="W66" s="401"/>
      <c r="X66" s="401"/>
      <c r="Y66" s="401"/>
      <c r="Z66" s="401"/>
      <c r="AA66" s="401"/>
      <c r="AB66" s="401"/>
      <c r="AC66" s="401"/>
      <c r="AD66" s="414"/>
      <c r="AE66" s="404"/>
      <c r="AF66" s="404"/>
      <c r="AG66" s="414"/>
      <c r="AH66" s="414"/>
      <c r="AI66" s="414"/>
      <c r="AJ66" s="414"/>
      <c r="AK66" s="414"/>
      <c r="AL66" s="414"/>
      <c r="AM66" s="414"/>
      <c r="AN66" s="414"/>
      <c r="AO66" s="414"/>
    </row>
    <row r="67" spans="1:41" s="406" customFormat="1" ht="33" customHeight="1">
      <c r="A67" s="417"/>
      <c r="B67" s="417"/>
      <c r="C67" s="401"/>
      <c r="D67" s="401"/>
      <c r="E67" s="401"/>
      <c r="F67" s="401"/>
      <c r="G67" s="401"/>
      <c r="H67" s="417"/>
      <c r="I67" s="401"/>
      <c r="J67" s="401"/>
      <c r="K67" s="401"/>
      <c r="L67" s="401"/>
      <c r="M67" s="401"/>
      <c r="N67" s="401"/>
      <c r="O67" s="401"/>
      <c r="P67" s="401"/>
      <c r="Q67" s="401"/>
      <c r="R67" s="401"/>
      <c r="S67" s="401"/>
      <c r="T67" s="401"/>
      <c r="U67" s="401"/>
      <c r="V67" s="401"/>
      <c r="W67" s="401"/>
      <c r="X67" s="401"/>
      <c r="Y67" s="401"/>
      <c r="Z67" s="401"/>
      <c r="AA67" s="401"/>
      <c r="AB67" s="401"/>
      <c r="AC67" s="401"/>
      <c r="AD67" s="414"/>
      <c r="AE67" s="404"/>
      <c r="AF67" s="404"/>
      <c r="AG67" s="414"/>
      <c r="AH67" s="414"/>
      <c r="AI67" s="414"/>
      <c r="AJ67" s="414"/>
      <c r="AK67" s="414"/>
      <c r="AL67" s="414"/>
      <c r="AM67" s="414"/>
      <c r="AN67" s="414"/>
      <c r="AO67" s="414"/>
    </row>
    <row r="68" spans="1:41" s="406" customFormat="1" ht="33" customHeight="1">
      <c r="A68" s="417"/>
      <c r="B68" s="417"/>
      <c r="C68" s="401"/>
      <c r="D68" s="401"/>
      <c r="E68" s="401"/>
      <c r="F68" s="401"/>
      <c r="G68" s="401"/>
      <c r="H68" s="417"/>
      <c r="I68" s="401"/>
      <c r="J68" s="401"/>
      <c r="K68" s="401"/>
      <c r="L68" s="401"/>
      <c r="M68" s="401"/>
      <c r="N68" s="401"/>
      <c r="O68" s="401"/>
      <c r="P68" s="401"/>
      <c r="Q68" s="401"/>
      <c r="R68" s="401"/>
      <c r="S68" s="401"/>
      <c r="T68" s="401"/>
      <c r="U68" s="401"/>
      <c r="V68" s="401"/>
      <c r="W68" s="401"/>
      <c r="X68" s="401"/>
      <c r="Y68" s="401"/>
      <c r="Z68" s="401"/>
      <c r="AA68" s="401"/>
      <c r="AB68" s="401"/>
      <c r="AC68" s="401"/>
      <c r="AD68" s="414"/>
      <c r="AE68" s="404"/>
      <c r="AF68" s="404"/>
      <c r="AG68" s="414"/>
      <c r="AH68" s="414"/>
      <c r="AI68" s="414"/>
      <c r="AJ68" s="414"/>
      <c r="AK68" s="414"/>
      <c r="AL68" s="414"/>
      <c r="AM68" s="414"/>
      <c r="AN68" s="414"/>
      <c r="AO68" s="414"/>
    </row>
    <row r="69" spans="1:41">
      <c r="A69" s="417"/>
      <c r="B69" s="417"/>
      <c r="C69" s="401"/>
      <c r="D69" s="401"/>
      <c r="E69" s="401"/>
      <c r="F69" s="401"/>
      <c r="G69" s="401"/>
      <c r="H69" s="401"/>
      <c r="I69" s="402"/>
      <c r="J69" s="402"/>
      <c r="K69" s="402"/>
      <c r="L69" s="402"/>
      <c r="M69" s="402"/>
      <c r="N69" s="402"/>
      <c r="O69" s="402"/>
      <c r="P69" s="402"/>
      <c r="Q69" s="402"/>
      <c r="R69" s="402"/>
      <c r="S69" s="402"/>
      <c r="T69" s="402"/>
      <c r="U69" s="402"/>
      <c r="V69" s="402"/>
      <c r="W69" s="402"/>
      <c r="X69" s="402"/>
      <c r="Y69" s="402"/>
      <c r="Z69" s="402"/>
      <c r="AA69" s="402"/>
      <c r="AB69" s="402"/>
      <c r="AC69" s="402"/>
    </row>
    <row r="70" spans="1:41">
      <c r="A70" s="417"/>
      <c r="B70" s="417"/>
      <c r="C70" s="401"/>
      <c r="D70" s="401"/>
      <c r="E70" s="401"/>
      <c r="F70" s="401"/>
      <c r="G70" s="401"/>
      <c r="H70" s="401"/>
      <c r="I70" s="402"/>
      <c r="J70" s="402"/>
      <c r="K70" s="402"/>
      <c r="L70" s="402"/>
      <c r="M70" s="402"/>
      <c r="N70" s="402"/>
      <c r="O70" s="402"/>
      <c r="P70" s="402"/>
      <c r="Q70" s="402"/>
      <c r="R70" s="402"/>
      <c r="S70" s="402"/>
      <c r="T70" s="402"/>
      <c r="U70" s="402"/>
      <c r="V70" s="402"/>
      <c r="W70" s="402"/>
      <c r="X70" s="402"/>
      <c r="Y70" s="402"/>
      <c r="Z70" s="402"/>
      <c r="AA70" s="402"/>
      <c r="AB70" s="402"/>
      <c r="AC70" s="402"/>
    </row>
    <row r="71" spans="1:41">
      <c r="A71" s="417"/>
      <c r="B71" s="417"/>
      <c r="C71" s="401"/>
      <c r="D71" s="401"/>
      <c r="E71" s="401"/>
      <c r="F71" s="401"/>
      <c r="G71" s="401"/>
      <c r="H71" s="401"/>
      <c r="I71" s="402"/>
      <c r="J71" s="402"/>
      <c r="K71" s="402"/>
      <c r="L71" s="402"/>
      <c r="M71" s="402"/>
      <c r="N71" s="402"/>
      <c r="O71" s="402"/>
      <c r="P71" s="402"/>
      <c r="Q71" s="402"/>
      <c r="R71" s="402"/>
      <c r="S71" s="402"/>
      <c r="T71" s="402"/>
      <c r="U71" s="402"/>
      <c r="V71" s="402"/>
      <c r="W71" s="402"/>
      <c r="X71" s="402"/>
      <c r="Y71" s="402"/>
      <c r="Z71" s="402"/>
      <c r="AA71" s="402"/>
      <c r="AB71" s="402"/>
      <c r="AC71" s="402"/>
    </row>
    <row r="72" spans="1:41">
      <c r="A72" s="417"/>
      <c r="B72" s="417"/>
      <c r="C72" s="401"/>
      <c r="D72" s="401"/>
      <c r="E72" s="401"/>
      <c r="F72" s="401"/>
      <c r="G72" s="401"/>
      <c r="H72" s="401"/>
      <c r="I72" s="402"/>
      <c r="J72" s="402"/>
      <c r="K72" s="402"/>
      <c r="L72" s="402"/>
      <c r="M72" s="402"/>
      <c r="N72" s="402"/>
      <c r="O72" s="402"/>
      <c r="P72" s="402"/>
      <c r="Q72" s="402"/>
      <c r="R72" s="402"/>
      <c r="S72" s="402"/>
      <c r="T72" s="402"/>
      <c r="U72" s="402"/>
      <c r="V72" s="402"/>
      <c r="W72" s="402"/>
      <c r="X72" s="402"/>
      <c r="Y72" s="402"/>
      <c r="Z72" s="402"/>
      <c r="AA72" s="402"/>
      <c r="AB72" s="402"/>
      <c r="AC72" s="402"/>
    </row>
    <row r="73" spans="1:41">
      <c r="A73" s="417"/>
      <c r="B73" s="417"/>
      <c r="C73" s="401"/>
      <c r="D73" s="401"/>
      <c r="E73" s="401"/>
      <c r="F73" s="401"/>
      <c r="G73" s="401"/>
      <c r="H73" s="401"/>
      <c r="I73" s="402"/>
      <c r="J73" s="402"/>
      <c r="K73" s="402"/>
      <c r="L73" s="402"/>
      <c r="M73" s="402"/>
      <c r="N73" s="402"/>
      <c r="O73" s="402"/>
      <c r="P73" s="402"/>
      <c r="Q73" s="402"/>
      <c r="R73" s="402"/>
      <c r="S73" s="402"/>
      <c r="T73" s="402"/>
      <c r="U73" s="402"/>
      <c r="V73" s="402"/>
      <c r="W73" s="402"/>
      <c r="X73" s="402"/>
      <c r="Y73" s="402"/>
      <c r="Z73" s="402"/>
      <c r="AA73" s="402"/>
      <c r="AB73" s="402"/>
      <c r="AC73" s="402"/>
    </row>
    <row r="74" spans="1:41">
      <c r="A74" s="417"/>
      <c r="B74" s="417"/>
      <c r="C74" s="401"/>
      <c r="D74" s="401"/>
      <c r="E74" s="401"/>
      <c r="F74" s="401"/>
      <c r="G74" s="401"/>
      <c r="H74" s="401"/>
      <c r="I74" s="402"/>
      <c r="J74" s="402"/>
      <c r="K74" s="402"/>
      <c r="L74" s="402"/>
      <c r="M74" s="402"/>
      <c r="N74" s="402"/>
      <c r="O74" s="402"/>
      <c r="P74" s="402"/>
      <c r="Q74" s="402"/>
      <c r="R74" s="402"/>
      <c r="S74" s="402"/>
      <c r="T74" s="402"/>
      <c r="U74" s="402"/>
      <c r="V74" s="402"/>
      <c r="W74" s="402"/>
      <c r="X74" s="402"/>
      <c r="Y74" s="402"/>
      <c r="Z74" s="402"/>
      <c r="AA74" s="402"/>
      <c r="AB74" s="402"/>
      <c r="AC74" s="402"/>
    </row>
    <row r="75" spans="1:41">
      <c r="A75" s="417"/>
      <c r="B75" s="417"/>
      <c r="C75" s="401"/>
      <c r="D75" s="401"/>
      <c r="E75" s="401"/>
      <c r="F75" s="401"/>
      <c r="G75" s="401"/>
      <c r="H75" s="401"/>
      <c r="I75" s="402"/>
      <c r="J75" s="402"/>
      <c r="K75" s="402"/>
      <c r="L75" s="402"/>
      <c r="M75" s="402"/>
      <c r="N75" s="402"/>
      <c r="O75" s="402"/>
      <c r="P75" s="402"/>
      <c r="Q75" s="402"/>
      <c r="R75" s="402"/>
      <c r="S75" s="402"/>
      <c r="T75" s="402"/>
      <c r="U75" s="402"/>
      <c r="V75" s="402"/>
      <c r="W75" s="402"/>
      <c r="X75" s="402"/>
      <c r="Y75" s="402"/>
      <c r="Z75" s="402"/>
      <c r="AA75" s="402"/>
      <c r="AB75" s="402"/>
      <c r="AC75" s="402"/>
    </row>
    <row r="76" spans="1:41">
      <c r="A76" s="417"/>
      <c r="B76" s="417"/>
      <c r="C76" s="401"/>
      <c r="D76" s="401"/>
      <c r="E76" s="401"/>
      <c r="F76" s="401"/>
      <c r="G76" s="401"/>
      <c r="H76" s="401"/>
      <c r="I76" s="402"/>
      <c r="J76" s="402"/>
      <c r="K76" s="402"/>
      <c r="L76" s="402"/>
      <c r="M76" s="402"/>
      <c r="N76" s="402"/>
      <c r="O76" s="402"/>
      <c r="P76" s="402"/>
      <c r="Q76" s="402"/>
      <c r="R76" s="402"/>
      <c r="S76" s="402"/>
      <c r="T76" s="402"/>
      <c r="U76" s="402"/>
      <c r="V76" s="402"/>
      <c r="W76" s="402"/>
      <c r="X76" s="402"/>
      <c r="Y76" s="402"/>
      <c r="Z76" s="402"/>
      <c r="AA76" s="402"/>
      <c r="AB76" s="402"/>
      <c r="AC76" s="402"/>
    </row>
    <row r="77" spans="1:41">
      <c r="A77" s="417"/>
      <c r="B77" s="417"/>
      <c r="C77" s="401"/>
      <c r="D77" s="401"/>
      <c r="E77" s="401"/>
      <c r="F77" s="401"/>
      <c r="G77" s="401"/>
      <c r="H77" s="401"/>
      <c r="I77" s="402"/>
      <c r="J77" s="402"/>
      <c r="K77" s="402"/>
      <c r="L77" s="402"/>
      <c r="M77" s="402"/>
      <c r="N77" s="402"/>
      <c r="O77" s="402"/>
      <c r="P77" s="402"/>
      <c r="Q77" s="402"/>
      <c r="R77" s="402"/>
      <c r="S77" s="402"/>
      <c r="T77" s="402"/>
      <c r="U77" s="402"/>
      <c r="V77" s="402"/>
      <c r="W77" s="402"/>
      <c r="X77" s="402"/>
      <c r="Y77" s="402"/>
      <c r="Z77" s="402"/>
      <c r="AA77" s="402"/>
      <c r="AB77" s="402"/>
      <c r="AC77" s="402"/>
    </row>
    <row r="78" spans="1:41">
      <c r="A78" s="417"/>
      <c r="B78" s="417"/>
      <c r="C78" s="401"/>
      <c r="D78" s="401"/>
      <c r="E78" s="401"/>
      <c r="F78" s="401"/>
      <c r="G78" s="401"/>
      <c r="H78" s="401"/>
      <c r="I78" s="402"/>
      <c r="J78" s="402"/>
      <c r="K78" s="402"/>
      <c r="L78" s="402"/>
      <c r="M78" s="402"/>
      <c r="N78" s="402"/>
      <c r="O78" s="402"/>
      <c r="P78" s="402"/>
      <c r="Q78" s="402"/>
      <c r="R78" s="402"/>
      <c r="S78" s="402"/>
      <c r="T78" s="402"/>
      <c r="U78" s="402"/>
      <c r="V78" s="402"/>
      <c r="W78" s="402"/>
      <c r="X78" s="402"/>
      <c r="Y78" s="402"/>
      <c r="Z78" s="402"/>
      <c r="AA78" s="402"/>
      <c r="AB78" s="402"/>
      <c r="AC78" s="402"/>
    </row>
    <row r="79" spans="1:41">
      <c r="A79" s="417"/>
      <c r="B79" s="417"/>
      <c r="C79" s="401"/>
      <c r="D79" s="401"/>
      <c r="E79" s="401"/>
      <c r="F79" s="401"/>
      <c r="G79" s="401"/>
      <c r="H79" s="401"/>
      <c r="I79" s="402"/>
      <c r="J79" s="402"/>
      <c r="K79" s="402"/>
      <c r="L79" s="402"/>
      <c r="M79" s="402"/>
      <c r="N79" s="402"/>
      <c r="O79" s="402"/>
      <c r="P79" s="402"/>
      <c r="Q79" s="402"/>
      <c r="R79" s="402"/>
      <c r="S79" s="402"/>
      <c r="T79" s="402"/>
      <c r="U79" s="402"/>
      <c r="V79" s="402"/>
      <c r="W79" s="402"/>
      <c r="X79" s="402"/>
      <c r="Y79" s="402"/>
      <c r="Z79" s="402"/>
      <c r="AA79" s="402"/>
      <c r="AB79" s="402"/>
      <c r="AC79" s="402"/>
    </row>
    <row r="80" spans="1:41">
      <c r="A80" s="417"/>
      <c r="B80" s="417"/>
      <c r="C80" s="401"/>
      <c r="D80" s="401"/>
      <c r="E80" s="401"/>
      <c r="F80" s="401"/>
      <c r="G80" s="401"/>
      <c r="H80" s="401"/>
      <c r="I80" s="402"/>
      <c r="J80" s="402"/>
      <c r="K80" s="402"/>
      <c r="L80" s="402"/>
      <c r="M80" s="402"/>
      <c r="N80" s="402"/>
      <c r="O80" s="402"/>
      <c r="P80" s="402"/>
      <c r="Q80" s="402"/>
      <c r="R80" s="402"/>
      <c r="S80" s="402"/>
      <c r="T80" s="402"/>
      <c r="U80" s="402"/>
      <c r="V80" s="402"/>
      <c r="W80" s="402"/>
      <c r="X80" s="402"/>
      <c r="Y80" s="402"/>
      <c r="Z80" s="402"/>
      <c r="AA80" s="402"/>
      <c r="AB80" s="402"/>
      <c r="AC80" s="402"/>
    </row>
  </sheetData>
  <sheetProtection algorithmName="SHA-512" hashValue="u8b04syWkU/mbKrmOqIzyuXDILP9Y+Iw+f5Qlbg6/klD8xHSJT0f95bWoHdyHUCq+sFI9k79i1+at3CZQnHeUg==" saltValue="qnyzYnQO11ESGV1lkSBNKQ=="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 right="0" top="0" bottom="0" header="0" footer="0"/>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 right="0" top="0" bottom="0" header="0" footer="0"/>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 right="0" top="0" bottom="0" header="0" footer="0"/>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 right="0" top="0" bottom="0" header="0" footer="0"/>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 right="0" top="0" bottom="0" header="0" footer="0"/>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 right="0" top="0" bottom="0" header="0" footer="0"/>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 right="0" top="0" bottom="0" header="0" footer="0"/>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 right="0" top="0" bottom="0" header="0" footer="0"/>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 right="0" top="0" bottom="0" header="0" footer="0"/>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 right="0" top="0" bottom="0" header="0" footer="0"/>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 right="0" top="0" bottom="0" header="0" footer="0"/>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 right="0" top="0" bottom="0" header="0" footer="0"/>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 right="0" top="0" bottom="0" header="0" footer="0"/>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 right="0" top="0" bottom="0" header="0" footer="0"/>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 right="0" top="0" bottom="0" header="0" footer="0"/>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 right="0" top="0" bottom="0" header="0" footer="0"/>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 right="0" top="0" bottom="0" header="0" footer="0"/>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 right="0" top="0" bottom="0" header="0" footer="0"/>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 right="0" top="0" bottom="0" header="0" footer="0"/>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 right="0" top="0" bottom="0" header="0" footer="0"/>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 right="0" top="0" bottom="0" header="0" footer="0"/>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 right="0" top="0" bottom="0" header="0" footer="0"/>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 right="0" top="0" bottom="0" header="0" footer="0"/>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 right="0" top="0" bottom="0" header="0" footer="0"/>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 right="0" top="0" bottom="0" header="0" footer="0"/>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 right="0" top="0" bottom="0" header="0" footer="0"/>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 right="0" top="0" bottom="0" header="0" footer="0"/>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 right="0" top="0" bottom="0" header="0" footer="0"/>
      <pageSetup orientation="portrait" r:id="rId28"/>
      <headerFooter alignWithMargins="0">
        <oddFooter>&amp;R&amp;"Book Antiqua,Bold"&amp;8Bid Form (1st Envelope)  / Page &amp;P of &amp;N</oddFooter>
      </headerFooter>
    </customSheetView>
    <customSheetView guid="{B79CB868-E256-4BC8-93B8-32C16DA3E61B}" showPageBreaks="1" showGridLines="0" zeroValues="0" printArea="1" hiddenRows="1" hiddenColumns="1" view="pageBreakPreview" topLeftCell="A3">
      <selection activeCell="C5" sqref="C5:F5"/>
      <pageMargins left="0" right="0" top="0" bottom="0" header="0" footer="0"/>
      <pageSetup scale="91" orientation="portrait" r:id="rId29"/>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4"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30"/>
  <headerFooter alignWithMargins="0">
    <oddFooter>&amp;R&amp;"Book Antiqua,Bold"&amp;8Bid Form (1st Envelope)  / Page &amp;P of &amp;N</oddFooter>
  </headerFooter>
  <drawing r:id="rId3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30" customWidth="1"/>
    <col min="2" max="2" width="46.875" style="530" customWidth="1"/>
    <col min="3" max="3" width="2.25" style="530" customWidth="1"/>
    <col min="4" max="4" width="17.625" style="589" customWidth="1"/>
    <col min="5" max="5" width="4.125" style="589" customWidth="1"/>
    <col min="6" max="6" width="17.625" style="589" customWidth="1"/>
    <col min="7" max="7" width="29.625" style="533" customWidth="1"/>
    <col min="8" max="8" width="15.25" style="533" customWidth="1"/>
    <col min="9" max="9" width="8.875" style="533" bestFit="1" customWidth="1"/>
    <col min="10" max="11" width="8" style="533"/>
    <col min="12" max="12" width="14" style="533" customWidth="1"/>
    <col min="13" max="16384" width="8" style="533"/>
  </cols>
  <sheetData>
    <row r="1" spans="1:8" ht="16.149999999999999" customHeight="1">
      <c r="B1" s="1372" t="s">
        <v>600</v>
      </c>
      <c r="C1" s="1373"/>
      <c r="D1" s="1373"/>
      <c r="E1" s="1373"/>
      <c r="F1" s="1373"/>
    </row>
    <row r="2" spans="1:8" ht="16.149999999999999" customHeight="1">
      <c r="B2" s="531"/>
      <c r="C2" s="532"/>
      <c r="D2" s="534"/>
      <c r="E2" s="534"/>
      <c r="F2" s="534"/>
    </row>
    <row r="3" spans="1:8" s="535" customFormat="1" ht="16.149999999999999" customHeight="1">
      <c r="A3" s="530"/>
      <c r="B3" s="530"/>
      <c r="C3" s="530"/>
      <c r="D3" s="1374" t="s">
        <v>601</v>
      </c>
      <c r="E3" s="1374"/>
      <c r="F3" s="1374"/>
    </row>
    <row r="4" spans="1:8" s="535" customFormat="1" ht="20.25" customHeight="1">
      <c r="A4" s="1375" t="s">
        <v>602</v>
      </c>
      <c r="B4" s="1375"/>
      <c r="C4" s="1375"/>
      <c r="D4" s="1376">
        <f>'Sch-1'!C8:E8</f>
        <v>0</v>
      </c>
      <c r="E4" s="1376"/>
      <c r="F4" s="1376"/>
    </row>
    <row r="5" spans="1:8" s="540" customFormat="1" ht="21" customHeight="1">
      <c r="A5" s="536" t="s">
        <v>415</v>
      </c>
      <c r="B5" s="1368" t="s">
        <v>603</v>
      </c>
      <c r="C5" s="1369"/>
      <c r="D5" s="537" t="s">
        <v>604</v>
      </c>
      <c r="E5" s="1370" t="s">
        <v>605</v>
      </c>
      <c r="F5" s="1371"/>
    </row>
    <row r="6" spans="1:8" s="535" customFormat="1" ht="36" customHeight="1">
      <c r="A6" s="541">
        <v>1</v>
      </c>
      <c r="B6" s="542" t="s">
        <v>606</v>
      </c>
      <c r="C6" s="543"/>
      <c r="D6" s="544">
        <f>'Sch-6'!D14</f>
        <v>0</v>
      </c>
      <c r="E6" s="545" t="s">
        <v>607</v>
      </c>
      <c r="F6" s="546">
        <f>D6</f>
        <v>0</v>
      </c>
      <c r="G6" s="547"/>
    </row>
    <row r="7" spans="1:8" s="535" customFormat="1" ht="34.5" customHeight="1">
      <c r="A7" s="541">
        <v>2</v>
      </c>
      <c r="B7" s="542" t="s">
        <v>608</v>
      </c>
      <c r="C7" s="543"/>
      <c r="D7" s="544">
        <f>'Sch-6'!D16</f>
        <v>0</v>
      </c>
      <c r="E7" s="545"/>
      <c r="F7" s="546">
        <f>D7</f>
        <v>0</v>
      </c>
      <c r="G7" s="547"/>
    </row>
    <row r="8" spans="1:8" s="535" customFormat="1" ht="21" customHeight="1">
      <c r="A8" s="541">
        <v>3</v>
      </c>
      <c r="B8" s="542" t="s">
        <v>609</v>
      </c>
      <c r="C8" s="543"/>
      <c r="D8" s="548">
        <f>'Sch-6'!D18</f>
        <v>0</v>
      </c>
      <c r="E8" s="538"/>
      <c r="F8" s="539">
        <f>D8</f>
        <v>0</v>
      </c>
      <c r="G8" s="547"/>
    </row>
    <row r="9" spans="1:8" s="535" customFormat="1" ht="21" customHeight="1">
      <c r="A9" s="541">
        <v>4</v>
      </c>
      <c r="B9" s="542" t="s">
        <v>610</v>
      </c>
      <c r="C9" s="543"/>
      <c r="D9" s="548" t="s">
        <v>611</v>
      </c>
      <c r="E9" s="545"/>
      <c r="F9" s="539" t="str">
        <f>D9</f>
        <v>Not Applicable</v>
      </c>
    </row>
    <row r="10" spans="1:8" s="535" customFormat="1" ht="21" customHeight="1">
      <c r="A10" s="541">
        <v>5</v>
      </c>
      <c r="B10" s="542" t="s">
        <v>612</v>
      </c>
      <c r="C10" s="543"/>
      <c r="D10" s="549">
        <f>SUM(D6,D7,D8)</f>
        <v>0</v>
      </c>
      <c r="E10" s="545"/>
      <c r="F10" s="550">
        <f>SUM(F6,F7,F8)</f>
        <v>0</v>
      </c>
    </row>
    <row r="11" spans="1:8" s="535" customFormat="1" ht="21" customHeight="1">
      <c r="A11" s="541">
        <v>6</v>
      </c>
      <c r="B11" s="551" t="s">
        <v>613</v>
      </c>
      <c r="C11" s="552" t="s">
        <v>607</v>
      </c>
      <c r="D11" s="544" t="e">
        <f>H11</f>
        <v>#REF!</v>
      </c>
      <c r="E11" s="553" t="s">
        <v>607</v>
      </c>
      <c r="F11" s="546" t="e">
        <f>D11</f>
        <v>#REF!</v>
      </c>
      <c r="H11" s="554" t="e">
        <f>ROUND(('Sch-1'!N101-'Sch-1 dis'!F75)+('Sch-2'!J99-'Sch-2 Dis'!F56)+ ('Sch-3 '!P136-'Sch-3 Dis'!F81),0)</f>
        <v>#REF!</v>
      </c>
    </row>
    <row r="12" spans="1:8" s="535" customFormat="1" ht="22.15" customHeight="1">
      <c r="A12" s="541">
        <v>7</v>
      </c>
      <c r="B12" s="551" t="s">
        <v>614</v>
      </c>
      <c r="C12" s="543"/>
      <c r="D12" s="537" t="e">
        <f>D10-D11</f>
        <v>#REF!</v>
      </c>
      <c r="E12" s="545"/>
      <c r="F12" s="550" t="e">
        <f>F10-F11</f>
        <v>#REF!</v>
      </c>
      <c r="G12" s="555"/>
      <c r="H12" s="554"/>
    </row>
    <row r="13" spans="1:8" s="535" customFormat="1" ht="22.15" customHeight="1">
      <c r="A13" s="541">
        <v>8</v>
      </c>
      <c r="B13" s="542" t="s">
        <v>615</v>
      </c>
      <c r="C13" s="543"/>
      <c r="D13" s="544"/>
      <c r="E13" s="545"/>
      <c r="F13" s="546"/>
    </row>
    <row r="14" spans="1:8" s="535" customFormat="1" ht="22.15" customHeight="1">
      <c r="A14" s="541" t="s">
        <v>607</v>
      </c>
      <c r="B14" s="542" t="s">
        <v>616</v>
      </c>
      <c r="C14" s="556"/>
      <c r="D14" s="557">
        <f>'Sch-5 Dis'!D14:E14</f>
        <v>0</v>
      </c>
      <c r="E14" s="558"/>
      <c r="F14" s="539">
        <f>F32</f>
        <v>0</v>
      </c>
      <c r="G14" s="547"/>
    </row>
    <row r="15" spans="1:8" s="535" customFormat="1" ht="22.15" customHeight="1">
      <c r="A15" s="541"/>
      <c r="B15" s="542" t="s">
        <v>617</v>
      </c>
      <c r="C15" s="543"/>
      <c r="D15" s="557">
        <f>'Sch-5 Dis'!D16:E16</f>
        <v>0</v>
      </c>
      <c r="E15" s="559"/>
      <c r="F15" s="539">
        <f>F34</f>
        <v>0</v>
      </c>
      <c r="G15" s="547"/>
    </row>
    <row r="16" spans="1:8" s="535" customFormat="1" ht="22.15" customHeight="1">
      <c r="A16" s="541"/>
      <c r="B16" s="542" t="s">
        <v>618</v>
      </c>
      <c r="C16" s="543"/>
      <c r="D16" s="557" t="e">
        <f>'Sch-5 Dis'!#REF!</f>
        <v>#REF!</v>
      </c>
      <c r="E16" s="559"/>
      <c r="F16" s="539">
        <f>F35</f>
        <v>0</v>
      </c>
      <c r="G16" s="547"/>
    </row>
    <row r="17" spans="1:12" s="535" customFormat="1" ht="22.15" customHeight="1">
      <c r="A17" s="541"/>
      <c r="B17" s="542" t="s">
        <v>619</v>
      </c>
      <c r="C17" s="543"/>
      <c r="D17" s="557" t="e">
        <f>SUM('Sch-5 Dis'!#REF!,'Sch-5 Dis'!#REF!)</f>
        <v>#REF!</v>
      </c>
      <c r="E17" s="559"/>
      <c r="F17" s="539">
        <f>F38</f>
        <v>0</v>
      </c>
      <c r="G17" s="547"/>
    </row>
    <row r="18" spans="1:12" s="535" customFormat="1" ht="22.15" customHeight="1">
      <c r="A18" s="541"/>
      <c r="B18" s="542" t="s">
        <v>620</v>
      </c>
      <c r="C18" s="543"/>
      <c r="D18" s="548" t="s">
        <v>621</v>
      </c>
      <c r="E18" s="538"/>
      <c r="F18" s="539" t="str">
        <f>F36</f>
        <v/>
      </c>
    </row>
    <row r="19" spans="1:12" s="535" customFormat="1" ht="27" customHeight="1">
      <c r="A19" s="541"/>
      <c r="B19" s="542" t="s">
        <v>622</v>
      </c>
      <c r="C19" s="560"/>
      <c r="D19" s="561" t="e">
        <f>SUM(D14,D15,D16,D17,D18)</f>
        <v>#REF!</v>
      </c>
      <c r="E19" s="562"/>
      <c r="F19" s="560">
        <f>SUM(F14:F18)</f>
        <v>0</v>
      </c>
      <c r="G19" s="547"/>
    </row>
    <row r="20" spans="1:12" s="535" customFormat="1" ht="33.75" customHeight="1">
      <c r="A20" s="541">
        <v>8</v>
      </c>
      <c r="B20" s="542" t="s">
        <v>623</v>
      </c>
      <c r="C20" s="543"/>
      <c r="D20" s="537" t="e">
        <f>D10+D19</f>
        <v>#REF!</v>
      </c>
      <c r="E20" s="563" t="s">
        <v>607</v>
      </c>
      <c r="F20" s="564">
        <f>F10+F19</f>
        <v>0</v>
      </c>
      <c r="G20" s="547"/>
    </row>
    <row r="21" spans="1:12" s="535" customFormat="1" ht="51" customHeight="1">
      <c r="A21" s="541">
        <v>9</v>
      </c>
      <c r="B21" s="542" t="s">
        <v>624</v>
      </c>
      <c r="C21" s="543"/>
      <c r="D21" s="544">
        <v>0</v>
      </c>
      <c r="E21" s="545"/>
      <c r="F21" s="546">
        <f>D21</f>
        <v>0</v>
      </c>
    </row>
    <row r="22" spans="1:12" s="535" customFormat="1" ht="23.25" customHeight="1">
      <c r="A22" s="565" t="s">
        <v>607</v>
      </c>
      <c r="B22" s="566" t="s">
        <v>607</v>
      </c>
      <c r="C22" s="566"/>
      <c r="D22" s="567"/>
      <c r="E22" s="568"/>
      <c r="F22" s="569"/>
    </row>
    <row r="23" spans="1:12" s="535" customFormat="1" ht="18.75" customHeight="1">
      <c r="A23" s="570" t="s">
        <v>625</v>
      </c>
      <c r="B23" s="1365" t="s">
        <v>626</v>
      </c>
      <c r="C23" s="1365"/>
      <c r="D23" s="1365"/>
      <c r="E23" s="1365"/>
      <c r="F23" s="1377"/>
    </row>
    <row r="24" spans="1:12" s="535" customFormat="1" ht="18.75" customHeight="1">
      <c r="A24" s="570"/>
      <c r="B24" s="1378" t="str">
        <f>H24&amp;" "&amp;G24&amp;" "&amp;I24&amp;" "&amp;J24&amp;"%"&amp; " as"&amp;" "&amp;K24&amp; " "&amp;L24</f>
        <v xml:space="preserve">Excise Duty    % as  </v>
      </c>
      <c r="C24" s="1379"/>
      <c r="D24" s="1379"/>
      <c r="E24" s="1379"/>
      <c r="F24" s="1380"/>
      <c r="G24" s="572" t="s">
        <v>621</v>
      </c>
      <c r="H24" s="573" t="s">
        <v>627</v>
      </c>
      <c r="I24" s="573" t="str">
        <f>IF(J24="","","@")</f>
        <v/>
      </c>
      <c r="J24" s="574" t="s">
        <v>621</v>
      </c>
      <c r="K24" s="575" t="str">
        <f>IF(OR(L24=0,L24=""),"","Rs.")</f>
        <v/>
      </c>
      <c r="L24" s="576" t="str">
        <f>IF(D14=0,"",D14)</f>
        <v/>
      </c>
    </row>
    <row r="25" spans="1:12" s="535" customFormat="1" ht="19.5" customHeight="1">
      <c r="B25" s="1378" t="str">
        <f>H25&amp;" "&amp;G25&amp;" "&amp;I25&amp;" "&amp;J25&amp;"%"&amp; " as"&amp;" "&amp;K25&amp; " "&amp;L25</f>
        <v xml:space="preserve">CST    % as  </v>
      </c>
      <c r="C25" s="1379"/>
      <c r="D25" s="1379"/>
      <c r="E25" s="1379"/>
      <c r="F25" s="1380"/>
      <c r="G25" s="572" t="s">
        <v>621</v>
      </c>
      <c r="H25" s="573" t="s">
        <v>628</v>
      </c>
      <c r="I25" s="573" t="str">
        <f>IF(J25="","","@")</f>
        <v/>
      </c>
      <c r="J25" s="574" t="s">
        <v>621</v>
      </c>
      <c r="K25" s="575" t="str">
        <f>IF(OR(L25=0,L25=""),"","Rs.")</f>
        <v/>
      </c>
      <c r="L25" s="576" t="str">
        <f>IF(D15=0,"",D15)</f>
        <v/>
      </c>
    </row>
    <row r="26" spans="1:12" s="535" customFormat="1" ht="19.5" customHeight="1">
      <c r="B26" s="1378" t="e">
        <f>H26&amp;" "&amp;G26&amp;" "&amp;I26&amp;" "&amp;J26&amp;"%"&amp; " as"&amp;" "&amp;K26&amp; " "&amp;L26</f>
        <v>#REF!</v>
      </c>
      <c r="C26" s="1379"/>
      <c r="D26" s="1379"/>
      <c r="E26" s="1379"/>
      <c r="F26" s="1380"/>
      <c r="G26" s="572" t="s">
        <v>621</v>
      </c>
      <c r="H26" s="573" t="s">
        <v>629</v>
      </c>
      <c r="I26" s="573" t="str">
        <f>IF(J26="","","@")</f>
        <v/>
      </c>
      <c r="J26" s="574" t="s">
        <v>621</v>
      </c>
      <c r="K26" s="575" t="e">
        <f>IF(OR(L26=0,L26=""),"","Rs.")</f>
        <v>#REF!</v>
      </c>
      <c r="L26" s="576" t="e">
        <f>IF(D16=0,"",D16)</f>
        <v>#REF!</v>
      </c>
    </row>
    <row r="27" spans="1:12" s="535" customFormat="1" ht="19.5" customHeight="1">
      <c r="B27" s="1378" t="e">
        <f>H27&amp;" "&amp;G27&amp;" "&amp;I27&amp;" "&amp;J27&amp; " as"&amp;" "&amp;K27&amp; " "&amp;L27</f>
        <v>#REF!</v>
      </c>
      <c r="C27" s="1379"/>
      <c r="D27" s="1379"/>
      <c r="E27" s="1379"/>
      <c r="F27" s="1380"/>
      <c r="G27" s="572" t="s">
        <v>621</v>
      </c>
      <c r="H27" s="573" t="s">
        <v>630</v>
      </c>
      <c r="I27" s="573"/>
      <c r="J27" s="577"/>
      <c r="K27" s="575" t="e">
        <f>IF(OR(L27=0,L27=""),"","Rs.")</f>
        <v>#REF!</v>
      </c>
      <c r="L27" s="576" t="e">
        <f>IF(D17=0,"",D17)</f>
        <v>#REF!</v>
      </c>
    </row>
    <row r="28" spans="1:12" s="535" customFormat="1" ht="19.5" customHeight="1">
      <c r="B28" s="1378" t="str">
        <f>H28&amp;" "&amp;G28&amp;" "&amp;I28&amp;" "&amp;J28&amp; " as"&amp;" "&amp;K28&amp; " "&amp;L28</f>
        <v xml:space="preserve">Others     as  </v>
      </c>
      <c r="C28" s="1379"/>
      <c r="D28" s="1379"/>
      <c r="E28" s="1379"/>
      <c r="F28" s="1380"/>
      <c r="G28" s="572" t="s">
        <v>621</v>
      </c>
      <c r="H28" s="571" t="s">
        <v>631</v>
      </c>
      <c r="I28" s="571"/>
      <c r="J28" s="571"/>
      <c r="K28" s="571" t="str">
        <f>IF(OR(L28=0,L28=""),"","Rs.")</f>
        <v/>
      </c>
      <c r="L28" s="578" t="str">
        <f>IF(D18=0,"",D18)</f>
        <v/>
      </c>
    </row>
    <row r="29" spans="1:12" s="535" customFormat="1" ht="19.5" customHeight="1">
      <c r="B29" s="1366"/>
      <c r="C29" s="1366"/>
      <c r="D29" s="1366"/>
      <c r="E29" s="1366"/>
      <c r="F29" s="1367"/>
    </row>
    <row r="30" spans="1:12" ht="59.25" customHeight="1">
      <c r="A30" s="579" t="s">
        <v>632</v>
      </c>
      <c r="B30" s="1386" t="s">
        <v>633</v>
      </c>
      <c r="C30" s="1387"/>
      <c r="D30" s="1387"/>
      <c r="E30" s="1387"/>
      <c r="F30" s="1388"/>
    </row>
    <row r="31" spans="1:12" s="535" customFormat="1" ht="19.5" customHeight="1">
      <c r="A31" s="580" t="s">
        <v>634</v>
      </c>
      <c r="B31" s="1365" t="s">
        <v>635</v>
      </c>
      <c r="C31" s="1365"/>
      <c r="D31" s="1365"/>
      <c r="E31" s="571" t="s">
        <v>636</v>
      </c>
      <c r="F31" s="576">
        <v>0</v>
      </c>
    </row>
    <row r="32" spans="1:12" s="535" customFormat="1" ht="19.5" customHeight="1">
      <c r="A32" s="580" t="s">
        <v>637</v>
      </c>
      <c r="B32" s="573" t="s">
        <v>638</v>
      </c>
      <c r="C32" s="581"/>
      <c r="D32" s="582">
        <v>0.1</v>
      </c>
      <c r="E32" s="571" t="s">
        <v>636</v>
      </c>
      <c r="F32" s="576">
        <f>ROUND(D32*F31,0)</f>
        <v>0</v>
      </c>
      <c r="H32" s="1365"/>
      <c r="I32" s="1365"/>
      <c r="J32" s="1365"/>
    </row>
    <row r="33" spans="1:10" s="535" customFormat="1" ht="19.5" customHeight="1">
      <c r="A33" s="583" t="s">
        <v>639</v>
      </c>
      <c r="B33" s="573" t="s">
        <v>640</v>
      </c>
      <c r="C33" s="581"/>
      <c r="D33" s="584">
        <v>0</v>
      </c>
      <c r="E33" s="571"/>
      <c r="F33" s="576">
        <f>D33</f>
        <v>0</v>
      </c>
      <c r="H33" s="571"/>
      <c r="I33" s="571"/>
      <c r="J33" s="571"/>
    </row>
    <row r="34" spans="1:10" s="535" customFormat="1" ht="19.5" customHeight="1">
      <c r="A34" s="583" t="s">
        <v>641</v>
      </c>
      <c r="B34" s="573" t="s">
        <v>642</v>
      </c>
      <c r="D34" s="582">
        <v>0.02</v>
      </c>
      <c r="E34" s="571" t="s">
        <v>636</v>
      </c>
      <c r="F34" s="576">
        <f>ROUND((F33+(F33*D32))*D34,0)</f>
        <v>0</v>
      </c>
    </row>
    <row r="35" spans="1:10" s="535" customFormat="1" ht="19.5" customHeight="1">
      <c r="A35" s="583" t="s">
        <v>643</v>
      </c>
      <c r="B35" s="573" t="s">
        <v>644</v>
      </c>
      <c r="C35" s="571"/>
      <c r="D35" s="582">
        <v>0.01</v>
      </c>
      <c r="E35" s="571"/>
      <c r="F35" s="576">
        <f>ROUND(((F31-F33)+((F31-F33)*D32))*D35,0)</f>
        <v>0</v>
      </c>
    </row>
    <row r="36" spans="1:10" s="535" customFormat="1" ht="19.5" customHeight="1">
      <c r="A36" s="583" t="s">
        <v>645</v>
      </c>
      <c r="B36" s="575" t="s">
        <v>646</v>
      </c>
      <c r="C36" s="571"/>
      <c r="D36" s="571"/>
      <c r="E36" s="571" t="s">
        <v>636</v>
      </c>
      <c r="F36" s="585" t="str">
        <f>L28</f>
        <v/>
      </c>
    </row>
    <row r="37" spans="1:10" s="535" customFormat="1" ht="19.5" customHeight="1">
      <c r="A37" s="583" t="s">
        <v>647</v>
      </c>
      <c r="B37" s="1365" t="s">
        <v>648</v>
      </c>
      <c r="C37" s="1365"/>
      <c r="D37" s="1365"/>
      <c r="E37" s="571" t="s">
        <v>636</v>
      </c>
      <c r="F37" s="586">
        <f>SUM(F31,F32,F34,F35,F36)</f>
        <v>0</v>
      </c>
    </row>
    <row r="38" spans="1:10" s="535" customFormat="1" ht="19.5" customHeight="1">
      <c r="A38" s="583" t="s">
        <v>649</v>
      </c>
      <c r="B38" s="575" t="s">
        <v>650</v>
      </c>
      <c r="C38" s="571"/>
      <c r="D38" s="582"/>
      <c r="E38" s="571" t="s">
        <v>636</v>
      </c>
      <c r="F38" s="585">
        <f>ROUND(D38*F37,0)</f>
        <v>0</v>
      </c>
    </row>
    <row r="39" spans="1:10" s="535" customFormat="1" ht="19.5" customHeight="1">
      <c r="A39" s="580"/>
      <c r="B39" s="571"/>
      <c r="C39" s="571"/>
      <c r="D39" s="571"/>
      <c r="E39" s="571"/>
      <c r="F39" s="587"/>
    </row>
    <row r="40" spans="1:10" s="535" customFormat="1" ht="15" customHeight="1">
      <c r="A40" s="580"/>
      <c r="B40" s="571"/>
      <c r="C40" s="571"/>
      <c r="D40" s="571"/>
      <c r="E40" s="571"/>
      <c r="F40" s="587"/>
    </row>
    <row r="41" spans="1:10" s="535" customFormat="1" ht="15" customHeight="1">
      <c r="A41" s="580"/>
      <c r="B41" s="571"/>
      <c r="C41" s="571"/>
      <c r="D41" s="571"/>
      <c r="E41" s="571"/>
      <c r="F41" s="587"/>
    </row>
    <row r="42" spans="1:10" s="535" customFormat="1" ht="19.5" customHeight="1">
      <c r="A42" s="580"/>
      <c r="B42" s="571"/>
      <c r="C42" s="571"/>
      <c r="D42" s="571"/>
      <c r="E42" s="571"/>
      <c r="F42" s="587"/>
    </row>
    <row r="43" spans="1:10" ht="49.5" customHeight="1">
      <c r="A43" s="1381" t="str">
        <f>Basic!B1</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43" s="1382"/>
      <c r="C43" s="1383"/>
      <c r="D43" s="1384" t="s">
        <v>651</v>
      </c>
      <c r="E43" s="1385"/>
      <c r="F43" s="595" t="s">
        <v>652</v>
      </c>
    </row>
    <row r="44" spans="1:10" ht="33">
      <c r="A44" s="590" t="s">
        <v>653</v>
      </c>
      <c r="B44" s="591" t="str">
        <f>Basic!B5</f>
        <v>SR-I/C&amp;M/WC-4356(SR1/NT/W-AIS/DOM/B00/25/11800) (RFx: 5002004743)</v>
      </c>
      <c r="C44" s="592"/>
      <c r="D44" s="593"/>
      <c r="E44" s="594"/>
      <c r="F44" s="596"/>
    </row>
    <row r="46" spans="1:10">
      <c r="A46" s="588"/>
    </row>
  </sheetData>
  <sheetProtection selectLockedCells="1" selectUnlockedCells="1"/>
  <customSheetViews>
    <customSheetView guid="{987A3FAC-920D-4C0C-8129-D8F4AFD7E477}"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4"/>
      <headerFooter alignWithMargins="0">
        <oddFooter xml:space="preserve">&amp;R
</oddFooter>
      </headerFooter>
    </customSheetView>
    <customSheetView guid="{B79CB868-E256-4BC8-93B8-32C16DA3E61B}" showPageBreaks="1" printArea="1" state="hidden" view="pageBreakPreview" topLeftCell="A22">
      <selection activeCell="B27" sqref="B27:F27"/>
      <pageMargins left="0" right="0" top="0" bottom="0" header="0" footer="0"/>
      <printOptions horizontalCentered="1"/>
      <pageSetup paperSize="9" scale="84" fitToHeight="0" orientation="portrait" horizontalDpi="1200" verticalDpi="1200" r:id="rId25"/>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9" type="noConversion"/>
  <printOptions horizontalCentered="1"/>
  <pageMargins left="0.79" right="0.37" top="0.65" bottom="0.45" header="0.38" footer="0"/>
  <pageSetup paperSize="9" scale="84" fitToHeight="0" orientation="portrait" horizontalDpi="1200" verticalDpi="1200" r:id="rId26"/>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7" customWidth="1"/>
    <col min="2" max="2" width="46.875" style="117" customWidth="1"/>
    <col min="3" max="3" width="2.25" style="117" customWidth="1"/>
    <col min="4" max="4" width="17.625" style="155" customWidth="1"/>
    <col min="5" max="5" width="4.125" style="155" customWidth="1"/>
    <col min="6" max="6" width="17.625" style="155" customWidth="1"/>
    <col min="7" max="7" width="21.625" style="120" customWidth="1"/>
    <col min="8" max="8" width="15.25" style="274" customWidth="1"/>
    <col min="9" max="10" width="13.75" style="274" customWidth="1"/>
    <col min="11" max="11" width="14.875" style="274" customWidth="1"/>
    <col min="12" max="12" width="13.75" style="274" customWidth="1"/>
    <col min="13" max="16" width="8" style="274" customWidth="1"/>
    <col min="17" max="16384" width="8" style="120"/>
  </cols>
  <sheetData>
    <row r="1" spans="1:16" ht="16.149999999999999" customHeight="1">
      <c r="B1" s="1393" t="s">
        <v>600</v>
      </c>
      <c r="C1" s="1394"/>
      <c r="D1" s="1394"/>
      <c r="E1" s="1394"/>
      <c r="F1" s="1394"/>
    </row>
    <row r="2" spans="1:16" ht="16.149999999999999" customHeight="1">
      <c r="B2" s="118"/>
      <c r="C2" s="119"/>
      <c r="D2" s="121"/>
      <c r="E2" s="121"/>
      <c r="F2" s="121"/>
    </row>
    <row r="3" spans="1:16" s="122" customFormat="1" ht="16.149999999999999" customHeight="1">
      <c r="A3" s="117"/>
      <c r="B3" s="117"/>
      <c r="C3" s="117"/>
      <c r="D3" s="1395" t="s">
        <v>601</v>
      </c>
      <c r="E3" s="1395"/>
      <c r="F3" s="1395"/>
      <c r="H3" s="1459"/>
      <c r="I3" s="1459"/>
      <c r="J3" s="1459"/>
      <c r="K3" s="1459"/>
      <c r="L3" s="1459"/>
      <c r="M3" s="1459"/>
      <c r="N3" s="1459"/>
      <c r="O3" s="1459"/>
      <c r="P3" s="1459"/>
    </row>
    <row r="4" spans="1:16" s="122" customFormat="1" ht="20.25" customHeight="1">
      <c r="A4" s="1401" t="s">
        <v>602</v>
      </c>
      <c r="B4" s="1401"/>
      <c r="C4" s="1401"/>
      <c r="D4" s="1396" t="str">
        <f>'Sch-1'!C8</f>
        <v/>
      </c>
      <c r="E4" s="1396"/>
      <c r="F4" s="1396"/>
      <c r="H4" s="1459"/>
      <c r="I4" s="1459"/>
      <c r="J4" s="1459"/>
      <c r="K4" s="1459"/>
      <c r="L4" s="1459"/>
      <c r="M4" s="1459"/>
      <c r="N4" s="1459"/>
      <c r="O4" s="1459"/>
      <c r="P4" s="1459"/>
    </row>
    <row r="5" spans="1:16" s="128" customFormat="1" ht="21" customHeight="1">
      <c r="A5" s="124" t="s">
        <v>415</v>
      </c>
      <c r="B5" s="1399" t="s">
        <v>603</v>
      </c>
      <c r="C5" s="1400"/>
      <c r="D5" s="125" t="s">
        <v>604</v>
      </c>
      <c r="E5" s="1397" t="s">
        <v>605</v>
      </c>
      <c r="F5" s="1398"/>
      <c r="H5" s="1460"/>
      <c r="I5" s="1460"/>
      <c r="J5" s="1460"/>
      <c r="K5" s="1460"/>
      <c r="L5" s="1460"/>
      <c r="M5" s="1460"/>
      <c r="N5" s="1460"/>
      <c r="O5" s="1460"/>
      <c r="P5" s="1460"/>
    </row>
    <row r="6" spans="1:16" s="122" customFormat="1" ht="36" customHeight="1">
      <c r="A6" s="129">
        <v>1</v>
      </c>
      <c r="B6" s="130" t="s">
        <v>606</v>
      </c>
      <c r="C6" s="131"/>
      <c r="D6" s="132">
        <f>'Sch-6'!D14</f>
        <v>0</v>
      </c>
      <c r="E6" s="133" t="s">
        <v>607</v>
      </c>
      <c r="F6" s="134">
        <f>D6</f>
        <v>0</v>
      </c>
      <c r="G6" s="135"/>
      <c r="H6" s="1459"/>
      <c r="I6" s="1459"/>
      <c r="J6" s="1459"/>
      <c r="K6" s="1459"/>
      <c r="L6" s="1459"/>
      <c r="M6" s="1459"/>
      <c r="N6" s="1459"/>
      <c r="O6" s="1459"/>
      <c r="P6" s="1459"/>
    </row>
    <row r="7" spans="1:16" s="122" customFormat="1" ht="34.5" customHeight="1">
      <c r="A7" s="129">
        <v>2</v>
      </c>
      <c r="B7" s="130" t="s">
        <v>608</v>
      </c>
      <c r="C7" s="131"/>
      <c r="D7" s="132">
        <f>'Sch-6'!D16</f>
        <v>0</v>
      </c>
      <c r="E7" s="133"/>
      <c r="F7" s="134">
        <f>D7</f>
        <v>0</v>
      </c>
      <c r="G7" s="135"/>
      <c r="H7" s="1459"/>
      <c r="I7" s="1459"/>
      <c r="J7" s="1459"/>
      <c r="K7" s="1459"/>
      <c r="L7" s="1459"/>
      <c r="M7" s="1459"/>
      <c r="N7" s="1459"/>
      <c r="O7" s="1459"/>
      <c r="P7" s="1459"/>
    </row>
    <row r="8" spans="1:16" s="122" customFormat="1" ht="21" customHeight="1">
      <c r="A8" s="129">
        <v>3</v>
      </c>
      <c r="B8" s="130" t="s">
        <v>609</v>
      </c>
      <c r="C8" s="131"/>
      <c r="D8" s="132">
        <f>'Sch-6'!D18</f>
        <v>0</v>
      </c>
      <c r="E8" s="133"/>
      <c r="F8" s="134">
        <f>D8</f>
        <v>0</v>
      </c>
      <c r="G8" s="135"/>
      <c r="H8" s="1459"/>
      <c r="I8" s="1459"/>
      <c r="J8" s="1459"/>
      <c r="K8" s="1459"/>
      <c r="L8" s="1459"/>
      <c r="M8" s="1459"/>
      <c r="N8" s="1459"/>
      <c r="O8" s="1459"/>
      <c r="P8" s="1459"/>
    </row>
    <row r="9" spans="1:16" s="122" customFormat="1" ht="21" customHeight="1">
      <c r="A9" s="129">
        <v>4</v>
      </c>
      <c r="B9" s="130" t="s">
        <v>610</v>
      </c>
      <c r="C9" s="131"/>
      <c r="D9" s="136" t="s">
        <v>611</v>
      </c>
      <c r="E9" s="133"/>
      <c r="F9" s="127" t="str">
        <f>D9</f>
        <v>Not Applicable</v>
      </c>
      <c r="H9" s="1459"/>
      <c r="I9" s="1459"/>
      <c r="J9" s="1459"/>
      <c r="K9" s="1459"/>
      <c r="L9" s="1459"/>
      <c r="M9" s="1459"/>
      <c r="N9" s="1459"/>
      <c r="O9" s="1459"/>
      <c r="P9" s="1459"/>
    </row>
    <row r="10" spans="1:16" s="122" customFormat="1" ht="21" customHeight="1">
      <c r="A10" s="129">
        <v>5</v>
      </c>
      <c r="B10" s="130" t="s">
        <v>612</v>
      </c>
      <c r="C10" s="131"/>
      <c r="D10" s="137">
        <f>SUM(D6,D7,D8)</f>
        <v>0</v>
      </c>
      <c r="E10" s="133"/>
      <c r="F10" s="138">
        <f>F6+F7+F8</f>
        <v>0</v>
      </c>
      <c r="H10" s="1459"/>
      <c r="I10" s="1459"/>
      <c r="J10" s="1459"/>
      <c r="K10" s="1459"/>
      <c r="L10" s="1459"/>
      <c r="M10" s="1459"/>
      <c r="N10" s="1459"/>
      <c r="O10" s="1459"/>
      <c r="P10" s="1459"/>
    </row>
    <row r="11" spans="1:16" s="122" customFormat="1" ht="21" customHeight="1">
      <c r="A11" s="129">
        <v>6</v>
      </c>
      <c r="B11" s="139" t="s">
        <v>613</v>
      </c>
      <c r="C11" s="140" t="s">
        <v>607</v>
      </c>
      <c r="D11" s="132" t="e">
        <f>'Sch-1'!AA103+'Sch-2'!#REF!+'Sch-3 '!#REF!+'Sch-7'!#REF!</f>
        <v>#REF!</v>
      </c>
      <c r="E11" s="141" t="s">
        <v>607</v>
      </c>
      <c r="F11" s="134" t="e">
        <f>D11</f>
        <v>#REF!</v>
      </c>
      <c r="H11" s="1459"/>
      <c r="I11" s="1459"/>
      <c r="J11" s="1459"/>
      <c r="K11" s="1459"/>
      <c r="L11" s="1459"/>
      <c r="M11" s="1459"/>
      <c r="N11" s="1459"/>
      <c r="O11" s="1459"/>
      <c r="P11" s="1459"/>
    </row>
    <row r="12" spans="1:16" s="122" customFormat="1" ht="22.15" customHeight="1">
      <c r="A12" s="129">
        <v>7</v>
      </c>
      <c r="B12" s="139" t="s">
        <v>614</v>
      </c>
      <c r="C12" s="131"/>
      <c r="D12" s="125" t="e">
        <f>D10-D11</f>
        <v>#REF!</v>
      </c>
      <c r="E12" s="133"/>
      <c r="F12" s="138" t="e">
        <f>F10-F11</f>
        <v>#REF!</v>
      </c>
      <c r="G12" s="142"/>
      <c r="H12" s="1459"/>
      <c r="I12" s="1459"/>
      <c r="J12" s="1459"/>
      <c r="K12" s="1459"/>
      <c r="L12" s="1459"/>
      <c r="M12" s="1459"/>
      <c r="N12" s="1459"/>
      <c r="O12" s="1459"/>
      <c r="P12" s="1459"/>
    </row>
    <row r="13" spans="1:16" s="122" customFormat="1" ht="22.15" customHeight="1">
      <c r="A13" s="129">
        <v>8</v>
      </c>
      <c r="B13" s="130" t="s">
        <v>615</v>
      </c>
      <c r="C13" s="131"/>
      <c r="D13" s="132"/>
      <c r="E13" s="133"/>
      <c r="F13" s="134"/>
      <c r="H13" s="1459"/>
      <c r="I13" s="1459"/>
      <c r="J13" s="1459"/>
      <c r="K13" s="1459"/>
      <c r="L13" s="1459"/>
      <c r="M13" s="1459"/>
      <c r="N13" s="1459"/>
      <c r="O13" s="1459"/>
      <c r="P13" s="1459"/>
    </row>
    <row r="14" spans="1:16" s="122" customFormat="1" ht="22.15" customHeight="1">
      <c r="A14" s="129" t="s">
        <v>607</v>
      </c>
      <c r="B14" s="130" t="s">
        <v>616</v>
      </c>
      <c r="C14" s="143"/>
      <c r="D14" s="136" t="e">
        <f>'Sch-5'!K14</f>
        <v>#REF!</v>
      </c>
      <c r="E14" s="144"/>
      <c r="F14" s="127">
        <f>F32</f>
        <v>0</v>
      </c>
      <c r="G14" s="135"/>
      <c r="H14" s="1459"/>
      <c r="I14" s="1459"/>
      <c r="J14" s="1459"/>
      <c r="K14" s="1459"/>
      <c r="L14" s="1459"/>
      <c r="M14" s="1459"/>
      <c r="N14" s="1459"/>
      <c r="O14" s="1459"/>
      <c r="P14" s="1459"/>
    </row>
    <row r="15" spans="1:16" s="122" customFormat="1" ht="22.15" customHeight="1">
      <c r="A15" s="129"/>
      <c r="B15" s="130" t="s">
        <v>654</v>
      </c>
      <c r="C15" s="131"/>
      <c r="D15" s="136" t="e">
        <f>'Sch-5'!K16+'Sch-5'!#REF!</f>
        <v>#REF!</v>
      </c>
      <c r="E15" s="145"/>
      <c r="F15" s="127" t="e">
        <f>F33</f>
        <v>#REF!</v>
      </c>
      <c r="G15" s="135"/>
      <c r="H15" s="1459"/>
      <c r="I15" s="1459"/>
      <c r="J15" s="1459"/>
      <c r="K15" s="1459"/>
      <c r="L15" s="1459"/>
      <c r="M15" s="1459"/>
      <c r="N15" s="1459"/>
      <c r="O15" s="1459"/>
      <c r="P15" s="1459"/>
    </row>
    <row r="16" spans="1:16" s="122" customFormat="1" ht="22.15" customHeight="1">
      <c r="A16" s="129"/>
      <c r="B16" s="130" t="s">
        <v>655</v>
      </c>
      <c r="C16" s="131"/>
      <c r="D16" s="136" t="e">
        <f>#REF!+#REF!</f>
        <v>#REF!</v>
      </c>
      <c r="E16" s="145"/>
      <c r="F16" s="127" t="e">
        <f>F36</f>
        <v>#REF!</v>
      </c>
      <c r="G16" s="135"/>
      <c r="H16" s="1459"/>
      <c r="I16" s="1459"/>
      <c r="J16" s="1459"/>
      <c r="K16" s="1459"/>
      <c r="L16" s="1459"/>
      <c r="M16" s="1459"/>
      <c r="N16" s="1459"/>
      <c r="O16" s="1459"/>
      <c r="P16" s="1459"/>
    </row>
    <row r="17" spans="1:16" s="122" customFormat="1" ht="22.15" customHeight="1">
      <c r="A17" s="129"/>
      <c r="B17" s="130" t="s">
        <v>656</v>
      </c>
      <c r="C17" s="131"/>
      <c r="D17" s="136" t="e">
        <f>#REF!</f>
        <v>#REF!</v>
      </c>
      <c r="E17" s="126"/>
      <c r="F17" s="127">
        <f>F34</f>
        <v>0</v>
      </c>
      <c r="H17" s="1459"/>
      <c r="I17" s="1459"/>
      <c r="J17" s="1459"/>
      <c r="K17" s="1459"/>
      <c r="L17" s="1459"/>
      <c r="M17" s="1459"/>
      <c r="N17" s="1459"/>
      <c r="O17" s="1459"/>
      <c r="P17" s="1459"/>
    </row>
    <row r="18" spans="1:16" s="122" customFormat="1" ht="27" customHeight="1">
      <c r="A18" s="129"/>
      <c r="B18" s="130" t="s">
        <v>657</v>
      </c>
      <c r="C18" s="146"/>
      <c r="D18" s="259" t="e">
        <f>D14+D15+D16+D17</f>
        <v>#REF!</v>
      </c>
      <c r="E18" s="147"/>
      <c r="F18" s="146" t="e">
        <f>SUM(F14:F17)</f>
        <v>#REF!</v>
      </c>
      <c r="G18" s="135"/>
      <c r="H18" s="1459"/>
      <c r="I18" s="1459"/>
      <c r="J18" s="1459"/>
      <c r="K18" s="1459"/>
      <c r="L18" s="1459"/>
      <c r="M18" s="1459"/>
      <c r="N18" s="1459"/>
      <c r="O18" s="1459"/>
      <c r="P18" s="1459"/>
    </row>
    <row r="19" spans="1:16" s="122" customFormat="1" ht="33.75" customHeight="1">
      <c r="A19" s="129">
        <v>8</v>
      </c>
      <c r="B19" s="130" t="s">
        <v>623</v>
      </c>
      <c r="C19" s="131"/>
      <c r="D19" s="125" t="e">
        <f>D10+D18</f>
        <v>#REF!</v>
      </c>
      <c r="E19" s="148" t="s">
        <v>607</v>
      </c>
      <c r="F19" s="149" t="e">
        <f>F10+F18</f>
        <v>#REF!</v>
      </c>
      <c r="G19" s="135"/>
      <c r="H19" s="1459"/>
      <c r="I19" s="1459"/>
      <c r="J19" s="1459"/>
      <c r="K19" s="1459"/>
      <c r="L19" s="1459"/>
      <c r="M19" s="1459"/>
      <c r="N19" s="1459"/>
      <c r="O19" s="1459"/>
      <c r="P19" s="1459"/>
    </row>
    <row r="20" spans="1:16" s="122" customFormat="1" ht="51" customHeight="1">
      <c r="A20" s="129">
        <v>9</v>
      </c>
      <c r="B20" s="130" t="s">
        <v>624</v>
      </c>
      <c r="C20" s="131"/>
      <c r="D20" s="132">
        <f>'Sch-1'!N100</f>
        <v>0</v>
      </c>
      <c r="E20" s="133"/>
      <c r="F20" s="134">
        <f>D20</f>
        <v>0</v>
      </c>
      <c r="H20" s="1459"/>
      <c r="I20" s="1459"/>
      <c r="J20" s="1459"/>
      <c r="K20" s="1459"/>
      <c r="L20" s="1459"/>
      <c r="M20" s="1459"/>
      <c r="N20" s="1459"/>
      <c r="O20" s="1459"/>
      <c r="P20" s="1459"/>
    </row>
    <row r="21" spans="1:16" s="122" customFormat="1" ht="23.25" customHeight="1">
      <c r="A21" s="150" t="s">
        <v>625</v>
      </c>
      <c r="B21" s="1402" t="s">
        <v>626</v>
      </c>
      <c r="C21" s="1402"/>
      <c r="D21" s="1402"/>
      <c r="E21" s="1402"/>
      <c r="F21" s="1403"/>
      <c r="H21" s="1459"/>
      <c r="I21" s="1459"/>
      <c r="J21" s="1459"/>
      <c r="K21" s="1459"/>
      <c r="L21" s="1459"/>
      <c r="M21" s="1459"/>
      <c r="N21" s="1459"/>
      <c r="O21" s="1459"/>
      <c r="P21" s="1459"/>
    </row>
    <row r="22" spans="1:16" s="122" customFormat="1" ht="18.75" customHeight="1">
      <c r="A22" s="152" t="s">
        <v>634</v>
      </c>
      <c r="B22" s="1392" t="s">
        <v>422</v>
      </c>
      <c r="C22" s="1392"/>
      <c r="D22" s="1392"/>
      <c r="E22" s="151" t="s">
        <v>636</v>
      </c>
      <c r="F22" s="154" t="e">
        <f>D14</f>
        <v>#REF!</v>
      </c>
      <c r="H22" s="1459"/>
      <c r="I22" s="1459"/>
      <c r="J22" s="1459"/>
      <c r="K22" s="1459"/>
      <c r="L22" s="1459"/>
      <c r="M22" s="1459"/>
      <c r="N22" s="1459"/>
      <c r="O22" s="1459"/>
      <c r="P22" s="1459"/>
    </row>
    <row r="23" spans="1:16" s="122" customFormat="1" ht="19.5" customHeight="1">
      <c r="A23" s="152" t="s">
        <v>637</v>
      </c>
      <c r="B23" s="1392" t="s">
        <v>658</v>
      </c>
      <c r="C23" s="1392"/>
      <c r="D23" s="1392"/>
      <c r="E23" s="151" t="s">
        <v>636</v>
      </c>
      <c r="F23" s="154" t="e">
        <f>D15</f>
        <v>#REF!</v>
      </c>
      <c r="H23" s="1459"/>
      <c r="I23" s="1459"/>
      <c r="J23" s="1459"/>
      <c r="K23" s="1459"/>
      <c r="L23" s="1459"/>
      <c r="M23" s="1459"/>
      <c r="N23" s="1459"/>
      <c r="O23" s="1459"/>
      <c r="P23" s="1459"/>
    </row>
    <row r="24" spans="1:16" s="122" customFormat="1" ht="19.5" customHeight="1">
      <c r="A24" s="152" t="s">
        <v>639</v>
      </c>
      <c r="B24" s="1392" t="s">
        <v>659</v>
      </c>
      <c r="C24" s="1392"/>
      <c r="D24" s="1392"/>
      <c r="E24" s="151" t="s">
        <v>636</v>
      </c>
      <c r="F24" s="154" t="e">
        <f>D16</f>
        <v>#REF!</v>
      </c>
      <c r="H24" s="1459"/>
      <c r="I24" s="1459"/>
      <c r="J24" s="1459"/>
      <c r="K24" s="1459"/>
      <c r="L24" s="1459"/>
      <c r="M24" s="1459"/>
      <c r="N24" s="1459"/>
      <c r="O24" s="1459"/>
      <c r="P24" s="1459"/>
    </row>
    <row r="25" spans="1:16" s="122" customFormat="1" ht="19.5" customHeight="1">
      <c r="A25" s="152" t="s">
        <v>641</v>
      </c>
      <c r="B25" s="1392" t="s">
        <v>631</v>
      </c>
      <c r="C25" s="1392"/>
      <c r="D25" s="1392"/>
      <c r="E25" s="151" t="s">
        <v>636</v>
      </c>
      <c r="F25" s="154" t="e">
        <f>D17</f>
        <v>#REF!</v>
      </c>
      <c r="H25" s="1459"/>
      <c r="I25" s="1459"/>
      <c r="J25" s="1459"/>
      <c r="K25" s="1459"/>
      <c r="L25" s="1459"/>
      <c r="M25" s="1459"/>
      <c r="N25" s="1459"/>
      <c r="O25" s="1459"/>
      <c r="P25" s="1459"/>
    </row>
    <row r="26" spans="1:16" s="122" customFormat="1" ht="19.5" customHeight="1">
      <c r="A26" s="156" t="s">
        <v>632</v>
      </c>
      <c r="B26" s="1402" t="s">
        <v>660</v>
      </c>
      <c r="C26" s="1402"/>
      <c r="D26" s="1402"/>
      <c r="E26" s="1402"/>
      <c r="F26" s="1403"/>
      <c r="H26" s="1459"/>
      <c r="I26" s="1459"/>
      <c r="J26" s="1459"/>
      <c r="K26" s="1459"/>
      <c r="L26" s="1459"/>
      <c r="M26" s="1459"/>
      <c r="N26" s="1459"/>
      <c r="O26" s="1459"/>
      <c r="P26" s="1459"/>
    </row>
    <row r="27" spans="1:16" ht="19.5" customHeight="1">
      <c r="A27" s="260"/>
      <c r="B27" s="120"/>
      <c r="C27" s="120"/>
      <c r="D27" s="120"/>
      <c r="E27" s="120"/>
      <c r="F27" s="261"/>
    </row>
    <row r="28" spans="1:16" s="122" customFormat="1" ht="19.5" customHeight="1">
      <c r="A28" s="262"/>
      <c r="F28" s="263"/>
      <c r="H28" s="1459"/>
      <c r="I28" s="1459"/>
      <c r="J28" s="1459"/>
      <c r="K28" s="1459"/>
      <c r="L28" s="1459"/>
      <c r="M28" s="1459"/>
      <c r="N28" s="1459"/>
      <c r="O28" s="1459"/>
      <c r="P28" s="1459"/>
    </row>
    <row r="29" spans="1:16" s="122" customFormat="1" ht="19.5" customHeight="1">
      <c r="A29" s="262"/>
      <c r="F29" s="263"/>
      <c r="H29" s="1459"/>
      <c r="I29" s="1459"/>
      <c r="J29" s="1459"/>
      <c r="K29" s="1459"/>
      <c r="L29" s="1459"/>
      <c r="M29" s="1459"/>
      <c r="N29" s="1459"/>
      <c r="O29" s="1459"/>
      <c r="P29" s="1459"/>
    </row>
    <row r="30" spans="1:16" s="122" customFormat="1" ht="60" customHeight="1">
      <c r="A30" s="156" t="s">
        <v>661</v>
      </c>
      <c r="B30" s="1404" t="s">
        <v>662</v>
      </c>
      <c r="C30" s="1405"/>
      <c r="D30" s="1405"/>
      <c r="E30" s="1405"/>
      <c r="F30" s="1406"/>
      <c r="H30" s="1459" t="s">
        <v>663</v>
      </c>
      <c r="I30" s="1459"/>
      <c r="J30" s="1459"/>
      <c r="K30" s="1459"/>
      <c r="L30" s="1459"/>
      <c r="M30" s="1459"/>
      <c r="N30" s="1459"/>
      <c r="O30" s="1459"/>
      <c r="P30" s="1459"/>
    </row>
    <row r="31" spans="1:16" s="122" customFormat="1" ht="19.5" customHeight="1">
      <c r="A31" s="152" t="s">
        <v>634</v>
      </c>
      <c r="B31" s="1392" t="s">
        <v>635</v>
      </c>
      <c r="C31" s="1392"/>
      <c r="D31" s="1392"/>
      <c r="E31" s="151" t="s">
        <v>636</v>
      </c>
      <c r="F31" s="153">
        <f>'Sch-1'!AE3</f>
        <v>0</v>
      </c>
      <c r="H31" s="1460" t="s">
        <v>664</v>
      </c>
      <c r="I31" s="1460" t="e">
        <f>#REF!</f>
        <v>#REF!</v>
      </c>
      <c r="J31" s="1460" t="e">
        <f>IF(I31=0, "", I31)</f>
        <v>#REF!</v>
      </c>
      <c r="K31" s="1461" t="e">
        <f>IF(I31=0, "", "Discount on lum-sum basis on total price quoted by us without Taxes &amp; Duties. In Rs. ")</f>
        <v>#REF!</v>
      </c>
      <c r="L31" s="1460" t="s">
        <v>665</v>
      </c>
      <c r="M31" s="1462" t="e">
        <f>#REF!</f>
        <v>#REF!</v>
      </c>
      <c r="N31" s="1462" t="e">
        <f t="shared" ref="N31:N37" si="0">IF(M31=0, "", M31)</f>
        <v>#REF!</v>
      </c>
      <c r="O31" s="1461" t="e">
        <f>IF(M31=0, "", " Discount on lum-sum basis on total price quoted by us without Taxes &amp; Duties. In Percent (%) .")</f>
        <v>#REF!</v>
      </c>
      <c r="P31" s="1459"/>
    </row>
    <row r="32" spans="1:16" s="122" customFormat="1" ht="19.5" customHeight="1">
      <c r="A32" s="152" t="s">
        <v>637</v>
      </c>
      <c r="B32" s="1392" t="s">
        <v>666</v>
      </c>
      <c r="C32" s="1392"/>
      <c r="D32" s="1392"/>
      <c r="E32" s="151" t="s">
        <v>636</v>
      </c>
      <c r="F32" s="153">
        <f>ROUND(0.103*F31,0)</f>
        <v>0</v>
      </c>
      <c r="H32" s="1459"/>
      <c r="I32" s="1459"/>
      <c r="J32" s="1460"/>
      <c r="K32" s="1461" t="e">
        <f>IF(SUM(I33:I37)=0, "", "Discount on lum-sum basis on the Schedules as given below , In Rs. :")</f>
        <v>#REF!</v>
      </c>
      <c r="L32" s="1459"/>
      <c r="M32" s="1459"/>
      <c r="N32" s="1462"/>
      <c r="O32" s="1461" t="e">
        <f>IF(SUM(M33:M37)=0, "", "Discount on lum-sum basis on the Schedules as given below , In Percent (%) :")</f>
        <v>#REF!</v>
      </c>
      <c r="P32" s="1459"/>
    </row>
    <row r="33" spans="1:16" s="122" customFormat="1" ht="19.5" customHeight="1">
      <c r="A33" s="152" t="s">
        <v>639</v>
      </c>
      <c r="B33" s="1392" t="s">
        <v>667</v>
      </c>
      <c r="C33" s="1392"/>
      <c r="D33" s="1392"/>
      <c r="E33" s="151" t="s">
        <v>636</v>
      </c>
      <c r="F33" s="153" t="e">
        <f>'Sch-5'!K16+'Sch-5'!#REF!</f>
        <v>#REF!</v>
      </c>
      <c r="H33" s="1460" t="s">
        <v>668</v>
      </c>
      <c r="I33" s="1460" t="e">
        <f>#REF!</f>
        <v>#REF!</v>
      </c>
      <c r="J33" s="1460" t="e">
        <f>IF(I33=0, "", I33)</f>
        <v>#REF!</v>
      </c>
      <c r="K33" s="275" t="e">
        <f>IF(I33=0, "", "Schedule-1 : Ex works prices (Direct Only)")</f>
        <v>#REF!</v>
      </c>
      <c r="L33" s="1460" t="s">
        <v>669</v>
      </c>
      <c r="M33" s="1462" t="e">
        <f>#REF!</f>
        <v>#REF!</v>
      </c>
      <c r="N33" s="1462" t="e">
        <f t="shared" si="0"/>
        <v>#REF!</v>
      </c>
      <c r="O33" s="275" t="e">
        <f>IF(M33=0, "", "Schedule-1 : Ex works prices (Direct Only)")</f>
        <v>#REF!</v>
      </c>
      <c r="P33" s="1459"/>
    </row>
    <row r="34" spans="1:16" s="122" customFormat="1" ht="19.5" customHeight="1">
      <c r="A34" s="152" t="s">
        <v>641</v>
      </c>
      <c r="B34" s="1392" t="s">
        <v>631</v>
      </c>
      <c r="C34" s="1392"/>
      <c r="D34" s="1392"/>
      <c r="E34" s="151" t="s">
        <v>636</v>
      </c>
      <c r="F34" s="277"/>
      <c r="H34" s="1460" t="s">
        <v>670</v>
      </c>
      <c r="I34" s="1460" t="e">
        <f>#REF!</f>
        <v>#REF!</v>
      </c>
      <c r="J34" s="1460" t="e">
        <f>IF(I34=0, "", I34)</f>
        <v>#REF!</v>
      </c>
      <c r="K34" s="275" t="e">
        <f>IF(I34=0, "", "Schedule-1 : Ex works prices (Bought Out Only)")</f>
        <v>#REF!</v>
      </c>
      <c r="L34" s="1460" t="s">
        <v>671</v>
      </c>
      <c r="M34" s="1462" t="e">
        <f>#REF!</f>
        <v>#REF!</v>
      </c>
      <c r="N34" s="1462" t="e">
        <f t="shared" si="0"/>
        <v>#REF!</v>
      </c>
      <c r="O34" s="275" t="e">
        <f>IF(M34=0, "", "Schedule-1 : Ex works prices (Bought Out Only)")</f>
        <v>#REF!</v>
      </c>
      <c r="P34" s="1459"/>
    </row>
    <row r="35" spans="1:16" s="122" customFormat="1" ht="15" customHeight="1">
      <c r="A35" s="152" t="s">
        <v>643</v>
      </c>
      <c r="B35" s="1392" t="s">
        <v>648</v>
      </c>
      <c r="C35" s="1392"/>
      <c r="D35" s="1392"/>
      <c r="E35" s="151" t="s">
        <v>636</v>
      </c>
      <c r="F35" s="154" t="e">
        <f>D6+D7+F32+F33+F34</f>
        <v>#REF!</v>
      </c>
      <c r="H35" s="1460" t="s">
        <v>672</v>
      </c>
      <c r="I35" s="1460" t="e">
        <f>#REF!</f>
        <v>#REF!</v>
      </c>
      <c r="J35" s="1460" t="e">
        <f>IF(I35=0, "", I35)</f>
        <v>#REF!</v>
      </c>
      <c r="K35" s="275" t="e">
        <f>IF(I35=0, "", "Schedule-2 : Freight &amp; Insurance")</f>
        <v>#REF!</v>
      </c>
      <c r="L35" s="1460" t="s">
        <v>673</v>
      </c>
      <c r="M35" s="1462" t="e">
        <f>#REF!</f>
        <v>#REF!</v>
      </c>
      <c r="N35" s="1462" t="e">
        <f t="shared" si="0"/>
        <v>#REF!</v>
      </c>
      <c r="O35" s="275" t="e">
        <f>IF(M35=0, "", "Schedule-2 : Freight &amp; Insurance")</f>
        <v>#REF!</v>
      </c>
      <c r="P35" s="1459"/>
    </row>
    <row r="36" spans="1:16" s="122" customFormat="1" ht="15" customHeight="1">
      <c r="A36" s="152" t="s">
        <v>645</v>
      </c>
      <c r="B36" s="1392" t="s">
        <v>674</v>
      </c>
      <c r="C36" s="1392"/>
      <c r="D36" s="1392"/>
      <c r="E36" s="151" t="s">
        <v>636</v>
      </c>
      <c r="F36" s="154" t="e">
        <f>ROUND(0.01*F35,0)</f>
        <v>#REF!</v>
      </c>
      <c r="H36" s="1460" t="s">
        <v>675</v>
      </c>
      <c r="I36" s="1460" t="e">
        <f>#REF!</f>
        <v>#REF!</v>
      </c>
      <c r="J36" s="1460" t="e">
        <f>IF(I36=0, "", I36)</f>
        <v>#REF!</v>
      </c>
      <c r="K36" s="275" t="e">
        <f>IF(I36=0, "", "Schedule-3 : Erection Charges")</f>
        <v>#REF!</v>
      </c>
      <c r="L36" s="1460" t="s">
        <v>676</v>
      </c>
      <c r="M36" s="1462" t="e">
        <f>#REF!</f>
        <v>#REF!</v>
      </c>
      <c r="N36" s="1462" t="e">
        <f t="shared" si="0"/>
        <v>#REF!</v>
      </c>
      <c r="O36" s="275" t="e">
        <f>IF(M36=0, "", "Schedule-3 : Erection Charges")</f>
        <v>#REF!</v>
      </c>
      <c r="P36" s="1459"/>
    </row>
    <row r="37" spans="1:16" s="122" customFormat="1" ht="19.5" customHeight="1">
      <c r="A37" s="264"/>
      <c r="B37" s="265"/>
      <c r="C37" s="265"/>
      <c r="D37" s="265"/>
      <c r="E37" s="265"/>
      <c r="F37" s="266"/>
      <c r="H37" s="1460" t="s">
        <v>677</v>
      </c>
      <c r="I37" s="1460" t="e">
        <f>#REF!</f>
        <v>#REF!</v>
      </c>
      <c r="J37" s="1460" t="e">
        <f>IF(I37=0, "", I37)</f>
        <v>#REF!</v>
      </c>
      <c r="K37" s="275" t="e">
        <f>IF(I37=0, "", "Schedule-7 : Type Test Charges")</f>
        <v>#REF!</v>
      </c>
      <c r="L37" s="1460" t="s">
        <v>678</v>
      </c>
      <c r="M37" s="1462" t="e">
        <f>#REF!</f>
        <v>#REF!</v>
      </c>
      <c r="N37" s="1462" t="e">
        <f t="shared" si="0"/>
        <v>#REF!</v>
      </c>
      <c r="O37" s="275" t="e">
        <f>IF(M37=0, "", "Schedule-7 : Type Test Charges")</f>
        <v>#REF!</v>
      </c>
      <c r="P37" s="1459"/>
    </row>
    <row r="38" spans="1:16" ht="49.5" customHeight="1">
      <c r="A38" s="1389"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8" s="1389"/>
      <c r="C38" s="1389"/>
      <c r="D38" s="1390" t="s">
        <v>651</v>
      </c>
      <c r="E38" s="1391"/>
      <c r="F38" s="123" t="s">
        <v>652</v>
      </c>
      <c r="H38" s="1460" t="s">
        <v>679</v>
      </c>
      <c r="I38" s="1460" t="e">
        <f>#REF!</f>
        <v>#REF!</v>
      </c>
      <c r="J38" s="1460"/>
      <c r="K38" s="1460"/>
      <c r="L38" s="1460"/>
      <c r="M38" s="1460"/>
      <c r="N38" s="1460"/>
    </row>
    <row r="39" spans="1:16">
      <c r="H39" s="274" t="s">
        <v>680</v>
      </c>
      <c r="I39" s="276" t="e">
        <f>K31 &amp;J31 &amp;O31 &amp; N31</f>
        <v>#REF!</v>
      </c>
    </row>
    <row r="40" spans="1:16">
      <c r="I40" s="276" t="e">
        <f>K32 &amp; K33&amp;J33&amp;K34&amp;J34&amp;K35&amp;J35&amp;K36&amp;J36&amp;K37&amp;J37</f>
        <v>#REF!</v>
      </c>
    </row>
    <row r="41" spans="1:16">
      <c r="I41" s="276"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 right="0" top="0" bottom="0" header="0"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 right="0" top="0" bottom="0" header="0"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 right="0" top="0" bottom="0" header="0"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 right="0" top="0" bottom="0" header="0"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 right="0" top="0" bottom="0" header="0"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 right="0" top="0" bottom="0" header="0"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 right="0" top="0" bottom="0" header="0"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 right="0" top="0" bottom="0" header="0"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 right="0" top="0" bottom="0" header="0"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 right="0" top="0" bottom="0" header="0"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 right="0" top="0" bottom="0" header="0"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 right="0" top="0" bottom="0" header="0"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 right="0" top="0" bottom="0" header="0"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 right="0" top="0" bottom="0" header="0"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 right="0" top="0" bottom="0" header="0"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 right="0" top="0" bottom="0" header="0"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 right="0" top="0" bottom="0" header="0"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 right="0" top="0" bottom="0" header="0"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 right="0" top="0" bottom="0" header="0"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 right="0" top="0" bottom="0" header="0"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 right="0" top="0" bottom="0" header="0"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 right="0" top="0" bottom="0" header="0"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 right="0" top="0" bottom="0" header="0"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 right="0" top="0" bottom="0" header="0"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 right="0" top="0" bottom="0" header="0"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 right="0" top="0" bottom="0" header="0"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 right="0" top="0" bottom="0" header="0"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 right="0" top="0" bottom="0" header="0" footer="0"/>
      <printOptions horizontalCentered="1"/>
      <pageSetup paperSize="9" scale="96" fitToHeight="0" orientation="portrait" horizontalDpi="1200" verticalDpi="1200" r:id="rId28"/>
      <headerFooter alignWithMargins="0">
        <oddFooter xml:space="preserve">&amp;R
</oddFooter>
      </headerFooter>
    </customSheetView>
    <customSheetView guid="{B79CB868-E256-4BC8-93B8-32C16DA3E61B}" state="hidden" topLeftCell="A28">
      <selection sqref="A1:F1"/>
      <pageMargins left="0" right="0" top="0" bottom="0" header="0" footer="0"/>
      <printOptions horizontalCentered="1"/>
      <pageSetup paperSize="9" scale="96" fitToHeight="0" orientation="portrait" horizontalDpi="1200" verticalDpi="1200" r:id="rId29"/>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2" type="noConversion"/>
  <printOptions horizontalCentered="1"/>
  <pageMargins left="0.79" right="0.37" top="0.65" bottom="0.45" header="0.38" footer="0"/>
  <pageSetup paperSize="9" scale="96" fitToHeight="0" orientation="portrait" horizontalDpi="1200" verticalDpi="1200" r:id="rId30"/>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6" customWidth="1"/>
    <col min="2" max="2" width="22.125" style="116" customWidth="1"/>
    <col min="3" max="16384" width="8" style="116"/>
  </cols>
  <sheetData>
    <row r="1" spans="1:4" s="115" customFormat="1" ht="30" customHeight="1">
      <c r="A1" s="1463">
        <f>'Bid Form 2nd Envelope'!AB17</f>
        <v>0</v>
      </c>
      <c r="B1" s="1463"/>
    </row>
    <row r="2" spans="1:4" s="115" customFormat="1" ht="30" customHeight="1">
      <c r="A2" s="1464"/>
    </row>
    <row r="3" spans="1:4">
      <c r="A3" s="1464"/>
    </row>
    <row r="4" spans="1:4">
      <c r="A4" s="327" t="str">
        <f>IF(OR((A1&gt;9999999999),(A1&lt;0)),"Invalid Entry - More than 1000 crore OR -ve value",IF(A1=0, "Rs. Zero Only ",+CONCATENATE("Rs. ", B11,D11,B10,D10,B9,D9,B8,D8,B7,D7,B6," Only")))</f>
        <v xml:space="preserve">Rs. Zero Only </v>
      </c>
      <c r="B4" s="328"/>
    </row>
    <row r="5" spans="1:4">
      <c r="A5" s="329"/>
      <c r="B5" s="328"/>
    </row>
    <row r="6" spans="1:4">
      <c r="A6" s="330">
        <f>-INT(A1/100)*100+ROUND(A1,0)</f>
        <v>0</v>
      </c>
      <c r="B6" s="328" t="str">
        <f t="shared" ref="B6:B11" si="0">IF(A6=0,"",LOOKUP(A6,$A$13:$A$112,$B$13:$B$112))</f>
        <v/>
      </c>
      <c r="D6" s="1465"/>
    </row>
    <row r="7" spans="1:4">
      <c r="A7" s="330">
        <f>-INT(A1/1000)*10+INT(A1/100)</f>
        <v>0</v>
      </c>
      <c r="B7" s="328" t="str">
        <f t="shared" si="0"/>
        <v/>
      </c>
      <c r="D7" s="1465" t="str">
        <f>+IF(B7="",""," Hundred ")</f>
        <v/>
      </c>
    </row>
    <row r="8" spans="1:4">
      <c r="A8" s="330">
        <f>-INT(A1/100000)*100+INT(A1/1000)</f>
        <v>0</v>
      </c>
      <c r="B8" s="328" t="str">
        <f t="shared" si="0"/>
        <v/>
      </c>
      <c r="D8" s="1465" t="str">
        <f>IF((B8=""),IF(C8="",""," Thousand ")," Thousand ")</f>
        <v/>
      </c>
    </row>
    <row r="9" spans="1:4">
      <c r="A9" s="330">
        <f>-INT(A1/10000000)*100+INT(A1/100000)</f>
        <v>0</v>
      </c>
      <c r="B9" s="328" t="str">
        <f t="shared" si="0"/>
        <v/>
      </c>
      <c r="D9" s="1465" t="str">
        <f>IF((B9=""),IF(C9="",""," Lac ")," Lac ")</f>
        <v/>
      </c>
    </row>
    <row r="10" spans="1:4">
      <c r="A10" s="330">
        <f>-INT(A1/1000000000)*100+INT(A1/10000000)</f>
        <v>0</v>
      </c>
      <c r="B10" s="331" t="str">
        <f t="shared" si="0"/>
        <v/>
      </c>
      <c r="D10" s="1465" t="str">
        <f>IF((B10=""),IF(C10="",""," Crore ")," Crore ")</f>
        <v/>
      </c>
    </row>
    <row r="11" spans="1:4">
      <c r="A11" s="332">
        <f>-INT(A1/10000000000)*1000+INT(A1/1000000000)</f>
        <v>0</v>
      </c>
      <c r="B11" s="331" t="str">
        <f t="shared" si="0"/>
        <v/>
      </c>
      <c r="D11" s="1465" t="str">
        <f>IF((B11=""),IF(C11="",""," Hundred ")," Hundred ")</f>
        <v/>
      </c>
    </row>
    <row r="12" spans="1:4">
      <c r="A12" s="328"/>
      <c r="B12" s="328"/>
    </row>
    <row r="13" spans="1:4">
      <c r="A13" s="325">
        <v>1</v>
      </c>
      <c r="B13" s="326" t="s">
        <v>681</v>
      </c>
    </row>
    <row r="14" spans="1:4">
      <c r="A14" s="325">
        <v>2</v>
      </c>
      <c r="B14" s="326" t="s">
        <v>682</v>
      </c>
    </row>
    <row r="15" spans="1:4">
      <c r="A15" s="325">
        <v>3</v>
      </c>
      <c r="B15" s="326" t="s">
        <v>683</v>
      </c>
    </row>
    <row r="16" spans="1:4">
      <c r="A16" s="325">
        <v>4</v>
      </c>
      <c r="B16" s="326" t="s">
        <v>684</v>
      </c>
    </row>
    <row r="17" spans="1:2">
      <c r="A17" s="325">
        <v>5</v>
      </c>
      <c r="B17" s="326" t="s">
        <v>685</v>
      </c>
    </row>
    <row r="18" spans="1:2">
      <c r="A18" s="325">
        <v>6</v>
      </c>
      <c r="B18" s="326" t="s">
        <v>686</v>
      </c>
    </row>
    <row r="19" spans="1:2">
      <c r="A19" s="325">
        <v>7</v>
      </c>
      <c r="B19" s="326" t="s">
        <v>687</v>
      </c>
    </row>
    <row r="20" spans="1:2">
      <c r="A20" s="325">
        <v>8</v>
      </c>
      <c r="B20" s="326" t="s">
        <v>688</v>
      </c>
    </row>
    <row r="21" spans="1:2">
      <c r="A21" s="325">
        <v>9</v>
      </c>
      <c r="B21" s="326" t="s">
        <v>689</v>
      </c>
    </row>
    <row r="22" spans="1:2">
      <c r="A22" s="325">
        <v>10</v>
      </c>
      <c r="B22" s="326" t="s">
        <v>690</v>
      </c>
    </row>
    <row r="23" spans="1:2">
      <c r="A23" s="325">
        <v>11</v>
      </c>
      <c r="B23" s="326" t="s">
        <v>691</v>
      </c>
    </row>
    <row r="24" spans="1:2">
      <c r="A24" s="325">
        <v>12</v>
      </c>
      <c r="B24" s="326" t="s">
        <v>692</v>
      </c>
    </row>
    <row r="25" spans="1:2">
      <c r="A25" s="325">
        <v>13</v>
      </c>
      <c r="B25" s="326" t="s">
        <v>693</v>
      </c>
    </row>
    <row r="26" spans="1:2">
      <c r="A26" s="325">
        <v>14</v>
      </c>
      <c r="B26" s="326" t="s">
        <v>694</v>
      </c>
    </row>
    <row r="27" spans="1:2">
      <c r="A27" s="325">
        <v>15</v>
      </c>
      <c r="B27" s="326" t="s">
        <v>695</v>
      </c>
    </row>
    <row r="28" spans="1:2">
      <c r="A28" s="325">
        <v>16</v>
      </c>
      <c r="B28" s="326" t="s">
        <v>696</v>
      </c>
    </row>
    <row r="29" spans="1:2">
      <c r="A29" s="325">
        <v>17</v>
      </c>
      <c r="B29" s="326" t="s">
        <v>697</v>
      </c>
    </row>
    <row r="30" spans="1:2">
      <c r="A30" s="325">
        <v>18</v>
      </c>
      <c r="B30" s="326" t="s">
        <v>698</v>
      </c>
    </row>
    <row r="31" spans="1:2">
      <c r="A31" s="325">
        <v>19</v>
      </c>
      <c r="B31" s="326" t="s">
        <v>699</v>
      </c>
    </row>
    <row r="32" spans="1:2">
      <c r="A32" s="325">
        <v>20</v>
      </c>
      <c r="B32" s="326" t="s">
        <v>700</v>
      </c>
    </row>
    <row r="33" spans="1:2">
      <c r="A33" s="325">
        <v>21</v>
      </c>
      <c r="B33" s="326" t="s">
        <v>701</v>
      </c>
    </row>
    <row r="34" spans="1:2">
      <c r="A34" s="325">
        <v>22</v>
      </c>
      <c r="B34" s="326" t="s">
        <v>702</v>
      </c>
    </row>
    <row r="35" spans="1:2">
      <c r="A35" s="325">
        <v>23</v>
      </c>
      <c r="B35" s="326" t="s">
        <v>703</v>
      </c>
    </row>
    <row r="36" spans="1:2">
      <c r="A36" s="325">
        <v>24</v>
      </c>
      <c r="B36" s="326" t="s">
        <v>704</v>
      </c>
    </row>
    <row r="37" spans="1:2">
      <c r="A37" s="325">
        <v>25</v>
      </c>
      <c r="B37" s="326" t="s">
        <v>705</v>
      </c>
    </row>
    <row r="38" spans="1:2">
      <c r="A38" s="325">
        <v>26</v>
      </c>
      <c r="B38" s="326" t="s">
        <v>706</v>
      </c>
    </row>
    <row r="39" spans="1:2">
      <c r="A39" s="325">
        <v>27</v>
      </c>
      <c r="B39" s="326" t="s">
        <v>707</v>
      </c>
    </row>
    <row r="40" spans="1:2">
      <c r="A40" s="325">
        <v>28</v>
      </c>
      <c r="B40" s="326" t="s">
        <v>708</v>
      </c>
    </row>
    <row r="41" spans="1:2">
      <c r="A41" s="325">
        <v>29</v>
      </c>
      <c r="B41" s="326" t="s">
        <v>709</v>
      </c>
    </row>
    <row r="42" spans="1:2">
      <c r="A42" s="325">
        <v>30</v>
      </c>
      <c r="B42" s="326" t="s">
        <v>710</v>
      </c>
    </row>
    <row r="43" spans="1:2">
      <c r="A43" s="325">
        <v>31</v>
      </c>
      <c r="B43" s="326" t="s">
        <v>711</v>
      </c>
    </row>
    <row r="44" spans="1:2">
      <c r="A44" s="325">
        <v>32</v>
      </c>
      <c r="B44" s="326" t="s">
        <v>712</v>
      </c>
    </row>
    <row r="45" spans="1:2">
      <c r="A45" s="325">
        <v>33</v>
      </c>
      <c r="B45" s="326" t="s">
        <v>713</v>
      </c>
    </row>
    <row r="46" spans="1:2">
      <c r="A46" s="325">
        <v>34</v>
      </c>
      <c r="B46" s="326" t="s">
        <v>714</v>
      </c>
    </row>
    <row r="47" spans="1:2">
      <c r="A47" s="325">
        <v>35</v>
      </c>
      <c r="B47" s="326" t="s">
        <v>715</v>
      </c>
    </row>
    <row r="48" spans="1:2">
      <c r="A48" s="325">
        <v>36</v>
      </c>
      <c r="B48" s="326" t="s">
        <v>716</v>
      </c>
    </row>
    <row r="49" spans="1:2">
      <c r="A49" s="325">
        <v>37</v>
      </c>
      <c r="B49" s="326" t="s">
        <v>717</v>
      </c>
    </row>
    <row r="50" spans="1:2">
      <c r="A50" s="325">
        <v>38</v>
      </c>
      <c r="B50" s="326" t="s">
        <v>718</v>
      </c>
    </row>
    <row r="51" spans="1:2">
      <c r="A51" s="325">
        <v>39</v>
      </c>
      <c r="B51" s="326" t="s">
        <v>719</v>
      </c>
    </row>
    <row r="52" spans="1:2">
      <c r="A52" s="325">
        <v>40</v>
      </c>
      <c r="B52" s="326" t="s">
        <v>720</v>
      </c>
    </row>
    <row r="53" spans="1:2">
      <c r="A53" s="325">
        <v>41</v>
      </c>
      <c r="B53" s="326" t="s">
        <v>721</v>
      </c>
    </row>
    <row r="54" spans="1:2">
      <c r="A54" s="325">
        <v>42</v>
      </c>
      <c r="B54" s="326" t="s">
        <v>722</v>
      </c>
    </row>
    <row r="55" spans="1:2">
      <c r="A55" s="325">
        <v>43</v>
      </c>
      <c r="B55" s="326" t="s">
        <v>723</v>
      </c>
    </row>
    <row r="56" spans="1:2">
      <c r="A56" s="325">
        <v>44</v>
      </c>
      <c r="B56" s="326" t="s">
        <v>724</v>
      </c>
    </row>
    <row r="57" spans="1:2">
      <c r="A57" s="325">
        <v>45</v>
      </c>
      <c r="B57" s="326" t="s">
        <v>725</v>
      </c>
    </row>
    <row r="58" spans="1:2">
      <c r="A58" s="325">
        <v>46</v>
      </c>
      <c r="B58" s="326" t="s">
        <v>726</v>
      </c>
    </row>
    <row r="59" spans="1:2">
      <c r="A59" s="325">
        <v>47</v>
      </c>
      <c r="B59" s="326" t="s">
        <v>727</v>
      </c>
    </row>
    <row r="60" spans="1:2">
      <c r="A60" s="325">
        <v>48</v>
      </c>
      <c r="B60" s="326" t="s">
        <v>728</v>
      </c>
    </row>
    <row r="61" spans="1:2">
      <c r="A61" s="325">
        <v>49</v>
      </c>
      <c r="B61" s="326" t="s">
        <v>729</v>
      </c>
    </row>
    <row r="62" spans="1:2">
      <c r="A62" s="325">
        <v>50</v>
      </c>
      <c r="B62" s="326" t="s">
        <v>730</v>
      </c>
    </row>
    <row r="63" spans="1:2">
      <c r="A63" s="325">
        <v>51</v>
      </c>
      <c r="B63" s="326" t="s">
        <v>731</v>
      </c>
    </row>
    <row r="64" spans="1:2">
      <c r="A64" s="325">
        <v>52</v>
      </c>
      <c r="B64" s="326" t="s">
        <v>732</v>
      </c>
    </row>
    <row r="65" spans="1:2">
      <c r="A65" s="325">
        <v>53</v>
      </c>
      <c r="B65" s="326" t="s">
        <v>733</v>
      </c>
    </row>
    <row r="66" spans="1:2">
      <c r="A66" s="325">
        <v>54</v>
      </c>
      <c r="B66" s="326" t="s">
        <v>734</v>
      </c>
    </row>
    <row r="67" spans="1:2">
      <c r="A67" s="325">
        <v>55</v>
      </c>
      <c r="B67" s="326" t="s">
        <v>735</v>
      </c>
    </row>
    <row r="68" spans="1:2">
      <c r="A68" s="325">
        <v>56</v>
      </c>
      <c r="B68" s="326" t="s">
        <v>736</v>
      </c>
    </row>
    <row r="69" spans="1:2">
      <c r="A69" s="325">
        <v>57</v>
      </c>
      <c r="B69" s="326" t="s">
        <v>737</v>
      </c>
    </row>
    <row r="70" spans="1:2">
      <c r="A70" s="325">
        <v>58</v>
      </c>
      <c r="B70" s="326" t="s">
        <v>738</v>
      </c>
    </row>
    <row r="71" spans="1:2">
      <c r="A71" s="325">
        <v>59</v>
      </c>
      <c r="B71" s="326" t="s">
        <v>739</v>
      </c>
    </row>
    <row r="72" spans="1:2">
      <c r="A72" s="325">
        <v>60</v>
      </c>
      <c r="B72" s="326" t="s">
        <v>740</v>
      </c>
    </row>
    <row r="73" spans="1:2">
      <c r="A73" s="325">
        <v>61</v>
      </c>
      <c r="B73" s="326" t="s">
        <v>741</v>
      </c>
    </row>
    <row r="74" spans="1:2">
      <c r="A74" s="325">
        <v>62</v>
      </c>
      <c r="B74" s="326" t="s">
        <v>742</v>
      </c>
    </row>
    <row r="75" spans="1:2">
      <c r="A75" s="325">
        <v>63</v>
      </c>
      <c r="B75" s="326" t="s">
        <v>743</v>
      </c>
    </row>
    <row r="76" spans="1:2">
      <c r="A76" s="325">
        <v>64</v>
      </c>
      <c r="B76" s="326" t="s">
        <v>744</v>
      </c>
    </row>
    <row r="77" spans="1:2">
      <c r="A77" s="325">
        <v>65</v>
      </c>
      <c r="B77" s="326" t="s">
        <v>745</v>
      </c>
    </row>
    <row r="78" spans="1:2">
      <c r="A78" s="325">
        <v>66</v>
      </c>
      <c r="B78" s="326" t="s">
        <v>746</v>
      </c>
    </row>
    <row r="79" spans="1:2">
      <c r="A79" s="325">
        <v>67</v>
      </c>
      <c r="B79" s="326" t="s">
        <v>747</v>
      </c>
    </row>
    <row r="80" spans="1:2">
      <c r="A80" s="325">
        <v>68</v>
      </c>
      <c r="B80" s="326" t="s">
        <v>748</v>
      </c>
    </row>
    <row r="81" spans="1:2">
      <c r="A81" s="325">
        <v>69</v>
      </c>
      <c r="B81" s="326" t="s">
        <v>749</v>
      </c>
    </row>
    <row r="82" spans="1:2">
      <c r="A82" s="325">
        <v>70</v>
      </c>
      <c r="B82" s="326" t="s">
        <v>750</v>
      </c>
    </row>
    <row r="83" spans="1:2">
      <c r="A83" s="325">
        <v>71</v>
      </c>
      <c r="B83" s="326" t="s">
        <v>751</v>
      </c>
    </row>
    <row r="84" spans="1:2">
      <c r="A84" s="325">
        <v>72</v>
      </c>
      <c r="B84" s="326" t="s">
        <v>752</v>
      </c>
    </row>
    <row r="85" spans="1:2">
      <c r="A85" s="325">
        <v>73</v>
      </c>
      <c r="B85" s="326" t="s">
        <v>753</v>
      </c>
    </row>
    <row r="86" spans="1:2">
      <c r="A86" s="325">
        <v>74</v>
      </c>
      <c r="B86" s="326" t="s">
        <v>754</v>
      </c>
    </row>
    <row r="87" spans="1:2">
      <c r="A87" s="325">
        <v>75</v>
      </c>
      <c r="B87" s="326" t="s">
        <v>755</v>
      </c>
    </row>
    <row r="88" spans="1:2">
      <c r="A88" s="325">
        <v>76</v>
      </c>
      <c r="B88" s="326" t="s">
        <v>756</v>
      </c>
    </row>
    <row r="89" spans="1:2">
      <c r="A89" s="325">
        <v>77</v>
      </c>
      <c r="B89" s="326" t="s">
        <v>757</v>
      </c>
    </row>
    <row r="90" spans="1:2">
      <c r="A90" s="325">
        <v>78</v>
      </c>
      <c r="B90" s="326" t="s">
        <v>758</v>
      </c>
    </row>
    <row r="91" spans="1:2">
      <c r="A91" s="325">
        <v>79</v>
      </c>
      <c r="B91" s="326" t="s">
        <v>759</v>
      </c>
    </row>
    <row r="92" spans="1:2">
      <c r="A92" s="325">
        <v>80</v>
      </c>
      <c r="B92" s="326" t="s">
        <v>760</v>
      </c>
    </row>
    <row r="93" spans="1:2">
      <c r="A93" s="325">
        <v>81</v>
      </c>
      <c r="B93" s="326" t="s">
        <v>761</v>
      </c>
    </row>
    <row r="94" spans="1:2">
      <c r="A94" s="325">
        <v>82</v>
      </c>
      <c r="B94" s="326" t="s">
        <v>762</v>
      </c>
    </row>
    <row r="95" spans="1:2">
      <c r="A95" s="325">
        <v>83</v>
      </c>
      <c r="B95" s="326" t="s">
        <v>763</v>
      </c>
    </row>
    <row r="96" spans="1:2">
      <c r="A96" s="325">
        <v>84</v>
      </c>
      <c r="B96" s="326" t="s">
        <v>764</v>
      </c>
    </row>
    <row r="97" spans="1:2">
      <c r="A97" s="325">
        <v>85</v>
      </c>
      <c r="B97" s="326" t="s">
        <v>765</v>
      </c>
    </row>
    <row r="98" spans="1:2">
      <c r="A98" s="325">
        <v>86</v>
      </c>
      <c r="B98" s="326" t="s">
        <v>766</v>
      </c>
    </row>
    <row r="99" spans="1:2">
      <c r="A99" s="325">
        <v>87</v>
      </c>
      <c r="B99" s="326" t="s">
        <v>767</v>
      </c>
    </row>
    <row r="100" spans="1:2">
      <c r="A100" s="325">
        <v>88</v>
      </c>
      <c r="B100" s="326" t="s">
        <v>768</v>
      </c>
    </row>
    <row r="101" spans="1:2">
      <c r="A101" s="325">
        <v>89</v>
      </c>
      <c r="B101" s="326" t="s">
        <v>769</v>
      </c>
    </row>
    <row r="102" spans="1:2">
      <c r="A102" s="325">
        <v>90</v>
      </c>
      <c r="B102" s="326" t="s">
        <v>770</v>
      </c>
    </row>
    <row r="103" spans="1:2">
      <c r="A103" s="325">
        <v>91</v>
      </c>
      <c r="B103" s="326" t="s">
        <v>771</v>
      </c>
    </row>
    <row r="104" spans="1:2">
      <c r="A104" s="325">
        <v>92</v>
      </c>
      <c r="B104" s="326" t="s">
        <v>772</v>
      </c>
    </row>
    <row r="105" spans="1:2">
      <c r="A105" s="325">
        <v>93</v>
      </c>
      <c r="B105" s="326" t="s">
        <v>773</v>
      </c>
    </row>
    <row r="106" spans="1:2">
      <c r="A106" s="325">
        <v>94</v>
      </c>
      <c r="B106" s="326" t="s">
        <v>774</v>
      </c>
    </row>
    <row r="107" spans="1:2">
      <c r="A107" s="325">
        <v>95</v>
      </c>
      <c r="B107" s="326" t="s">
        <v>775</v>
      </c>
    </row>
    <row r="108" spans="1:2">
      <c r="A108" s="325">
        <v>96</v>
      </c>
      <c r="B108" s="326" t="s">
        <v>776</v>
      </c>
    </row>
    <row r="109" spans="1:2">
      <c r="A109" s="325">
        <v>97</v>
      </c>
      <c r="B109" s="326" t="s">
        <v>777</v>
      </c>
    </row>
    <row r="110" spans="1:2">
      <c r="A110" s="325">
        <v>98</v>
      </c>
      <c r="B110" s="326" t="s">
        <v>778</v>
      </c>
    </row>
    <row r="111" spans="1:2">
      <c r="A111" s="325">
        <v>99</v>
      </c>
      <c r="B111" s="326" t="s">
        <v>779</v>
      </c>
    </row>
    <row r="112" spans="1:2">
      <c r="A112" s="325">
        <v>100</v>
      </c>
      <c r="B112" s="326" t="s">
        <v>780</v>
      </c>
    </row>
  </sheetData>
  <sheetProtection selectLockedCells="1" selectUnlockedCells="1"/>
  <customSheetViews>
    <customSheetView guid="{987A3FAC-920D-4C0C-8129-D8F4AFD7E477}" state="hidden">
      <selection sqref="A1:F1"/>
      <pageMargins left="0" right="0" top="0" bottom="0" header="0" footer="0"/>
      <pageSetup orientation="portrait" r:id="rId1"/>
      <headerFooter alignWithMargins="0"/>
    </customSheetView>
    <customSheetView guid="{CB55CDDD-15EC-4265-9148-3411BBB26D54}" state="hidden">
      <selection sqref="A1:F1"/>
      <pageMargins left="0" right="0" top="0" bottom="0" header="0" footer="0"/>
      <pageSetup orientation="portrait" r:id="rId2"/>
      <headerFooter alignWithMargins="0"/>
    </customSheetView>
    <customSheetView guid="{023E95C7-CD0A-46A1-945E-64751E02EBFE}" state="hidden">
      <selection sqref="A1:F1"/>
      <pageMargins left="0" right="0" top="0" bottom="0" header="0" footer="0"/>
      <pageSetup orientation="portrait" r:id="rId3"/>
      <headerFooter alignWithMargins="0"/>
    </customSheetView>
    <customSheetView guid="{BB6473B7-092C-417E-97E7-ED0705AE17A0}" state="hidden">
      <selection sqref="A1:F1"/>
      <pageMargins left="0" right="0" top="0" bottom="0" header="0" footer="0"/>
      <pageSetup orientation="portrait" r:id="rId4"/>
      <headerFooter alignWithMargins="0"/>
    </customSheetView>
    <customSheetView guid="{A41EE4DE-0D82-4A56-8210-F78316511D11}" state="hidden">
      <selection sqref="A1:F1"/>
      <pageMargins left="0" right="0" top="0" bottom="0" header="0" footer="0"/>
      <pageSetup orientation="portrait" r:id="rId5"/>
      <headerFooter alignWithMargins="0"/>
    </customSheetView>
    <customSheetView guid="{1E0C44A1-9358-4FBD-8C2C-4DB661DA1476}" state="hidden">
      <selection sqref="A1:F1"/>
      <pageMargins left="0" right="0" top="0" bottom="0" header="0" footer="0"/>
      <pageSetup orientation="portrait" r:id="rId6"/>
      <headerFooter alignWithMargins="0"/>
    </customSheetView>
    <customSheetView guid="{498493C3-769C-4143-9114-C68CD1D40B11}" state="hidden">
      <selection sqref="A1:F1"/>
      <pageMargins left="0" right="0" top="0" bottom="0" header="0" footer="0"/>
      <pageSetup orientation="portrait" r:id="rId7"/>
      <headerFooter alignWithMargins="0"/>
    </customSheetView>
    <customSheetView guid="{C431BC99-7569-44AB-83F6-AB73BDED3783}" state="hidden">
      <selection sqref="A1:F1"/>
      <pageMargins left="0" right="0" top="0" bottom="0" header="0" footer="0"/>
      <pageSetup orientation="portrait" r:id="rId8"/>
      <headerFooter alignWithMargins="0"/>
    </customSheetView>
    <customSheetView guid="{E97134B6-5E8D-4951-8DA0-73D065532361}" state="hidden">
      <selection sqref="A1:F1"/>
      <pageMargins left="0" right="0" top="0" bottom="0" header="0" footer="0"/>
      <pageSetup orientation="portrait" r:id="rId9"/>
      <headerFooter alignWithMargins="0"/>
    </customSheetView>
    <customSheetView guid="{D0757F9E-DF41-4B40-A5E5-F4F8FDD8D61D}" state="hidden">
      <selection sqref="A1:F1"/>
      <pageMargins left="0" right="0" top="0" bottom="0" header="0" footer="0"/>
      <pageSetup orientation="portrait" r:id="rId10"/>
      <headerFooter alignWithMargins="0"/>
    </customSheetView>
    <customSheetView guid="{EE46BCD1-F715-4FA9-A5FC-1B125AD601E0}" state="hidden">
      <selection sqref="A1:F1"/>
      <pageMargins left="0" right="0" top="0" bottom="0" header="0" footer="0"/>
      <pageSetup orientation="portrait" r:id="rId11"/>
      <headerFooter alignWithMargins="0"/>
    </customSheetView>
    <customSheetView guid="{4AA1107B-A795-4744-B566-827168772C7A}" state="hidden">
      <selection sqref="A1:F1"/>
      <pageMargins left="0" right="0" top="0" bottom="0" header="0" footer="0"/>
      <pageSetup orientation="portrait" r:id="rId12"/>
      <headerFooter alignWithMargins="0"/>
    </customSheetView>
    <customSheetView guid="{B23AD343-29DA-4CE0-BD10-47BF44F3782F}" state="hidden">
      <selection sqref="A1:F1"/>
      <pageMargins left="0" right="0" top="0" bottom="0" header="0" footer="0"/>
      <pageSetup orientation="portrait" r:id="rId13"/>
      <headerFooter alignWithMargins="0"/>
    </customSheetView>
    <customSheetView guid="{ECE9294F-C910-4036-88BC-B1F2176FB06B}" state="hidden">
      <selection sqref="A1:F1"/>
      <pageMargins left="0" right="0" top="0" bottom="0" header="0" footer="0"/>
      <pageSetup orientation="portrait" r:id="rId14"/>
      <headerFooter alignWithMargins="0"/>
    </customSheetView>
    <customSheetView guid="{4F65FF32-EC61-4022-A399-2986D7B6B8B3}" state="hidden" showRuler="0">
      <selection sqref="A1:B1"/>
      <pageMargins left="0" right="0" top="0" bottom="0" header="0" footer="0"/>
      <pageSetup orientation="portrait" r:id="rId15"/>
      <headerFooter alignWithMargins="0"/>
    </customSheetView>
    <customSheetView guid="{01ACF2E1-8E61-4459-ABC1-B6C183DEED61}" state="hidden" showRuler="0">
      <selection sqref="A1:B1"/>
      <pageMargins left="0" right="0" top="0" bottom="0" header="0" footer="0"/>
      <pageSetup orientation="portrait" r:id="rId16"/>
      <headerFooter alignWithMargins="0"/>
    </customSheetView>
    <customSheetView guid="{14D7F02E-BCCA-4517-ABC7-537FF4AEB67A}" state="hidden" topLeftCell="A2">
      <selection activeCell="C2" sqref="C2"/>
      <pageMargins left="0" right="0" top="0" bottom="0" header="0" footer="0"/>
      <pageSetup orientation="portrait" r:id="rId17"/>
      <headerFooter alignWithMargins="0"/>
    </customSheetView>
    <customSheetView guid="{27A45B7A-04F2-4516-B80B-5ED0825D4ED3}" state="hidden" topLeftCell="A2">
      <selection activeCell="C2" sqref="C2"/>
      <pageMargins left="0" right="0" top="0" bottom="0" header="0" footer="0"/>
      <pageSetup orientation="portrait" r:id="rId18"/>
      <headerFooter alignWithMargins="0"/>
    </customSheetView>
    <customSheetView guid="{E9F4E142-7D26-464D-BECA-4F3806DB1FE1}" state="hidden">
      <selection sqref="A1:F1"/>
      <pageMargins left="0" right="0" top="0" bottom="0" header="0" footer="0"/>
      <pageSetup orientation="portrait" r:id="rId19"/>
      <headerFooter alignWithMargins="0"/>
    </customSheetView>
    <customSheetView guid="{A7DBDDEF-9245-44C6-9EBF-032DB6E1C0A2}" state="hidden">
      <selection sqref="A1:F1"/>
      <pageMargins left="0" right="0" top="0" bottom="0" header="0" footer="0"/>
      <pageSetup orientation="portrait" r:id="rId20"/>
      <headerFooter alignWithMargins="0"/>
    </customSheetView>
    <customSheetView guid="{7487ED9F-BBED-4B2A-9631-22F1A430946B}" state="hidden">
      <selection sqref="A1:F1"/>
      <pageMargins left="0" right="0" top="0" bottom="0" header="0" footer="0"/>
      <pageSetup orientation="portrait" r:id="rId21"/>
      <headerFooter alignWithMargins="0"/>
    </customSheetView>
    <customSheetView guid="{B3CE7B10-A914-4559-A6DA-AED8C22AFD6D}" state="hidden">
      <selection sqref="A1:F1"/>
      <pageMargins left="0" right="0" top="0" bottom="0" header="0" footer="0"/>
      <pageSetup orientation="portrait" r:id="rId22"/>
      <headerFooter alignWithMargins="0"/>
    </customSheetView>
    <customSheetView guid="{D53177B2-31EC-4222-B97A-A37DCFD9E45B}" state="hidden">
      <selection sqref="A1:F1"/>
      <pageMargins left="0" right="0" top="0" bottom="0" header="0" footer="0"/>
      <pageSetup orientation="portrait" r:id="rId23"/>
      <headerFooter alignWithMargins="0"/>
    </customSheetView>
    <customSheetView guid="{223BC0FC-814D-40F0-9795-CE82A16FF3A5}" state="hidden">
      <selection sqref="A1:F1"/>
      <pageMargins left="0" right="0" top="0" bottom="0" header="0" footer="0"/>
      <pageSetup orientation="portrait" r:id="rId24"/>
      <headerFooter alignWithMargins="0"/>
    </customSheetView>
    <customSheetView guid="{B835C05C-B615-4DCB-982D-4519616B3CD8}" state="hidden">
      <selection sqref="A1:F1"/>
      <pageMargins left="0" right="0" top="0" bottom="0" header="0" footer="0"/>
      <pageSetup orientation="portrait" r:id="rId25"/>
      <headerFooter alignWithMargins="0"/>
    </customSheetView>
    <customSheetView guid="{A34CC49F-E309-4C23-B4F6-1E3B307C10D1}" state="hidden">
      <selection sqref="A1:F1"/>
      <pageMargins left="0" right="0" top="0" bottom="0" header="0" footer="0"/>
      <pageSetup orientation="portrait" r:id="rId26"/>
      <headerFooter alignWithMargins="0"/>
    </customSheetView>
    <customSheetView guid="{8909CFDD-4F29-4C72-886E-908773EE94A2}" state="hidden">
      <selection sqref="A1:F1"/>
      <pageMargins left="0" right="0" top="0" bottom="0" header="0" footer="0"/>
      <pageSetup orientation="portrait" r:id="rId27"/>
      <headerFooter alignWithMargins="0"/>
    </customSheetView>
    <customSheetView guid="{D5F8AD2D-F014-4A7B-9CE7-589273BD9F11}" state="hidden">
      <selection sqref="A1:F1"/>
      <pageMargins left="0" right="0" top="0" bottom="0" header="0" footer="0"/>
      <pageSetup orientation="portrait" r:id="rId28"/>
      <headerFooter alignWithMargins="0"/>
    </customSheetView>
    <customSheetView guid="{B79CB868-E256-4BC8-93B8-32C16DA3E61B}" state="hidden">
      <selection sqref="A1:F1"/>
      <pageMargins left="0" right="0" top="0" bottom="0" header="0" footer="0"/>
      <pageSetup orientation="portrait" r:id="rId29"/>
      <headerFooter alignWithMargins="0"/>
    </customSheetView>
  </customSheetViews>
  <mergeCells count="1">
    <mergeCell ref="A1:B1"/>
  </mergeCells>
  <phoneticPr fontId="3" type="noConversion"/>
  <pageMargins left="0.75" right="0.75" top="1" bottom="1" header="0.5" footer="0.5"/>
  <pageSetup orientation="portrait" r:id="rId3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 right="0" top="0" bottom="0" header="0" footer="0"/>
    </customSheetView>
    <customSheetView guid="{CB55CDDD-15EC-4265-9148-3411BBB26D5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D5F8AD2D-F014-4A7B-9CE7-589273BD9F11}" state="hidden">
      <pageMargins left="0" right="0" top="0" bottom="0" header="0" footer="0"/>
    </customSheetView>
    <customSheetView guid="{B79CB868-E256-4BC8-93B8-32C16DA3E61B}" state="hidden">
      <pageMargins left="0" right="0" top="0" bottom="0" header="0" footer="0"/>
    </customSheetView>
  </customSheetViews>
  <phoneticPr fontId="2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 right="0" top="0" bottom="0" header="0" footer="0"/>
    </customSheetView>
    <customSheetView guid="{CB55CDDD-15EC-4265-9148-3411BBB26D54}" state="hidden">
      <pageMargins left="0" right="0" top="0" bottom="0" header="0" footer="0"/>
    </customSheetView>
    <customSheetView guid="{023E95C7-CD0A-46A1-945E-64751E02EBFE}" state="hidden">
      <pageMargins left="0" right="0" top="0" bottom="0" header="0" footer="0"/>
    </customSheetView>
    <customSheetView guid="{BB6473B7-092C-417E-97E7-ED0705AE17A0}" state="hidden">
      <pageMargins left="0" right="0" top="0" bottom="0" header="0" footer="0"/>
    </customSheetView>
    <customSheetView guid="{A41EE4DE-0D82-4A56-8210-F78316511D11}" state="hidden">
      <pageMargins left="0" right="0" top="0" bottom="0" header="0" footer="0"/>
    </customSheetView>
    <customSheetView guid="{1E0C44A1-9358-4FBD-8C2C-4DB661DA1476}" state="hidden">
      <pageMargins left="0" right="0" top="0" bottom="0" header="0" footer="0"/>
    </customSheetView>
    <customSheetView guid="{498493C3-769C-4143-9114-C68CD1D40B11}" state="hidden">
      <pageMargins left="0" right="0" top="0" bottom="0" header="0" footer="0"/>
    </customSheetView>
    <customSheetView guid="{C431BC99-7569-44AB-83F6-AB73BDED3783}" state="hidden">
      <pageMargins left="0" right="0" top="0" bottom="0" header="0" footer="0"/>
    </customSheetView>
    <customSheetView guid="{E97134B6-5E8D-4951-8DA0-73D065532361}" state="hidden">
      <pageMargins left="0" right="0" top="0" bottom="0" header="0" footer="0"/>
    </customSheetView>
    <customSheetView guid="{D0757F9E-DF41-4B40-A5E5-F4F8FDD8D61D}" state="hidden">
      <pageMargins left="0" right="0" top="0" bottom="0" header="0" footer="0"/>
    </customSheetView>
    <customSheetView guid="{EE46BCD1-F715-4FA9-A5FC-1B125AD601E0}" state="hidden">
      <pageMargins left="0" right="0" top="0" bottom="0" header="0" footer="0"/>
    </customSheetView>
    <customSheetView guid="{4AA1107B-A795-4744-B566-827168772C7A}" state="hidden">
      <pageMargins left="0" right="0" top="0" bottom="0" header="0" footer="0"/>
    </customSheetView>
    <customSheetView guid="{B23AD343-29DA-4CE0-BD10-47BF44F3782F}" state="hidden">
      <pageMargins left="0" right="0" top="0" bottom="0" header="0" footer="0"/>
    </customSheetView>
    <customSheetView guid="{ECE9294F-C910-4036-88BC-B1F2176FB06B}" state="hidden">
      <pageMargins left="0" right="0" top="0" bottom="0" header="0" footer="0"/>
    </customSheetView>
    <customSheetView guid="{E9F4E142-7D26-464D-BECA-4F3806DB1FE1}" state="hidden">
      <pageMargins left="0" right="0" top="0" bottom="0" header="0" footer="0"/>
    </customSheetView>
    <customSheetView guid="{A7DBDDEF-9245-44C6-9EBF-032DB6E1C0A2}" state="hidden">
      <pageMargins left="0" right="0" top="0" bottom="0" header="0" footer="0"/>
    </customSheetView>
    <customSheetView guid="{7487ED9F-BBED-4B2A-9631-22F1A430946B}" state="hidden">
      <pageMargins left="0" right="0" top="0" bottom="0" header="0" footer="0"/>
    </customSheetView>
    <customSheetView guid="{B3CE7B10-A914-4559-A6DA-AED8C22AFD6D}" state="hidden">
      <pageMargins left="0" right="0" top="0" bottom="0" header="0" footer="0"/>
    </customSheetView>
    <customSheetView guid="{D53177B2-31EC-4222-B97A-A37DCFD9E45B}" state="hidden">
      <pageMargins left="0" right="0" top="0" bottom="0" header="0" footer="0"/>
    </customSheetView>
    <customSheetView guid="{223BC0FC-814D-40F0-9795-CE82A16FF3A5}" state="hidden">
      <pageMargins left="0" right="0" top="0" bottom="0" header="0" footer="0"/>
    </customSheetView>
    <customSheetView guid="{B835C05C-B615-4DCB-982D-4519616B3CD8}" state="hidden">
      <pageMargins left="0" right="0" top="0" bottom="0" header="0" footer="0"/>
    </customSheetView>
    <customSheetView guid="{A34CC49F-E309-4C23-B4F6-1E3B307C10D1}" state="hidden">
      <pageMargins left="0" right="0" top="0" bottom="0" header="0" footer="0"/>
    </customSheetView>
    <customSheetView guid="{8909CFDD-4F29-4C72-886E-908773EE94A2}" state="hidden">
      <pageMargins left="0" right="0" top="0" bottom="0" header="0" footer="0"/>
    </customSheetView>
    <customSheetView guid="{D5F8AD2D-F014-4A7B-9CE7-589273BD9F11}" state="hidden">
      <pageMargins left="0" right="0" top="0" bottom="0" header="0" footer="0"/>
    </customSheetView>
    <customSheetView guid="{B79CB868-E256-4BC8-93B8-32C16DA3E61B}" state="hidden">
      <pageMargins left="0" right="0" top="0" bottom="0" header="0" footer="0"/>
    </customSheetView>
  </customSheetViews>
  <phoneticPr fontId="2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3"/>
    <col min="2" max="2" width="9" style="284"/>
    <col min="3" max="3" width="72.625" style="284" customWidth="1"/>
    <col min="4" max="4" width="66.125" style="296" customWidth="1"/>
    <col min="5" max="16384" width="9" style="282"/>
  </cols>
  <sheetData>
    <row r="1" spans="1:11" ht="45" customHeight="1">
      <c r="A1" s="1141" t="s">
        <v>16</v>
      </c>
      <c r="B1" s="1141"/>
      <c r="C1" s="1141"/>
      <c r="D1" s="281"/>
      <c r="E1" s="1410"/>
      <c r="F1" s="1410"/>
      <c r="G1" s="1410"/>
      <c r="H1" s="1410"/>
      <c r="I1" s="1410"/>
      <c r="J1" s="1410"/>
      <c r="K1" s="1410"/>
    </row>
    <row r="2" spans="1:11" ht="18" customHeight="1">
      <c r="D2" s="285"/>
      <c r="E2" s="286"/>
      <c r="F2" s="286"/>
      <c r="G2" s="286"/>
      <c r="H2" s="286"/>
      <c r="I2" s="286"/>
      <c r="J2" s="286"/>
      <c r="K2" s="286"/>
    </row>
    <row r="3" spans="1:11" ht="18" customHeight="1">
      <c r="A3" s="287" t="s">
        <v>17</v>
      </c>
      <c r="B3" s="284" t="s">
        <v>18</v>
      </c>
      <c r="D3" s="288"/>
      <c r="E3" s="289"/>
      <c r="F3" s="289"/>
      <c r="G3" s="289"/>
      <c r="H3" s="289"/>
      <c r="I3" s="289"/>
      <c r="J3" s="289"/>
      <c r="K3" s="289"/>
    </row>
    <row r="4" spans="1:11" ht="18" customHeight="1">
      <c r="B4" s="290" t="s">
        <v>19</v>
      </c>
      <c r="C4" s="291" t="s">
        <v>20</v>
      </c>
      <c r="D4" s="288"/>
      <c r="E4" s="289"/>
      <c r="F4" s="289"/>
      <c r="G4" s="289"/>
      <c r="H4" s="289"/>
      <c r="I4" s="289"/>
      <c r="J4" s="289"/>
      <c r="K4" s="289"/>
    </row>
    <row r="5" spans="1:11" ht="38.1" customHeight="1">
      <c r="B5" s="290" t="s">
        <v>21</v>
      </c>
      <c r="C5" s="291" t="s">
        <v>22</v>
      </c>
      <c r="D5" s="288"/>
      <c r="E5" s="289"/>
      <c r="F5" s="289"/>
      <c r="G5" s="289"/>
      <c r="H5" s="289"/>
      <c r="I5" s="289"/>
      <c r="J5" s="289"/>
      <c r="K5" s="289"/>
    </row>
    <row r="6" spans="1:11" ht="18" customHeight="1">
      <c r="B6" s="290" t="s">
        <v>23</v>
      </c>
      <c r="C6" s="291" t="s">
        <v>24</v>
      </c>
      <c r="D6" s="288"/>
      <c r="E6" s="289"/>
      <c r="F6" s="289"/>
      <c r="G6" s="289"/>
      <c r="H6" s="289"/>
      <c r="I6" s="289"/>
      <c r="J6" s="289"/>
      <c r="K6" s="289"/>
    </row>
    <row r="7" spans="1:11" ht="18" customHeight="1">
      <c r="B7" s="290" t="s">
        <v>25</v>
      </c>
      <c r="C7" s="291" t="s">
        <v>26</v>
      </c>
      <c r="D7" s="288"/>
      <c r="E7" s="289"/>
      <c r="F7" s="289"/>
      <c r="G7" s="289"/>
      <c r="H7" s="289"/>
      <c r="I7" s="289"/>
      <c r="J7" s="289"/>
      <c r="K7" s="289"/>
    </row>
    <row r="8" spans="1:11" ht="18" customHeight="1">
      <c r="B8" s="290" t="s">
        <v>27</v>
      </c>
      <c r="C8" s="291" t="s">
        <v>28</v>
      </c>
      <c r="D8" s="288"/>
      <c r="E8" s="289"/>
      <c r="F8" s="289"/>
      <c r="G8" s="289"/>
      <c r="H8" s="289"/>
      <c r="I8" s="289"/>
      <c r="J8" s="289"/>
      <c r="K8" s="289"/>
    </row>
    <row r="9" spans="1:11" ht="18" customHeight="1">
      <c r="B9" s="290" t="s">
        <v>29</v>
      </c>
      <c r="C9" s="291" t="s">
        <v>30</v>
      </c>
      <c r="D9" s="288"/>
      <c r="E9" s="289"/>
      <c r="F9" s="289"/>
      <c r="G9" s="289"/>
      <c r="H9" s="289"/>
      <c r="I9" s="289"/>
      <c r="J9" s="289"/>
      <c r="K9" s="289"/>
    </row>
    <row r="10" spans="1:11" ht="18" customHeight="1">
      <c r="B10" s="290"/>
      <c r="C10" s="291"/>
      <c r="D10" s="288"/>
      <c r="E10" s="289"/>
      <c r="F10" s="289"/>
      <c r="G10" s="289"/>
      <c r="H10" s="289"/>
      <c r="I10" s="289"/>
      <c r="J10" s="289"/>
      <c r="K10" s="289"/>
    </row>
    <row r="11" spans="1:11" ht="18" customHeight="1">
      <c r="A11" s="287" t="s">
        <v>31</v>
      </c>
      <c r="B11" s="284" t="s">
        <v>32</v>
      </c>
      <c r="D11" s="288"/>
      <c r="E11" s="289"/>
      <c r="F11" s="289"/>
      <c r="G11" s="289"/>
      <c r="H11" s="289"/>
      <c r="I11" s="289"/>
      <c r="J11" s="289"/>
      <c r="K11" s="289"/>
    </row>
    <row r="12" spans="1:11" ht="18" customHeight="1">
      <c r="B12" s="1142" t="s">
        <v>33</v>
      </c>
      <c r="C12" s="1142"/>
      <c r="D12" s="293"/>
      <c r="E12" s="289"/>
      <c r="F12" s="289"/>
      <c r="G12" s="289"/>
      <c r="H12" s="289"/>
      <c r="I12" s="289"/>
      <c r="J12" s="289"/>
      <c r="K12" s="289"/>
    </row>
    <row r="13" spans="1:11" ht="18" customHeight="1">
      <c r="B13" s="294"/>
      <c r="C13" s="291" t="s">
        <v>34</v>
      </c>
      <c r="D13" s="288"/>
      <c r="E13" s="289"/>
      <c r="F13" s="289"/>
      <c r="G13" s="289"/>
      <c r="H13" s="289"/>
      <c r="I13" s="289"/>
      <c r="J13" s="289"/>
      <c r="K13" s="289"/>
    </row>
    <row r="14" spans="1:11" ht="18" customHeight="1">
      <c r="B14" s="1142" t="s">
        <v>35</v>
      </c>
      <c r="C14" s="1142"/>
      <c r="D14" s="293"/>
      <c r="E14" s="289"/>
      <c r="F14" s="289"/>
      <c r="G14" s="289"/>
      <c r="H14" s="289"/>
      <c r="I14" s="289"/>
      <c r="J14" s="289"/>
      <c r="K14" s="289"/>
    </row>
    <row r="15" spans="1:11" ht="38.1" customHeight="1">
      <c r="B15" s="295" t="s">
        <v>36</v>
      </c>
      <c r="C15" s="291" t="s">
        <v>37</v>
      </c>
      <c r="D15" s="288"/>
      <c r="E15" s="289"/>
      <c r="F15" s="289"/>
      <c r="G15" s="289"/>
      <c r="H15" s="289"/>
      <c r="I15" s="289"/>
      <c r="J15" s="289"/>
      <c r="K15" s="289"/>
    </row>
    <row r="16" spans="1:11" ht="24.75" customHeight="1">
      <c r="B16" s="295" t="s">
        <v>36</v>
      </c>
      <c r="C16" s="291" t="s">
        <v>38</v>
      </c>
      <c r="D16" s="288"/>
      <c r="E16" s="289"/>
      <c r="F16" s="289"/>
      <c r="G16" s="289"/>
      <c r="H16" s="289"/>
      <c r="I16" s="289"/>
      <c r="J16" s="289"/>
      <c r="K16" s="289"/>
    </row>
    <row r="17" spans="2:11" ht="42" customHeight="1">
      <c r="B17" s="295" t="s">
        <v>36</v>
      </c>
      <c r="C17" s="291" t="s">
        <v>39</v>
      </c>
      <c r="D17" s="288"/>
      <c r="E17" s="289"/>
      <c r="F17" s="289"/>
      <c r="G17" s="289"/>
      <c r="H17" s="289"/>
      <c r="I17" s="289"/>
      <c r="J17" s="289"/>
      <c r="K17" s="289"/>
    </row>
    <row r="18" spans="2:11" ht="18" customHeight="1">
      <c r="B18" s="295" t="s">
        <v>36</v>
      </c>
      <c r="C18" s="291" t="s">
        <v>40</v>
      </c>
      <c r="D18" s="288"/>
      <c r="E18" s="289"/>
      <c r="F18" s="289"/>
      <c r="G18" s="289"/>
      <c r="H18" s="289"/>
      <c r="I18" s="289"/>
      <c r="J18" s="289"/>
      <c r="K18" s="289"/>
    </row>
    <row r="19" spans="2:11" ht="18" customHeight="1">
      <c r="B19" s="295" t="s">
        <v>36</v>
      </c>
      <c r="C19" s="291" t="s">
        <v>41</v>
      </c>
      <c r="D19" s="288"/>
      <c r="E19" s="289"/>
      <c r="F19" s="289"/>
      <c r="G19" s="289"/>
      <c r="H19" s="289"/>
      <c r="I19" s="289"/>
      <c r="J19" s="289"/>
      <c r="K19" s="289"/>
    </row>
    <row r="20" spans="2:11" ht="18" customHeight="1">
      <c r="B20" s="295" t="s">
        <v>36</v>
      </c>
      <c r="C20" s="291" t="s">
        <v>42</v>
      </c>
      <c r="D20" s="288"/>
      <c r="E20" s="289"/>
      <c r="F20" s="289"/>
      <c r="G20" s="289"/>
      <c r="H20" s="289"/>
      <c r="I20" s="289"/>
      <c r="J20" s="289"/>
      <c r="K20" s="289"/>
    </row>
    <row r="21" spans="2:11" ht="18" customHeight="1">
      <c r="B21" s="1142" t="s">
        <v>43</v>
      </c>
      <c r="C21" s="1142"/>
      <c r="D21" s="293"/>
      <c r="E21" s="289"/>
      <c r="F21" s="289"/>
      <c r="G21" s="289"/>
      <c r="H21" s="289"/>
      <c r="I21" s="289"/>
      <c r="J21" s="289"/>
      <c r="K21" s="289"/>
    </row>
    <row r="22" spans="2:11" ht="54" customHeight="1">
      <c r="B22" s="295" t="s">
        <v>36</v>
      </c>
      <c r="C22" s="291" t="s">
        <v>44</v>
      </c>
      <c r="D22" s="288"/>
      <c r="E22" s="289"/>
      <c r="F22" s="289"/>
      <c r="G22" s="289"/>
      <c r="H22" s="289"/>
      <c r="I22" s="289"/>
      <c r="J22" s="289"/>
      <c r="K22" s="289"/>
    </row>
    <row r="23" spans="2:11" ht="54" customHeight="1">
      <c r="B23" s="295" t="s">
        <v>36</v>
      </c>
      <c r="C23" s="291" t="s">
        <v>45</v>
      </c>
      <c r="D23" s="288"/>
      <c r="E23" s="289"/>
      <c r="F23" s="289"/>
      <c r="G23" s="289"/>
      <c r="H23" s="289"/>
      <c r="I23" s="289"/>
      <c r="J23" s="289"/>
      <c r="K23" s="289"/>
    </row>
    <row r="24" spans="2:11" ht="38.1" customHeight="1">
      <c r="B24" s="295" t="s">
        <v>36</v>
      </c>
      <c r="C24" s="291" t="s">
        <v>46</v>
      </c>
      <c r="D24" s="288"/>
      <c r="E24" s="289"/>
      <c r="F24" s="289"/>
      <c r="G24" s="289"/>
      <c r="H24" s="289"/>
      <c r="I24" s="289"/>
      <c r="J24" s="289"/>
      <c r="K24" s="289"/>
    </row>
    <row r="25" spans="2:11" ht="18" customHeight="1">
      <c r="B25" s="295" t="s">
        <v>36</v>
      </c>
      <c r="C25" s="291" t="s">
        <v>47</v>
      </c>
      <c r="D25" s="288"/>
      <c r="E25" s="289"/>
      <c r="F25" s="289"/>
      <c r="G25" s="289"/>
      <c r="H25" s="289"/>
      <c r="I25" s="289"/>
      <c r="J25" s="289"/>
      <c r="K25" s="289"/>
    </row>
    <row r="26" spans="2:11" ht="38.1" customHeight="1">
      <c r="B26" s="295" t="s">
        <v>36</v>
      </c>
      <c r="C26" s="291" t="s">
        <v>48</v>
      </c>
      <c r="D26" s="288"/>
      <c r="E26" s="289"/>
      <c r="F26" s="289"/>
      <c r="G26" s="289"/>
      <c r="H26" s="289"/>
      <c r="I26" s="289"/>
      <c r="J26" s="289"/>
      <c r="K26" s="289"/>
    </row>
    <row r="27" spans="2:11" ht="18" customHeight="1">
      <c r="B27" s="1142" t="s">
        <v>49</v>
      </c>
      <c r="C27" s="1142"/>
      <c r="D27" s="293"/>
      <c r="E27" s="289"/>
      <c r="F27" s="289"/>
      <c r="G27" s="289"/>
      <c r="H27" s="289"/>
      <c r="I27" s="289"/>
      <c r="J27" s="289"/>
      <c r="K27" s="289"/>
    </row>
    <row r="28" spans="2:11" ht="54" customHeight="1">
      <c r="B28" s="295" t="s">
        <v>36</v>
      </c>
      <c r="C28" s="291" t="s">
        <v>44</v>
      </c>
      <c r="D28" s="288"/>
      <c r="E28" s="289"/>
      <c r="F28" s="289"/>
      <c r="G28" s="289"/>
      <c r="H28" s="289"/>
      <c r="I28" s="289"/>
      <c r="J28" s="289"/>
      <c r="K28" s="289"/>
    </row>
    <row r="29" spans="2:11" ht="18" customHeight="1">
      <c r="B29" s="295" t="s">
        <v>36</v>
      </c>
      <c r="C29" s="291" t="s">
        <v>47</v>
      </c>
      <c r="D29" s="288"/>
      <c r="E29" s="289"/>
      <c r="F29" s="289"/>
      <c r="G29" s="289"/>
      <c r="H29" s="289"/>
      <c r="I29" s="289"/>
      <c r="J29" s="289"/>
      <c r="K29" s="289"/>
    </row>
    <row r="30" spans="2:11" ht="18" customHeight="1">
      <c r="B30" s="1142" t="s">
        <v>50</v>
      </c>
      <c r="C30" s="1142"/>
      <c r="D30" s="293"/>
    </row>
    <row r="31" spans="2:11" ht="54" customHeight="1">
      <c r="B31" s="295" t="s">
        <v>36</v>
      </c>
      <c r="C31" s="291" t="s">
        <v>44</v>
      </c>
      <c r="D31" s="288"/>
      <c r="E31" s="289"/>
      <c r="F31" s="289"/>
      <c r="G31" s="289"/>
      <c r="H31" s="289"/>
      <c r="I31" s="289"/>
      <c r="J31" s="289"/>
      <c r="K31" s="289"/>
    </row>
    <row r="32" spans="2:11" ht="18" customHeight="1">
      <c r="B32" s="295" t="s">
        <v>36</v>
      </c>
      <c r="C32" s="291" t="s">
        <v>47</v>
      </c>
      <c r="D32" s="288"/>
    </row>
    <row r="33" spans="2:11" ht="18" customHeight="1">
      <c r="B33" s="1142" t="s">
        <v>51</v>
      </c>
      <c r="C33" s="1142"/>
      <c r="D33" s="293"/>
    </row>
    <row r="34" spans="2:11" ht="18" customHeight="1">
      <c r="B34" s="295" t="s">
        <v>36</v>
      </c>
      <c r="C34" s="291" t="s">
        <v>52</v>
      </c>
      <c r="D34" s="288"/>
    </row>
    <row r="35" spans="2:11" ht="18" hidden="1" customHeight="1">
      <c r="B35" s="1142" t="s">
        <v>53</v>
      </c>
      <c r="C35" s="1142"/>
      <c r="D35" s="293"/>
    </row>
    <row r="36" spans="2:11" ht="18" hidden="1" customHeight="1">
      <c r="B36" s="295" t="s">
        <v>36</v>
      </c>
      <c r="C36" s="291" t="s">
        <v>52</v>
      </c>
      <c r="D36" s="288"/>
    </row>
    <row r="37" spans="2:11" ht="18" customHeight="1">
      <c r="B37" s="1142" t="s">
        <v>54</v>
      </c>
      <c r="C37" s="1142"/>
      <c r="D37" s="293"/>
    </row>
    <row r="38" spans="2:11" ht="32.25" customHeight="1">
      <c r="B38" s="295" t="s">
        <v>36</v>
      </c>
      <c r="C38" s="291" t="s">
        <v>55</v>
      </c>
      <c r="D38" s="288"/>
      <c r="E38" s="289"/>
      <c r="F38" s="289"/>
      <c r="G38" s="289"/>
      <c r="H38" s="289"/>
      <c r="I38" s="289"/>
      <c r="J38" s="289"/>
      <c r="K38" s="289"/>
    </row>
    <row r="39" spans="2:11" ht="18" customHeight="1">
      <c r="B39" s="1142" t="s">
        <v>56</v>
      </c>
      <c r="C39" s="1142"/>
    </row>
    <row r="40" spans="2:11" ht="38.1" customHeight="1">
      <c r="B40" s="295" t="s">
        <v>36</v>
      </c>
      <c r="C40" s="291" t="s">
        <v>57</v>
      </c>
    </row>
    <row r="41" spans="2:11" ht="38.1" customHeight="1">
      <c r="B41" s="295" t="s">
        <v>36</v>
      </c>
      <c r="C41" s="291" t="s">
        <v>55</v>
      </c>
    </row>
    <row r="42" spans="2:11" ht="18" customHeight="1">
      <c r="B42" s="1142" t="s">
        <v>58</v>
      </c>
      <c r="C42" s="1142"/>
    </row>
    <row r="43" spans="2:11" ht="18" customHeight="1">
      <c r="B43" s="295" t="s">
        <v>36</v>
      </c>
      <c r="C43" s="297" t="s">
        <v>59</v>
      </c>
    </row>
    <row r="44" spans="2:11" ht="18" customHeight="1">
      <c r="B44" s="295" t="s">
        <v>36</v>
      </c>
      <c r="C44" s="297" t="s">
        <v>60</v>
      </c>
    </row>
    <row r="45" spans="2:11" ht="18" customHeight="1">
      <c r="B45" s="1142" t="s">
        <v>61</v>
      </c>
      <c r="C45" s="1142"/>
    </row>
    <row r="46" spans="2:11" ht="18" customHeight="1">
      <c r="B46" s="295" t="s">
        <v>36</v>
      </c>
      <c r="C46" s="291" t="s">
        <v>62</v>
      </c>
      <c r="D46" s="288"/>
      <c r="E46" s="289"/>
      <c r="F46" s="289"/>
      <c r="G46" s="289"/>
      <c r="H46" s="289"/>
      <c r="I46" s="289"/>
      <c r="J46" s="289"/>
      <c r="K46" s="289"/>
    </row>
    <row r="47" spans="2:11" ht="18" customHeight="1">
      <c r="B47" s="295" t="s">
        <v>36</v>
      </c>
      <c r="C47" s="291" t="s">
        <v>63</v>
      </c>
      <c r="D47" s="288"/>
      <c r="E47" s="289"/>
      <c r="F47" s="289"/>
      <c r="G47" s="289"/>
      <c r="H47" s="289"/>
      <c r="I47" s="289"/>
      <c r="J47" s="289"/>
      <c r="K47" s="289"/>
    </row>
    <row r="48" spans="2:11" ht="36" customHeight="1">
      <c r="B48" s="295" t="s">
        <v>36</v>
      </c>
      <c r="C48" s="291" t="s">
        <v>64</v>
      </c>
      <c r="D48" s="288"/>
      <c r="E48" s="289"/>
      <c r="F48" s="289"/>
      <c r="G48" s="289"/>
      <c r="H48" s="289"/>
      <c r="I48" s="289"/>
      <c r="J48" s="289"/>
      <c r="K48" s="289"/>
    </row>
    <row r="49" spans="1:11" ht="18" customHeight="1">
      <c r="B49" s="295" t="s">
        <v>36</v>
      </c>
      <c r="C49" s="291" t="s">
        <v>65</v>
      </c>
      <c r="D49" s="288"/>
      <c r="E49" s="289"/>
      <c r="F49" s="289"/>
      <c r="G49" s="289"/>
      <c r="H49" s="289"/>
      <c r="I49" s="289"/>
      <c r="J49" s="289"/>
      <c r="K49" s="289"/>
    </row>
    <row r="50" spans="1:11" ht="18" customHeight="1">
      <c r="A50" s="284"/>
      <c r="C50" s="298"/>
    </row>
    <row r="51" spans="1:11" ht="18" customHeight="1">
      <c r="A51" s="1145"/>
      <c r="B51" s="1145"/>
      <c r="C51" s="1145"/>
      <c r="D51" s="292"/>
    </row>
    <row r="52" spans="1:11" ht="18" customHeight="1">
      <c r="A52" s="1144" t="s">
        <v>66</v>
      </c>
      <c r="B52" s="1144"/>
      <c r="C52" s="1144"/>
      <c r="D52" s="292"/>
    </row>
    <row r="53" spans="1:11" ht="36" customHeight="1">
      <c r="A53" s="1143" t="s">
        <v>67</v>
      </c>
      <c r="B53" s="1143"/>
      <c r="C53" s="1143"/>
    </row>
    <row r="54" spans="1:11" ht="18" customHeight="1">
      <c r="B54" s="299"/>
      <c r="C54" s="299"/>
    </row>
    <row r="55" spans="1:11" ht="18" customHeight="1">
      <c r="C55" s="297"/>
    </row>
    <row r="56" spans="1:11" ht="18" customHeight="1">
      <c r="C56" s="298"/>
    </row>
    <row r="57" spans="1:11" ht="18" customHeight="1">
      <c r="C57" s="297"/>
    </row>
    <row r="58" spans="1:11" ht="18" customHeight="1">
      <c r="B58" s="298"/>
      <c r="C58" s="298"/>
    </row>
    <row r="59" spans="1:11" ht="18" customHeight="1">
      <c r="B59" s="298"/>
      <c r="C59" s="298"/>
    </row>
    <row r="60" spans="1:11" ht="18" customHeight="1">
      <c r="B60" s="298"/>
      <c r="C60" s="298"/>
    </row>
    <row r="61" spans="1:11" ht="18" customHeight="1">
      <c r="B61" s="298"/>
      <c r="C61" s="298"/>
    </row>
    <row r="62" spans="1:11" ht="18" customHeight="1">
      <c r="B62" s="298"/>
      <c r="C62" s="298"/>
    </row>
    <row r="63" spans="1:11" ht="18" customHeight="1">
      <c r="B63" s="298"/>
      <c r="C63" s="298"/>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 right="0" top="0" bottom="0" header="0" footer="0"/>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 right="0" top="0" bottom="0" header="0" footer="0"/>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 right="0" top="0" bottom="0" header="0" footer="0"/>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 right="0" top="0" bottom="0" header="0" footer="0"/>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 right="0" top="0" bottom="0" header="0" footer="0"/>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 right="0" top="0" bottom="0" header="0" footer="0"/>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 right="0" top="0" bottom="0" header="0" footer="0"/>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 right="0" top="0" bottom="0" header="0" footer="0"/>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 right="0" top="0" bottom="0" header="0" footer="0"/>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 right="0" top="0" bottom="0" header="0" footer="0"/>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 right="0" top="0" bottom="0" header="0" footer="0"/>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 right="0" top="0" bottom="0" header="0" footer="0"/>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 right="0" top="0" bottom="0" header="0" footer="0"/>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 right="0" top="0" bottom="0" header="0" footer="0"/>
      <pageSetup orientation="portrait" r:id="rId14"/>
      <headerFooter alignWithMargins="0">
        <oddFooter>&amp;RPage &amp;P of &amp;N</oddFooter>
      </headerFooter>
    </customSheetView>
    <customSheetView guid="{4F65FF32-EC61-4022-A399-2986D7B6B8B3}" showGridLines="0" showRuler="0">
      <selection sqref="A1:C1"/>
      <pageMargins left="0" right="0" top="0" bottom="0" header="0" footer="0"/>
      <pageSetup orientation="portrait" r:id="rId15"/>
      <headerFooter alignWithMargins="0">
        <oddFooter>&amp;RPage &amp;P of &amp;N</oddFooter>
      </headerFooter>
    </customSheetView>
    <customSheetView guid="{14D7F02E-BCCA-4517-ABC7-537FF4AEB67A}" showGridLines="0">
      <selection activeCell="C15" sqref="C15"/>
      <pageMargins left="0" right="0" top="0" bottom="0" header="0" footer="0"/>
      <pageSetup orientation="portrait" r:id="rId16"/>
      <headerFooter alignWithMargins="0">
        <oddFooter>&amp;RPage &amp;P of &amp;N</oddFooter>
      </headerFooter>
    </customSheetView>
    <customSheetView guid="{27A45B7A-04F2-4516-B80B-5ED0825D4ED3}" showGridLines="0">
      <selection sqref="A1:C1"/>
      <pageMargins left="0" right="0" top="0" bottom="0" header="0" footer="0"/>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 right="0" top="0" bottom="0" header="0" footer="0"/>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 right="0" top="0" bottom="0" header="0" footer="0"/>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 right="0" top="0" bottom="0" header="0" footer="0"/>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 right="0" top="0" bottom="0" header="0" footer="0"/>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 right="0" top="0" bottom="0" header="0" footer="0"/>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 right="0" top="0" bottom="0" header="0" footer="0"/>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 right="0" top="0" bottom="0" header="0" footer="0"/>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 right="0" top="0" bottom="0" header="0" footer="0"/>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 right="0" top="0" bottom="0" header="0" footer="0"/>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 right="0" top="0" bottom="0" header="0" footer="0"/>
      <pageSetup orientation="portrait" r:id="rId27"/>
      <headerFooter alignWithMargins="0">
        <oddFooter>&amp;RPage &amp;P of &amp;N</oddFooter>
      </headerFooter>
    </customSheetView>
    <customSheetView guid="{B79CB868-E256-4BC8-93B8-32C16DA3E61B}" showGridLines="0" printArea="1" hiddenRows="1" state="hidden" view="pageBreakPreview">
      <selection sqref="A1:C1"/>
      <rowBreaks count="1" manualBreakCount="1">
        <brk id="29" max="2" man="1"/>
      </rowBreaks>
      <pageMargins left="0" right="0" top="0" bottom="0" header="0" footer="0"/>
      <pageSetup orientation="portrait" r:id="rId28"/>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9" type="noConversion"/>
  <pageMargins left="0.75" right="0.75" top="0.55000000000000004" bottom="0.47" header="0.32" footer="0.25"/>
  <pageSetup orientation="portrait" r:id="rId29"/>
  <headerFooter alignWithMargins="0">
    <oddFooter>&amp;RPage &amp;P of &amp;N</oddFooter>
  </headerFooter>
  <rowBreaks count="1" manualBreakCount="1">
    <brk id="29" max="2" man="1"/>
  </rowBreaks>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9" sqref="D9:G9"/>
    </sheetView>
  </sheetViews>
  <sheetFormatPr defaultColWidth="8" defaultRowHeight="16.5"/>
  <cols>
    <col min="1" max="1" width="8" style="158" customWidth="1"/>
    <col min="2" max="2" width="28.875" style="160" customWidth="1"/>
    <col min="3" max="3" width="10.25" style="160" customWidth="1"/>
    <col min="4" max="5" width="5.625" style="160" customWidth="1"/>
    <col min="6" max="6" width="5.625" style="165" customWidth="1"/>
    <col min="7" max="7" width="34.125" style="165" customWidth="1"/>
    <col min="8" max="10" width="10.375" style="165" hidden="1" customWidth="1"/>
    <col min="11" max="11" width="8" style="158" hidden="1" customWidth="1"/>
    <col min="12" max="12" width="21.5" style="158" hidden="1" customWidth="1"/>
    <col min="13" max="18" width="8" style="158" hidden="1" customWidth="1"/>
    <col min="19" max="19" width="8" style="158" customWidth="1"/>
    <col min="20" max="25" width="8" style="158"/>
    <col min="26" max="26" width="0" style="158" hidden="1" customWidth="1"/>
    <col min="27" max="27" width="16.75" style="158" hidden="1" customWidth="1"/>
    <col min="28" max="28" width="25.625" style="158" hidden="1" customWidth="1"/>
    <col min="29" max="29" width="0" style="158" hidden="1" customWidth="1"/>
    <col min="30" max="16384" width="8" style="158"/>
  </cols>
  <sheetData>
    <row r="1" spans="2:28" s="163" customFormat="1" ht="84.75" customHeight="1">
      <c r="B1" s="1146"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C1" s="1146"/>
      <c r="D1" s="1146"/>
      <c r="E1" s="1146"/>
      <c r="F1" s="1146"/>
      <c r="G1" s="1146"/>
      <c r="H1" s="159"/>
      <c r="I1" s="159"/>
      <c r="J1" s="159"/>
      <c r="L1" s="180"/>
      <c r="M1" s="180"/>
      <c r="N1" s="180"/>
    </row>
    <row r="2" spans="2:28" ht="31.5" customHeight="1">
      <c r="B2" s="1147" t="str">
        <f>Cover!B3</f>
        <v>SR-I/C&amp;M/WC-4356(SR1/NT/W-AIS/DOM/B00/25/11800) (RFx: 5002004743)</v>
      </c>
      <c r="C2" s="1147"/>
      <c r="D2" s="1147"/>
      <c r="E2" s="1147"/>
      <c r="F2" s="1147"/>
      <c r="G2" s="1147"/>
      <c r="H2" s="160"/>
      <c r="I2" s="160"/>
      <c r="J2" s="160"/>
      <c r="L2" s="760" t="s">
        <v>68</v>
      </c>
      <c r="M2" s="336">
        <v>1</v>
      </c>
      <c r="N2" s="181"/>
      <c r="AA2" s="760" t="s">
        <v>69</v>
      </c>
      <c r="AB2" s="858">
        <v>1</v>
      </c>
    </row>
    <row r="3" spans="2:28" ht="12" customHeight="1">
      <c r="B3" s="161"/>
      <c r="C3" s="161"/>
      <c r="D3" s="161"/>
      <c r="E3" s="161"/>
      <c r="F3" s="160"/>
      <c r="G3" s="160"/>
      <c r="H3" s="160"/>
      <c r="I3" s="160"/>
      <c r="J3" s="160"/>
      <c r="L3" s="760" t="s">
        <v>70</v>
      </c>
      <c r="M3" s="336" t="s">
        <v>71</v>
      </c>
      <c r="N3" s="181"/>
      <c r="AA3" s="760" t="s">
        <v>72</v>
      </c>
      <c r="AB3" s="858" t="s">
        <v>71</v>
      </c>
    </row>
    <row r="4" spans="2:28" ht="20.100000000000001" customHeight="1">
      <c r="B4" s="1148" t="s">
        <v>73</v>
      </c>
      <c r="C4" s="1148"/>
      <c r="D4" s="1148"/>
      <c r="E4" s="1148"/>
      <c r="F4" s="1148"/>
      <c r="G4" s="1148"/>
      <c r="H4" s="160"/>
      <c r="I4" s="160"/>
      <c r="J4" s="160"/>
      <c r="M4" s="336"/>
      <c r="N4" s="181"/>
    </row>
    <row r="5" spans="2:28" ht="12" customHeight="1">
      <c r="B5" s="162"/>
      <c r="C5" s="162"/>
      <c r="F5" s="160"/>
      <c r="G5" s="160"/>
      <c r="H5" s="160"/>
      <c r="I5" s="160"/>
      <c r="J5" s="160"/>
      <c r="L5" s="181"/>
      <c r="M5" s="181"/>
      <c r="N5" s="181"/>
    </row>
    <row r="6" spans="2:28" s="163" customFormat="1" ht="43.5" customHeight="1" thickBot="1">
      <c r="B6" s="620" t="s">
        <v>74</v>
      </c>
      <c r="C6" s="622"/>
      <c r="D6" s="1149" t="s">
        <v>69</v>
      </c>
      <c r="E6" s="1149"/>
      <c r="F6" s="1149"/>
      <c r="G6" s="1149"/>
      <c r="H6" s="164"/>
      <c r="I6" s="164" t="str">
        <f>D6</f>
        <v>Sole Bidder</v>
      </c>
      <c r="J6" s="164"/>
      <c r="K6" s="163">
        <f>IF(I6="Sole Bidder",1,2)</f>
        <v>1</v>
      </c>
      <c r="L6" s="1411">
        <f>IF(D6= "Sole Bidder", 0, D7)</f>
        <v>0</v>
      </c>
      <c r="M6" s="180" t="str">
        <f>D6</f>
        <v>Sole Bidder</v>
      </c>
      <c r="N6" s="180">
        <f>IF(M6="Sole Bidder",1,2)</f>
        <v>1</v>
      </c>
      <c r="AA6" s="859">
        <f>IF(D6= "Sole Bidder", 0, D7)</f>
        <v>0</v>
      </c>
    </row>
    <row r="7" spans="2:28" ht="50.1" customHeight="1">
      <c r="B7" s="619" t="str">
        <f>IF(D6= "JV (Joint Venture)", "Total Nos. of  Partners in the JV [excluding the Lead Partner]", "")</f>
        <v/>
      </c>
      <c r="C7" s="621"/>
      <c r="D7" s="1150" t="s">
        <v>71</v>
      </c>
      <c r="E7" s="1151"/>
      <c r="F7" s="1151"/>
      <c r="G7" s="1152"/>
      <c r="L7" s="181"/>
      <c r="M7" s="181"/>
      <c r="N7" s="181"/>
    </row>
    <row r="8" spans="2:28" ht="19.5" customHeight="1">
      <c r="B8" s="166"/>
      <c r="C8" s="166"/>
      <c r="D8" s="164"/>
      <c r="L8" s="158">
        <f>IF(AND(D6="JV (Joint Venture)",D7=1),1,0)</f>
        <v>0</v>
      </c>
    </row>
    <row r="9" spans="2:28" ht="20.100000000000001" customHeight="1">
      <c r="B9" s="167" t="str">
        <f>IF(D6= "Sole Bidder", "Name of Sole Bidder", "Name of Lead Partner")</f>
        <v>Name of Sole Bidder</v>
      </c>
      <c r="C9" s="168"/>
      <c r="D9" s="1156"/>
      <c r="E9" s="1157"/>
      <c r="F9" s="1157"/>
      <c r="G9" s="1158"/>
    </row>
    <row r="10" spans="2:28" ht="20.100000000000001" customHeight="1">
      <c r="B10" s="169" t="str">
        <f>IF(D6= "Sole Bidder", "Address of Sole Bidder", "Address of Lead Partner")</f>
        <v>Address of Sole Bidder</v>
      </c>
      <c r="C10" s="170"/>
      <c r="D10" s="1156"/>
      <c r="E10" s="1157"/>
      <c r="F10" s="1157"/>
      <c r="G10" s="1158"/>
    </row>
    <row r="11" spans="2:28" ht="20.100000000000001" customHeight="1">
      <c r="B11" s="171"/>
      <c r="C11" s="172"/>
      <c r="D11" s="1156"/>
      <c r="E11" s="1157"/>
      <c r="F11" s="1157"/>
      <c r="G11" s="1158"/>
    </row>
    <row r="12" spans="2:28" ht="20.100000000000001" customHeight="1">
      <c r="B12" s="173"/>
      <c r="C12" s="174"/>
      <c r="D12" s="1156"/>
      <c r="E12" s="1157"/>
      <c r="F12" s="1157"/>
      <c r="G12" s="1158"/>
    </row>
    <row r="13" spans="2:28" ht="20.100000000000001" customHeight="1"/>
    <row r="14" spans="2:28" ht="20.100000000000001" customHeight="1">
      <c r="B14" s="167" t="str">
        <f>IF(D7=1, "Name of other Partner","Name of other Partner - 1")</f>
        <v>Name of other Partner - 1</v>
      </c>
      <c r="C14" s="168"/>
      <c r="D14" s="1156"/>
      <c r="E14" s="1157"/>
      <c r="F14" s="1157"/>
      <c r="G14" s="1158"/>
    </row>
    <row r="15" spans="2:28" ht="20.100000000000001" customHeight="1">
      <c r="B15" s="169" t="str">
        <f>IF(D7=1, "Address of other Partner","Address of other Partner - 1")</f>
        <v>Address of other Partner - 1</v>
      </c>
      <c r="C15" s="170"/>
      <c r="D15" s="1412"/>
      <c r="E15" s="1413"/>
      <c r="F15" s="1413"/>
      <c r="G15" s="1414"/>
    </row>
    <row r="16" spans="2:28" ht="20.100000000000001" customHeight="1">
      <c r="B16" s="171"/>
      <c r="C16" s="172"/>
      <c r="D16" s="1412" t="s">
        <v>75</v>
      </c>
      <c r="E16" s="1413"/>
      <c r="F16" s="1413"/>
      <c r="G16" s="1414"/>
    </row>
    <row r="17" spans="2:10" ht="20.100000000000001" customHeight="1">
      <c r="B17" s="173"/>
      <c r="C17" s="174"/>
      <c r="D17" s="1412" t="s">
        <v>75</v>
      </c>
      <c r="E17" s="1413"/>
      <c r="F17" s="1413"/>
      <c r="G17" s="1414"/>
    </row>
    <row r="18" spans="2:10" ht="20.100000000000001" customHeight="1"/>
    <row r="19" spans="2:10" ht="20.100000000000001" customHeight="1">
      <c r="B19" s="167" t="s">
        <v>76</v>
      </c>
      <c r="C19" s="168"/>
      <c r="D19" s="1153" t="s">
        <v>75</v>
      </c>
      <c r="E19" s="1154"/>
      <c r="F19" s="1154"/>
      <c r="G19" s="1155"/>
    </row>
    <row r="20" spans="2:10" ht="20.100000000000001" customHeight="1">
      <c r="B20" s="169" t="s">
        <v>77</v>
      </c>
      <c r="C20" s="170"/>
      <c r="D20" s="1153" t="s">
        <v>75</v>
      </c>
      <c r="E20" s="1154"/>
      <c r="F20" s="1154"/>
      <c r="G20" s="1155"/>
    </row>
    <row r="21" spans="2:10" ht="20.100000000000001" customHeight="1">
      <c r="B21" s="171"/>
      <c r="C21" s="172"/>
      <c r="D21" s="1153" t="s">
        <v>75</v>
      </c>
      <c r="E21" s="1154"/>
      <c r="F21" s="1154"/>
      <c r="G21" s="1155"/>
    </row>
    <row r="22" spans="2:10" ht="20.100000000000001" customHeight="1">
      <c r="B22" s="173"/>
      <c r="C22" s="174"/>
      <c r="D22" s="1156" t="s">
        <v>75</v>
      </c>
      <c r="E22" s="1159"/>
      <c r="F22" s="1159"/>
      <c r="G22" s="1160"/>
    </row>
    <row r="23" spans="2:10" ht="20.100000000000001" customHeight="1"/>
    <row r="24" spans="2:10" ht="21" customHeight="1">
      <c r="B24" s="175" t="s">
        <v>78</v>
      </c>
      <c r="C24" s="176"/>
      <c r="D24" s="1156"/>
      <c r="E24" s="1157"/>
      <c r="F24" s="1157"/>
      <c r="G24" s="1158"/>
    </row>
    <row r="25" spans="2:10" ht="21" customHeight="1">
      <c r="B25" s="175" t="s">
        <v>79</v>
      </c>
      <c r="C25" s="176"/>
      <c r="D25" s="1156"/>
      <c r="E25" s="1157"/>
      <c r="F25" s="1157"/>
      <c r="G25" s="1158"/>
    </row>
    <row r="26" spans="2:10" ht="21" customHeight="1">
      <c r="B26" s="175" t="s">
        <v>80</v>
      </c>
      <c r="C26" s="176"/>
      <c r="D26" s="1161"/>
      <c r="E26" s="1162"/>
      <c r="F26" s="1162"/>
      <c r="G26" s="1163"/>
    </row>
    <row r="27" spans="2:10" ht="21" customHeight="1">
      <c r="B27" s="175" t="s">
        <v>81</v>
      </c>
      <c r="C27" s="176"/>
      <c r="D27" s="1153"/>
      <c r="E27" s="1154"/>
      <c r="F27" s="1154"/>
      <c r="G27" s="1155"/>
    </row>
    <row r="28" spans="2:10" ht="21" customHeight="1">
      <c r="B28" s="175" t="s">
        <v>82</v>
      </c>
      <c r="C28" s="176"/>
      <c r="D28" s="1153"/>
      <c r="E28" s="1154"/>
      <c r="F28" s="1154"/>
      <c r="G28" s="1155"/>
    </row>
    <row r="29" spans="2:10" ht="21" customHeight="1">
      <c r="B29" s="175" t="s">
        <v>83</v>
      </c>
      <c r="C29" s="176"/>
      <c r="D29" s="1153"/>
      <c r="E29" s="1154"/>
      <c r="F29" s="1154"/>
      <c r="G29" s="1155"/>
    </row>
    <row r="30" spans="2:10" ht="21" customHeight="1">
      <c r="B30" s="177"/>
      <c r="C30" s="177"/>
      <c r="D30" s="177"/>
    </row>
    <row r="31" spans="2:10" s="163" customFormat="1" ht="21" customHeight="1">
      <c r="B31" s="175" t="s">
        <v>84</v>
      </c>
      <c r="C31" s="176"/>
      <c r="D31" s="333"/>
      <c r="E31" s="520"/>
      <c r="F31" s="333"/>
      <c r="G31" s="334" t="str">
        <f>IF(D31&gt;H31, "Invalid Date !", "")</f>
        <v/>
      </c>
      <c r="H31" s="335">
        <f>IF(E31="Feb",28,IF(OR(E31="Apr", E31="Jun", E31="Sep", E31="Nov"),30,31))</f>
        <v>31</v>
      </c>
      <c r="I31" s="160"/>
      <c r="J31" s="160"/>
    </row>
    <row r="32" spans="2:10" ht="21" customHeight="1">
      <c r="B32" s="175" t="s">
        <v>85</v>
      </c>
      <c r="C32" s="176"/>
      <c r="D32" s="1156"/>
      <c r="E32" s="1157"/>
      <c r="F32" s="1157"/>
      <c r="G32" s="1158"/>
    </row>
    <row r="33" spans="5:5">
      <c r="E33" s="165"/>
    </row>
  </sheetData>
  <sheetProtection algorithmName="SHA-512" hashValue="vjBPWhgacBSM3k4DRMWERUMfC60wKKqOPEe3bBswqzA9fk53LtOrqb2mqT62pO/HYod5fiDxYLRKYacDjnJzNA==" saltValue="YVoGWFjiU/qHDINBZ188cA==" spinCount="100000" sheet="1" formatColumns="0" formatRows="0" selectLockedCells="1"/>
  <customSheetViews>
    <customSheetView guid="{987A3FAC-920D-4C0C-8129-D8F4AFD7E477}" showGridLines="0" printArea="1" hiddenColumns="1" view="pageBreakPreview">
      <selection activeCell="D27" sqref="D27:G27"/>
      <pageMargins left="0" right="0" top="0" bottom="0" header="0" footer="0"/>
      <pageSetup orientation="portrait" r:id="rId1"/>
      <headerFooter alignWithMargins="0"/>
    </customSheetView>
    <customSheetView guid="{CB55CDDD-15EC-4265-9148-3411BBB26D54}" showGridLines="0" printArea="1" hiddenColumns="1" view="pageBreakPreview">
      <selection activeCell="D10" sqref="D10:G10"/>
      <pageMargins left="0" right="0" top="0" bottom="0" header="0" footer="0"/>
      <pageSetup orientation="portrait" r:id="rId2"/>
      <headerFooter alignWithMargins="0"/>
    </customSheetView>
    <customSheetView guid="{023E95C7-CD0A-46A1-945E-64751E02EBFE}" showGridLines="0" printArea="1" hiddenColumns="1" view="pageBreakPreview" topLeftCell="A19">
      <selection activeCell="F31" sqref="F31"/>
      <pageMargins left="0" right="0" top="0" bottom="0" header="0" footer="0"/>
      <pageSetup orientation="portrait" r:id="rId3"/>
      <headerFooter alignWithMargins="0"/>
    </customSheetView>
    <customSheetView guid="{BB6473B7-092C-417E-97E7-ED0705AE17A0}" showGridLines="0" printArea="1" hiddenColumns="1" view="pageBreakPreview">
      <selection activeCell="D6" sqref="D6:G6"/>
      <pageMargins left="0" right="0" top="0" bottom="0" header="0" footer="0"/>
      <pageSetup orientation="portrait" r:id="rId4"/>
      <headerFooter alignWithMargins="0"/>
    </customSheetView>
    <customSheetView guid="{A41EE4DE-0D82-4A56-8210-F78316511D11}" showGridLines="0" printArea="1" hiddenColumns="1" view="pageBreakPreview">
      <selection activeCell="D24" sqref="D24:G24"/>
      <pageMargins left="0" right="0" top="0" bottom="0" header="0" footer="0"/>
      <pageSetup orientation="portrait" r:id="rId5"/>
      <headerFooter alignWithMargins="0"/>
    </customSheetView>
    <customSheetView guid="{1E0C44A1-9358-4FBD-8C2C-4DB661DA1476}" showGridLines="0" printArea="1" hiddenColumns="1" view="pageBreakPreview">
      <selection activeCell="D19" sqref="D19:G19"/>
      <pageMargins left="0" right="0" top="0" bottom="0" header="0" footer="0"/>
      <pageSetup orientation="portrait" r:id="rId6"/>
      <headerFooter alignWithMargins="0"/>
    </customSheetView>
    <customSheetView guid="{498493C3-769C-4143-9114-C68CD1D40B11}" showGridLines="0" printArea="1" hiddenColumns="1" view="pageBreakPreview">
      <selection activeCell="D6" sqref="D6:G6"/>
      <pageMargins left="0" right="0" top="0" bottom="0" header="0" footer="0"/>
      <pageSetup orientation="portrait" r:id="rId7"/>
      <headerFooter alignWithMargins="0"/>
    </customSheetView>
    <customSheetView guid="{C431BC99-7569-44AB-83F6-AB73BDED3783}" showGridLines="0" printArea="1" view="pageBreakPreview">
      <selection activeCell="D6" sqref="D6:G6"/>
      <pageMargins left="0" right="0" top="0" bottom="0" header="0" footer="0"/>
      <pageSetup orientation="portrait" r:id="rId8"/>
      <headerFooter alignWithMargins="0"/>
    </customSheetView>
    <customSheetView guid="{E97134B6-5E8D-4951-8DA0-73D065532361}" showGridLines="0" printArea="1" view="pageBreakPreview">
      <selection activeCell="D6" sqref="D6:G6"/>
      <pageMargins left="0" right="0" top="0" bottom="0" header="0" footer="0"/>
      <pageSetup orientation="portrait" r:id="rId9"/>
      <headerFooter alignWithMargins="0"/>
    </customSheetView>
    <customSheetView guid="{D0757F9E-DF41-4B40-A5E5-F4F8FDD8D61D}" showGridLines="0" printArea="1" view="pageBreakPreview">
      <selection activeCell="D6" sqref="D6:G6"/>
      <pageMargins left="0" right="0" top="0" bottom="0" header="0" footer="0"/>
      <pageSetup orientation="portrait" r:id="rId10"/>
      <headerFooter alignWithMargins="0"/>
    </customSheetView>
    <customSheetView guid="{EE46BCD1-F715-4FA9-A5FC-1B125AD601E0}" showGridLines="0" printArea="1" view="pageBreakPreview">
      <selection activeCell="D7" sqref="D7:G7"/>
      <pageMargins left="0" right="0" top="0" bottom="0" header="0" footer="0"/>
      <pageSetup orientation="portrait" r:id="rId11"/>
      <headerFooter alignWithMargins="0"/>
    </customSheetView>
    <customSheetView guid="{4AA1107B-A795-4744-B566-827168772C7A}" showGridLines="0" printArea="1" view="pageBreakPreview">
      <selection activeCell="D6" sqref="D6:G6"/>
      <pageMargins left="0" right="0" top="0" bottom="0" header="0" footer="0"/>
      <pageSetup orientation="portrait" r:id="rId12"/>
      <headerFooter alignWithMargins="0"/>
    </customSheetView>
    <customSheetView guid="{B23AD343-29DA-4CE0-BD10-47BF44F3782F}" showGridLines="0">
      <selection activeCell="G8" sqref="G8"/>
      <pageMargins left="0" right="0" top="0" bottom="0" header="0" footer="0"/>
      <pageSetup orientation="portrait" r:id="rId13"/>
      <headerFooter alignWithMargins="0"/>
    </customSheetView>
    <customSheetView guid="{ECE9294F-C910-4036-88BC-B1F2176FB06B}" showGridLines="0">
      <selection activeCell="D14" sqref="D14:G14"/>
      <pageMargins left="0" right="0" top="0" bottom="0" header="0" footer="0"/>
      <pageSetup orientation="portrait" r:id="rId14"/>
      <headerFooter alignWithMargins="0"/>
    </customSheetView>
    <customSheetView guid="{4F65FF32-EC61-4022-A399-2986D7B6B8B3}" showGridLines="0" showRuler="0">
      <selection activeCell="D6" sqref="D6"/>
      <pageMargins left="0" right="0" top="0" bottom="0" header="0" footer="0"/>
      <pageSetup orientation="portrait" r:id="rId15"/>
      <headerFooter alignWithMargins="0"/>
    </customSheetView>
    <customSheetView guid="{01ACF2E1-8E61-4459-ABC1-B6C183DEED61}" showGridLines="0" showRuler="0">
      <selection activeCell="D28" sqref="D28"/>
      <pageMargins left="0" right="0" top="0" bottom="0" header="0" footer="0"/>
      <pageSetup orientation="portrait" r:id="rId16"/>
      <headerFooter alignWithMargins="0"/>
    </customSheetView>
    <customSheetView guid="{14D7F02E-BCCA-4517-ABC7-537FF4AEB67A}" showGridLines="0">
      <selection activeCell="D10" sqref="D10:G10"/>
      <pageMargins left="0" right="0" top="0" bottom="0" header="0" footer="0"/>
      <pageSetup orientation="portrait" r:id="rId17"/>
      <headerFooter alignWithMargins="0"/>
    </customSheetView>
    <customSheetView guid="{27A45B7A-04F2-4516-B80B-5ED0825D4ED3}" showGridLines="0">
      <selection activeCell="D6" sqref="D6:G6"/>
      <pageMargins left="0" right="0" top="0" bottom="0" header="0" footer="0"/>
      <pageSetup orientation="portrait" r:id="rId18"/>
      <headerFooter alignWithMargins="0"/>
    </customSheetView>
    <customSheetView guid="{E9F4E142-7D26-464D-BECA-4F3806DB1FE1}" showGridLines="0">
      <selection activeCell="G8" sqref="G8"/>
      <pageMargins left="0" right="0" top="0" bottom="0" header="0" footer="0"/>
      <pageSetup orientation="portrait" r:id="rId19"/>
      <headerFooter alignWithMargins="0"/>
    </customSheetView>
    <customSheetView guid="{A7DBDDEF-9245-44C6-9EBF-032DB6E1C0A2}" showGridLines="0" printArea="1" view="pageBreakPreview" topLeftCell="A13">
      <selection activeCell="D28" sqref="D28:G28"/>
      <pageMargins left="0" right="0" top="0" bottom="0" header="0" footer="0"/>
      <pageSetup orientation="portrait" r:id="rId20"/>
      <headerFooter alignWithMargins="0"/>
    </customSheetView>
    <customSheetView guid="{7487ED9F-BBED-4B2A-9631-22F1A430946B}" showGridLines="0" printArea="1" view="pageBreakPreview">
      <selection activeCell="D6" sqref="D6:G6"/>
      <pageMargins left="0" right="0" top="0" bottom="0" header="0" footer="0"/>
      <pageSetup orientation="portrait" r:id="rId21"/>
      <headerFooter alignWithMargins="0"/>
    </customSheetView>
    <customSheetView guid="{B3CE7B10-A914-4559-A6DA-AED8C22AFD6D}" showGridLines="0" printArea="1" view="pageBreakPreview">
      <selection activeCell="D9" sqref="D9:G9"/>
      <pageMargins left="0" right="0" top="0" bottom="0" header="0" footer="0"/>
      <pageSetup orientation="portrait" r:id="rId22"/>
      <headerFooter alignWithMargins="0"/>
    </customSheetView>
    <customSheetView guid="{D53177B2-31EC-4222-B97A-A37DCFD9E45B}" showGridLines="0" printArea="1" view="pageBreakPreview">
      <selection activeCell="D6" sqref="D6:G6"/>
      <pageMargins left="0" right="0" top="0" bottom="0" header="0" footer="0"/>
      <pageSetup orientation="portrait" r:id="rId23"/>
      <headerFooter alignWithMargins="0"/>
    </customSheetView>
    <customSheetView guid="{223BC0FC-814D-40F0-9795-CE82A16FF3A5}" showGridLines="0" printArea="1" view="pageBreakPreview">
      <selection activeCell="D6" sqref="D6:G6"/>
      <pageMargins left="0" right="0" top="0" bottom="0" header="0" footer="0"/>
      <pageSetup orientation="portrait" r:id="rId24"/>
      <headerFooter alignWithMargins="0"/>
    </customSheetView>
    <customSheetView guid="{B835C05C-B615-4DCB-982D-4519616B3CD8}" showGridLines="0" printArea="1" view="pageBreakPreview">
      <selection activeCell="D12" sqref="D12:G12"/>
      <pageMargins left="0" right="0" top="0" bottom="0" header="0" footer="0"/>
      <pageSetup orientation="portrait" r:id="rId25"/>
      <headerFooter alignWithMargins="0"/>
    </customSheetView>
    <customSheetView guid="{A34CC49F-E309-4C23-B4F6-1E3B307C10D1}" showGridLines="0" printArea="1" hiddenColumns="1" view="pageBreakPreview">
      <selection activeCell="D10" sqref="D10:G10"/>
      <pageMargins left="0" right="0" top="0" bottom="0" header="0" footer="0"/>
      <pageSetup orientation="portrait" r:id="rId26"/>
      <headerFooter alignWithMargins="0"/>
    </customSheetView>
    <customSheetView guid="{8909CFDD-4F29-4C72-886E-908773EE94A2}" showGridLines="0" printArea="1" hiddenColumns="1" view="pageBreakPreview">
      <selection activeCell="D6" sqref="D6:G6"/>
      <pageMargins left="0" right="0" top="0" bottom="0" header="0" footer="0"/>
      <pageSetup orientation="portrait" r:id="rId27"/>
      <headerFooter alignWithMargins="0"/>
    </customSheetView>
    <customSheetView guid="{D5F8AD2D-F014-4A7B-9CE7-589273BD9F11}" showGridLines="0" printArea="1" hiddenColumns="1" view="pageBreakPreview">
      <selection activeCell="D10" sqref="D10:G10"/>
      <pageMargins left="0" right="0" top="0" bottom="0" header="0" footer="0"/>
      <pageSetup orientation="portrait" r:id="rId28"/>
      <headerFooter alignWithMargins="0"/>
    </customSheetView>
    <customSheetView guid="{B79CB868-E256-4BC8-93B8-32C16DA3E61B}" showGridLines="0" printArea="1" hiddenColumns="1" view="pageBreakPreview">
      <selection activeCell="D27" sqref="D27:G27"/>
      <pageMargins left="0" right="0" top="0" bottom="0" header="0" footer="0"/>
      <pageSetup orientation="portrait" r:id="rId29"/>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4" type="noConversion"/>
  <conditionalFormatting sqref="B14:C17">
    <cfRule type="expression" dxfId="55" priority="9" stopIfTrue="1">
      <formula>$L$6&lt;1</formula>
    </cfRule>
  </conditionalFormatting>
  <conditionalFormatting sqref="B19:C22">
    <cfRule type="expression" dxfId="54" priority="8" stopIfTrue="1">
      <formula>$L$6&lt;2</formula>
    </cfRule>
  </conditionalFormatting>
  <conditionalFormatting sqref="B7:G7">
    <cfRule type="expression" dxfId="53" priority="1" stopIfTrue="1">
      <formula>$D$6="Sole Bidder"</formula>
    </cfRule>
  </conditionalFormatting>
  <conditionalFormatting sqref="D14:G17">
    <cfRule type="expression" dxfId="52" priority="3" stopIfTrue="1">
      <formula>$L$6&lt;1</formula>
    </cfRule>
  </conditionalFormatting>
  <conditionalFormatting sqref="D19:G22">
    <cfRule type="expression" dxfId="51" priority="2" stopIfTrue="1">
      <formula>$L$6&lt;2</formula>
    </cfRule>
  </conditionalFormatting>
  <dataValidations count="4">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30"/>
  <headerFooter alignWithMargins="0"/>
  <drawing r:id="rId3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09"/>
  <sheetViews>
    <sheetView tabSelected="1" view="pageBreakPreview" zoomScale="85" zoomScaleNormal="100" zoomScaleSheetLayoutView="85" workbookViewId="0"/>
  </sheetViews>
  <sheetFormatPr defaultColWidth="9" defaultRowHeight="16.5"/>
  <cols>
    <col min="1" max="1" width="9.125" style="1027" customWidth="1"/>
    <col min="2" max="2" width="13.625" style="1027" hidden="1" customWidth="1"/>
    <col min="3" max="3" width="9.625" style="1027" hidden="1" customWidth="1"/>
    <col min="4" max="4" width="22.375" style="279" customWidth="1"/>
    <col min="5" max="5" width="15.375" style="1027" customWidth="1"/>
    <col min="6" max="6" width="13.5" style="1027" customWidth="1"/>
    <col min="7" max="7" width="14.75" style="1027" customWidth="1"/>
    <col min="8" max="8" width="11.375" style="1027" customWidth="1"/>
    <col min="9" max="9" width="15.125" style="1031" customWidth="1"/>
    <col min="10" max="10" width="55.375" style="279" customWidth="1"/>
    <col min="11" max="11" width="5.75" style="1027" customWidth="1"/>
    <col min="12" max="12" width="6.625" style="1027" customWidth="1"/>
    <col min="13" max="13" width="13.625" style="279" customWidth="1"/>
    <col min="14" max="14" width="24.75" style="1027" customWidth="1"/>
    <col min="15" max="15" width="13" style="1027" customWidth="1"/>
    <col min="16" max="16" width="16.875" style="909" customWidth="1"/>
    <col min="17" max="17" width="22.75" style="909" customWidth="1"/>
    <col min="18" max="18" width="15.5" style="909" customWidth="1"/>
    <col min="19" max="19" width="11.875" style="812" customWidth="1"/>
    <col min="20" max="20" width="13.875" style="809" customWidth="1"/>
    <col min="21" max="23" width="9" style="809" customWidth="1"/>
    <col min="24" max="24" width="14.25" style="809" customWidth="1"/>
    <col min="25" max="25" width="24.125" style="809" customWidth="1"/>
    <col min="26" max="26" width="11.125" style="279" customWidth="1"/>
    <col min="27" max="27" width="12.75" style="279" customWidth="1"/>
    <col min="28" max="28" width="11.375" style="1027" customWidth="1"/>
    <col min="29" max="29" width="10.375" style="279" customWidth="1"/>
    <col min="30" max="30" width="17.75" style="279" hidden="1" customWidth="1"/>
    <col min="31" max="31" width="10.5" style="279" hidden="1" customWidth="1"/>
    <col min="32" max="32" width="12.375" style="279" hidden="1" customWidth="1"/>
    <col min="33" max="34" width="9" style="279" hidden="1" customWidth="1"/>
    <col min="35" max="35" width="10.875" style="279" hidden="1" customWidth="1"/>
    <col min="36" max="36" width="18.75" style="279" hidden="1" customWidth="1"/>
    <col min="37" max="37" width="9" style="279" hidden="1" customWidth="1"/>
    <col min="38" max="39" width="9" style="809" hidden="1" customWidth="1"/>
    <col min="40" max="51" width="9" style="809" customWidth="1"/>
    <col min="52" max="52" width="9" style="279" customWidth="1"/>
    <col min="53" max="16384" width="9" style="279"/>
  </cols>
  <sheetData>
    <row r="1" spans="1:51">
      <c r="A1" s="804" t="str">
        <f>Cover!B3</f>
        <v>SR-I/C&amp;M/WC-4356(SR1/NT/W-AIS/DOM/B00/25/11800) (RFx: 5002004743)</v>
      </c>
      <c r="B1" s="804"/>
      <c r="C1" s="804"/>
      <c r="D1" s="807"/>
      <c r="E1" s="804"/>
      <c r="F1" s="804"/>
      <c r="G1" s="804"/>
      <c r="H1" s="804"/>
      <c r="I1" s="908"/>
      <c r="J1" s="1026"/>
      <c r="K1" s="806"/>
      <c r="L1" s="806"/>
      <c r="M1" s="807"/>
      <c r="N1" s="808" t="s">
        <v>86</v>
      </c>
      <c r="O1" s="806" t="s">
        <v>86</v>
      </c>
      <c r="AD1" s="1028" t="s">
        <v>87</v>
      </c>
      <c r="AE1" s="1029">
        <f>SUMIF(O19:O82, "Direct",N19:N82)</f>
        <v>0</v>
      </c>
      <c r="AJ1" s="1029" t="str">
        <f>'Names of Bidder'!D6</f>
        <v>Sole Bidder</v>
      </c>
      <c r="AK1" s="279" t="s">
        <v>88</v>
      </c>
    </row>
    <row r="2" spans="1:51">
      <c r="A2" s="1030"/>
      <c r="B2" s="1030"/>
      <c r="C2" s="1030"/>
      <c r="E2" s="1030"/>
      <c r="F2" s="1030"/>
      <c r="G2" s="1030"/>
      <c r="H2" s="1030"/>
      <c r="AA2" s="1027"/>
      <c r="AD2" s="1028" t="s">
        <v>89</v>
      </c>
      <c r="AE2" s="1032" t="e">
        <f>#REF!-AE1</f>
        <v>#REF!</v>
      </c>
      <c r="AF2" s="1033"/>
      <c r="AJ2" s="1029">
        <f>'Names of Bidder'!L6</f>
        <v>0</v>
      </c>
    </row>
    <row r="3" spans="1:51" ht="61.15" customHeight="1">
      <c r="A3" s="1164"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164"/>
      <c r="C3" s="1164"/>
      <c r="D3" s="1164"/>
      <c r="E3" s="1164"/>
      <c r="F3" s="1164"/>
      <c r="G3" s="1164"/>
      <c r="H3" s="1164"/>
      <c r="I3" s="1164"/>
      <c r="J3" s="1164"/>
      <c r="K3" s="1164"/>
      <c r="L3" s="1164"/>
      <c r="M3" s="1164"/>
      <c r="N3" s="1164"/>
      <c r="O3" s="1164"/>
      <c r="Y3" s="813"/>
      <c r="Z3" s="1031"/>
      <c r="AA3" s="1031"/>
      <c r="AB3" s="1031"/>
      <c r="AD3" s="1030"/>
      <c r="AG3" s="1167"/>
      <c r="AH3" s="1167"/>
    </row>
    <row r="4" spans="1:51">
      <c r="A4" s="1165" t="s">
        <v>90</v>
      </c>
      <c r="B4" s="1165"/>
      <c r="C4" s="1165"/>
      <c r="D4" s="1165"/>
      <c r="E4" s="1165"/>
      <c r="F4" s="1165"/>
      <c r="G4" s="1165"/>
      <c r="H4" s="1165"/>
      <c r="I4" s="1165"/>
      <c r="J4" s="1165"/>
      <c r="K4" s="1165"/>
      <c r="L4" s="1165"/>
      <c r="M4" s="1165"/>
      <c r="N4" s="1165"/>
      <c r="O4" s="1165"/>
      <c r="Y4" s="813"/>
      <c r="Z4" s="1031"/>
      <c r="AA4" s="1031"/>
      <c r="AB4" s="1031"/>
      <c r="AD4" s="1030"/>
      <c r="AE4" s="1034"/>
      <c r="AF4" s="1033"/>
    </row>
    <row r="5" spans="1:51">
      <c r="Y5" s="813"/>
      <c r="Z5" s="1031"/>
      <c r="AA5" s="1031"/>
      <c r="AB5" s="1031"/>
      <c r="AD5" s="1030"/>
    </row>
    <row r="6" spans="1:51" s="633" customFormat="1">
      <c r="A6" s="1057" t="str">
        <f>"Bidder’s Name and Address (" &amp; MID('Names of Bidder'!B9,9, 20) &amp; ") :"</f>
        <v>Bidder’s Name and Address (Sole Bidder) :</v>
      </c>
      <c r="B6" s="1057"/>
      <c r="C6" s="1057"/>
      <c r="D6" s="1057"/>
      <c r="E6" s="1057"/>
      <c r="F6" s="1057"/>
      <c r="G6" s="1057"/>
      <c r="H6" s="1057"/>
      <c r="I6" s="1058"/>
      <c r="J6" s="712"/>
      <c r="K6" s="1059"/>
      <c r="L6" s="1059"/>
      <c r="M6" s="1060" t="s">
        <v>91</v>
      </c>
      <c r="N6" s="623"/>
      <c r="O6" s="693"/>
      <c r="P6" s="1061"/>
      <c r="Q6" s="1061"/>
      <c r="R6" s="1061"/>
      <c r="S6" s="636"/>
      <c r="T6" s="632"/>
      <c r="U6" s="632"/>
      <c r="V6" s="632"/>
      <c r="W6" s="632"/>
      <c r="X6" s="632"/>
      <c r="Y6" s="635"/>
      <c r="Z6" s="1062"/>
      <c r="AA6" s="1062"/>
      <c r="AB6" s="1062"/>
      <c r="AD6" s="1024"/>
      <c r="AE6" s="1063"/>
      <c r="AL6" s="632"/>
      <c r="AM6" s="632"/>
      <c r="AN6" s="632"/>
      <c r="AO6" s="632"/>
      <c r="AP6" s="632"/>
      <c r="AQ6" s="632"/>
      <c r="AR6" s="632"/>
      <c r="AS6" s="632"/>
      <c r="AT6" s="632"/>
      <c r="AU6" s="632"/>
      <c r="AV6" s="632"/>
      <c r="AW6" s="632"/>
      <c r="AX6" s="632"/>
      <c r="AY6" s="632"/>
    </row>
    <row r="7" spans="1:51" s="633" customFormat="1">
      <c r="A7" s="1166" t="str">
        <f>IF('Names of Bidder'!D9="", "", IF('Names of Bidder'!D6= "JV (Joint Venture)", "JV of " &amp; AJ8, ""))</f>
        <v/>
      </c>
      <c r="B7" s="1166"/>
      <c r="C7" s="1166"/>
      <c r="D7" s="1166"/>
      <c r="E7" s="1166"/>
      <c r="F7" s="1166"/>
      <c r="G7" s="1166"/>
      <c r="H7" s="1166"/>
      <c r="I7" s="1166"/>
      <c r="J7" s="1166"/>
      <c r="K7" s="1166"/>
      <c r="L7" s="1166"/>
      <c r="M7" s="640" t="str">
        <f>+Basic!B10</f>
        <v>Contract &amp; Materials Dept.,</v>
      </c>
      <c r="N7" s="623"/>
      <c r="O7" s="693"/>
      <c r="P7" s="1061"/>
      <c r="Q7" s="1061"/>
      <c r="R7" s="1061"/>
      <c r="S7" s="636"/>
      <c r="T7" s="632"/>
      <c r="U7" s="632"/>
      <c r="V7" s="632"/>
      <c r="W7" s="632"/>
      <c r="X7" s="632"/>
      <c r="Y7" s="1061"/>
      <c r="Z7" s="1064"/>
      <c r="AA7" s="1064"/>
      <c r="AB7" s="1064"/>
      <c r="AG7" s="1168"/>
      <c r="AH7" s="1168"/>
      <c r="AL7" s="632"/>
      <c r="AM7" s="632"/>
      <c r="AN7" s="632"/>
      <c r="AO7" s="632"/>
      <c r="AP7" s="632"/>
      <c r="AQ7" s="632"/>
      <c r="AR7" s="632"/>
      <c r="AS7" s="632"/>
      <c r="AT7" s="632"/>
      <c r="AU7" s="632"/>
      <c r="AV7" s="632"/>
      <c r="AW7" s="632"/>
      <c r="AX7" s="632"/>
      <c r="AY7" s="632"/>
    </row>
    <row r="8" spans="1:51" s="633" customFormat="1">
      <c r="A8" s="1057" t="s">
        <v>92</v>
      </c>
      <c r="B8" s="1057"/>
      <c r="C8" s="692" t="str">
        <f>IF('Names of Bidder'!D9=0, "", 'Names of Bidder'!D9)</f>
        <v/>
      </c>
      <c r="D8" s="712"/>
      <c r="E8" s="640"/>
      <c r="F8" s="1057"/>
      <c r="G8" s="1057"/>
      <c r="H8" s="1057"/>
      <c r="I8" s="1058"/>
      <c r="K8" s="623"/>
      <c r="L8" s="623"/>
      <c r="M8" s="640" t="s">
        <v>8</v>
      </c>
      <c r="N8" s="623"/>
      <c r="O8" s="693"/>
      <c r="P8" s="1061"/>
      <c r="Q8" s="1061"/>
      <c r="R8" s="1061"/>
      <c r="S8" s="636"/>
      <c r="T8" s="632"/>
      <c r="U8" s="632"/>
      <c r="V8" s="632"/>
      <c r="W8" s="632"/>
      <c r="X8" s="632"/>
      <c r="Y8" s="635"/>
      <c r="Z8" s="1065"/>
      <c r="AA8" s="1065"/>
      <c r="AB8" s="1065"/>
      <c r="AJ8" s="1066" t="str">
        <f>IF('Names of Bidder'!D7=1,'Names of Bidder'!D9&amp;" &amp; "&amp;'Names of Bidder'!D14,IF('Names of Bidder'!D7="2 or More",'Names of Bidder'!D9&amp;" , "&amp;'Names of Bidder'!D14&amp;" &amp; "&amp;'Names of Bidder'!D19,""))</f>
        <v xml:space="preserve"> ,  &amp; …….. …….. …….. …….. …….. …….. </v>
      </c>
      <c r="AL8" s="632"/>
      <c r="AM8" s="632"/>
      <c r="AN8" s="632"/>
      <c r="AO8" s="632"/>
      <c r="AP8" s="632"/>
      <c r="AQ8" s="632"/>
      <c r="AR8" s="632"/>
      <c r="AS8" s="632"/>
      <c r="AT8" s="632"/>
      <c r="AU8" s="632"/>
      <c r="AV8" s="632"/>
      <c r="AW8" s="632"/>
      <c r="AX8" s="632"/>
      <c r="AY8" s="632"/>
    </row>
    <row r="9" spans="1:51" s="633" customFormat="1">
      <c r="A9" s="1057" t="s">
        <v>93</v>
      </c>
      <c r="B9" s="1057"/>
      <c r="C9" s="640" t="str">
        <f>IF('Names of Bidder'!D10=0, "", 'Names of Bidder'!D10)</f>
        <v/>
      </c>
      <c r="D9" s="712"/>
      <c r="E9" s="640"/>
      <c r="F9" s="1057"/>
      <c r="G9" s="1057"/>
      <c r="H9" s="1057"/>
      <c r="I9" s="1058"/>
      <c r="K9" s="623"/>
      <c r="L9" s="623"/>
      <c r="M9" s="640" t="str">
        <f>+Basic!B12</f>
        <v>SRTS-I, Kavadiguda Main Road,</v>
      </c>
      <c r="N9" s="623"/>
      <c r="O9" s="693"/>
      <c r="P9" s="1061"/>
      <c r="Q9" s="1061"/>
      <c r="R9" s="1061"/>
      <c r="S9" s="636"/>
      <c r="T9" s="632"/>
      <c r="U9" s="632"/>
      <c r="V9" s="632"/>
      <c r="W9" s="632"/>
      <c r="X9" s="632"/>
      <c r="Y9" s="635"/>
      <c r="Z9" s="1065"/>
      <c r="AA9" s="1065"/>
      <c r="AB9" s="1065"/>
      <c r="AL9" s="632"/>
      <c r="AM9" s="632"/>
      <c r="AN9" s="632"/>
      <c r="AO9" s="632"/>
      <c r="AP9" s="632"/>
      <c r="AQ9" s="632"/>
      <c r="AR9" s="632"/>
      <c r="AS9" s="632"/>
      <c r="AT9" s="632"/>
      <c r="AU9" s="632"/>
      <c r="AV9" s="632"/>
      <c r="AW9" s="632"/>
      <c r="AX9" s="632"/>
      <c r="AY9" s="632"/>
    </row>
    <row r="10" spans="1:51" s="633" customFormat="1">
      <c r="A10" s="712"/>
      <c r="B10" s="712"/>
      <c r="C10" s="640" t="str">
        <f>IF('Names of Bidder'!D11=0, "", 'Names of Bidder'!D11)</f>
        <v/>
      </c>
      <c r="D10" s="712"/>
      <c r="E10" s="640"/>
      <c r="F10" s="712"/>
      <c r="G10" s="712"/>
      <c r="H10" s="712"/>
      <c r="I10" s="1067"/>
      <c r="K10" s="623"/>
      <c r="L10" s="623"/>
      <c r="M10" s="640" t="str">
        <f>+Basic!B13</f>
        <v>Secunderabad -500080.</v>
      </c>
      <c r="N10" s="623"/>
      <c r="O10" s="693"/>
      <c r="P10" s="1061"/>
      <c r="Q10" s="1061"/>
      <c r="R10" s="1061"/>
      <c r="S10" s="636"/>
      <c r="T10" s="632"/>
      <c r="U10" s="632"/>
      <c r="V10" s="632"/>
      <c r="W10" s="632"/>
      <c r="X10" s="632"/>
      <c r="Y10" s="1061"/>
      <c r="Z10" s="1068"/>
      <c r="AA10" s="1062"/>
      <c r="AB10" s="1069"/>
      <c r="AL10" s="632"/>
      <c r="AM10" s="632"/>
      <c r="AN10" s="632"/>
      <c r="AO10" s="632"/>
      <c r="AP10" s="632"/>
      <c r="AQ10" s="632"/>
      <c r="AR10" s="632"/>
      <c r="AS10" s="632"/>
      <c r="AT10" s="632"/>
      <c r="AU10" s="632"/>
      <c r="AV10" s="632"/>
      <c r="AW10" s="632"/>
      <c r="AX10" s="632"/>
      <c r="AY10" s="632"/>
    </row>
    <row r="11" spans="1:51" s="633" customFormat="1">
      <c r="A11" s="712"/>
      <c r="B11" s="712"/>
      <c r="C11" s="1171" t="str">
        <f>IF('Names of Bidder'!D12=0, "", 'Names of Bidder'!D12)</f>
        <v/>
      </c>
      <c r="D11" s="1171"/>
      <c r="E11" s="1171"/>
      <c r="F11" s="712"/>
      <c r="G11" s="712"/>
      <c r="H11" s="712"/>
      <c r="I11" s="1067"/>
      <c r="K11" s="623"/>
      <c r="L11" s="623"/>
      <c r="M11" s="640"/>
      <c r="N11" s="623"/>
      <c r="O11" s="693"/>
      <c r="P11" s="1061"/>
      <c r="Q11" s="1061"/>
      <c r="R11" s="1061"/>
      <c r="S11" s="636"/>
      <c r="T11" s="632"/>
      <c r="U11" s="632"/>
      <c r="V11" s="632"/>
      <c r="W11" s="632"/>
      <c r="X11" s="632"/>
      <c r="Y11" s="632"/>
      <c r="AB11" s="623"/>
      <c r="AG11" s="1168"/>
      <c r="AH11" s="1168"/>
      <c r="AL11" s="632"/>
      <c r="AM11" s="632"/>
      <c r="AN11" s="632"/>
      <c r="AO11" s="632"/>
      <c r="AP11" s="632"/>
      <c r="AQ11" s="632"/>
      <c r="AR11" s="632"/>
      <c r="AS11" s="632"/>
      <c r="AT11" s="632"/>
      <c r="AU11" s="632"/>
      <c r="AV11" s="632"/>
      <c r="AW11" s="632"/>
      <c r="AX11" s="632"/>
      <c r="AY11" s="632"/>
    </row>
    <row r="12" spans="1:51">
      <c r="A12" s="910"/>
      <c r="B12" s="910"/>
      <c r="F12" s="910"/>
      <c r="G12" s="910"/>
      <c r="H12" s="910"/>
      <c r="I12" s="912"/>
      <c r="J12" s="910"/>
      <c r="K12" s="820"/>
      <c r="L12" s="820"/>
      <c r="M12" s="179"/>
      <c r="N12" s="1038"/>
      <c r="O12" s="1038"/>
      <c r="AI12" s="1039"/>
    </row>
    <row r="13" spans="1:51">
      <c r="A13" s="1172" t="s">
        <v>94</v>
      </c>
      <c r="B13" s="1172"/>
      <c r="C13" s="1172"/>
      <c r="D13" s="1172"/>
      <c r="E13" s="1172"/>
      <c r="F13" s="1172"/>
      <c r="G13" s="1172"/>
      <c r="H13" s="1172"/>
      <c r="I13" s="1172"/>
      <c r="J13" s="1172"/>
      <c r="K13" s="1172"/>
      <c r="L13" s="1172"/>
      <c r="M13" s="1172"/>
      <c r="N13" s="1172"/>
      <c r="O13" s="1172"/>
      <c r="P13" s="913"/>
      <c r="Q13" s="913"/>
      <c r="R13" s="913"/>
      <c r="S13" s="914"/>
      <c r="T13" s="915"/>
      <c r="U13" s="915"/>
      <c r="V13" s="915"/>
      <c r="W13" s="915"/>
      <c r="AA13" s="1027"/>
      <c r="AE13" s="279" t="s">
        <v>95</v>
      </c>
      <c r="AI13" s="1039"/>
    </row>
    <row r="14" spans="1:51">
      <c r="A14" s="1025"/>
      <c r="B14" s="1025"/>
      <c r="C14" s="1025"/>
      <c r="D14" s="1086"/>
      <c r="E14" s="1025"/>
      <c r="F14" s="1025"/>
      <c r="G14" s="1025"/>
      <c r="H14" s="1025"/>
      <c r="I14" s="1040"/>
      <c r="J14" s="1025"/>
      <c r="K14" s="1041"/>
      <c r="L14" s="1041"/>
      <c r="M14" s="1025"/>
      <c r="N14" s="1041"/>
      <c r="O14" s="1041"/>
      <c r="P14" s="913"/>
      <c r="Q14" s="913"/>
      <c r="R14" s="913"/>
      <c r="S14" s="914"/>
      <c r="T14" s="915"/>
      <c r="U14" s="915"/>
      <c r="V14" s="915"/>
      <c r="W14" s="915"/>
      <c r="AA14" s="1027"/>
      <c r="AI14" s="1039"/>
    </row>
    <row r="15" spans="1:51">
      <c r="K15" s="1173" t="s">
        <v>96</v>
      </c>
      <c r="L15" s="1173"/>
      <c r="M15" s="1173"/>
      <c r="N15" s="1173"/>
      <c r="Z15" s="1169"/>
      <c r="AA15" s="1169"/>
      <c r="AC15" s="1170"/>
      <c r="AD15" s="1170"/>
      <c r="AE15" s="279" t="s">
        <v>97</v>
      </c>
      <c r="AG15" s="1167"/>
      <c r="AH15" s="1167"/>
    </row>
    <row r="16" spans="1:51" ht="90">
      <c r="A16" s="850" t="s">
        <v>98</v>
      </c>
      <c r="B16" s="850" t="s">
        <v>99</v>
      </c>
      <c r="C16" s="850" t="s">
        <v>100</v>
      </c>
      <c r="D16" s="850" t="s">
        <v>101</v>
      </c>
      <c r="E16" s="850" t="s">
        <v>102</v>
      </c>
      <c r="F16" s="850" t="s">
        <v>103</v>
      </c>
      <c r="G16" s="850" t="s">
        <v>104</v>
      </c>
      <c r="H16" s="850" t="s">
        <v>105</v>
      </c>
      <c r="I16" s="916" t="s">
        <v>106</v>
      </c>
      <c r="J16" s="851" t="s">
        <v>107</v>
      </c>
      <c r="K16" s="846" t="s">
        <v>108</v>
      </c>
      <c r="L16" s="846" t="s">
        <v>109</v>
      </c>
      <c r="M16" s="850" t="s">
        <v>110</v>
      </c>
      <c r="N16" s="850" t="s">
        <v>111</v>
      </c>
      <c r="O16" s="850" t="s">
        <v>112</v>
      </c>
      <c r="Z16" s="917"/>
      <c r="AA16" s="917"/>
      <c r="AC16" s="917"/>
      <c r="AD16" s="917"/>
    </row>
    <row r="17" spans="1:51">
      <c r="A17" s="918">
        <v>1</v>
      </c>
      <c r="B17" s="919">
        <v>2</v>
      </c>
      <c r="C17" s="919">
        <v>3</v>
      </c>
      <c r="D17" s="1087">
        <v>4</v>
      </c>
      <c r="E17" s="919">
        <v>5</v>
      </c>
      <c r="F17" s="919">
        <v>6</v>
      </c>
      <c r="G17" s="919">
        <v>7</v>
      </c>
      <c r="H17" s="919">
        <v>8</v>
      </c>
      <c r="I17" s="919">
        <v>9</v>
      </c>
      <c r="J17" s="846">
        <v>10</v>
      </c>
      <c r="K17" s="846">
        <v>11</v>
      </c>
      <c r="L17" s="846">
        <v>12</v>
      </c>
      <c r="M17" s="846">
        <v>13</v>
      </c>
      <c r="N17" s="846" t="s">
        <v>113</v>
      </c>
      <c r="O17" s="920">
        <v>15</v>
      </c>
      <c r="Z17" s="287"/>
      <c r="AA17" s="287"/>
      <c r="AC17" s="287"/>
      <c r="AD17" s="287"/>
    </row>
    <row r="18" spans="1:51" s="1113" customFormat="1" ht="22.5" customHeight="1">
      <c r="A18" s="1105"/>
      <c r="B18" s="1105"/>
      <c r="C18" s="1105"/>
      <c r="D18" s="1114" t="s">
        <v>114</v>
      </c>
      <c r="E18" s="1105"/>
      <c r="F18" s="1105"/>
      <c r="G18" s="1105"/>
      <c r="H18" s="1105"/>
      <c r="I18" s="1105"/>
      <c r="J18" s="1106"/>
      <c r="K18" s="1106"/>
      <c r="L18" s="1106"/>
      <c r="M18" s="1106"/>
      <c r="N18" s="1106"/>
      <c r="O18" s="1107"/>
      <c r="P18" s="1108"/>
      <c r="Q18" s="1108"/>
      <c r="R18" s="1108"/>
      <c r="S18" s="1109"/>
      <c r="T18" s="1110"/>
      <c r="U18" s="1110"/>
      <c r="V18" s="1110"/>
      <c r="W18" s="1110"/>
      <c r="X18" s="1110"/>
      <c r="Y18" s="1110"/>
      <c r="Z18" s="1111"/>
      <c r="AA18" s="1111"/>
      <c r="AB18" s="1112"/>
      <c r="AC18" s="1111"/>
      <c r="AD18" s="1111"/>
      <c r="AL18" s="1110"/>
      <c r="AM18" s="1110"/>
      <c r="AN18" s="1110"/>
      <c r="AO18" s="1110"/>
      <c r="AP18" s="1110"/>
      <c r="AQ18" s="1110"/>
      <c r="AR18" s="1110"/>
      <c r="AS18" s="1110"/>
      <c r="AT18" s="1110"/>
      <c r="AU18" s="1110"/>
      <c r="AV18" s="1110"/>
      <c r="AW18" s="1110"/>
      <c r="AX18" s="1110"/>
      <c r="AY18" s="1110"/>
    </row>
    <row r="19" spans="1:51">
      <c r="A19" s="1042">
        <v>1</v>
      </c>
      <c r="B19" s="1042"/>
      <c r="C19" s="1042"/>
      <c r="D19" s="1094" t="s">
        <v>115</v>
      </c>
      <c r="E19" s="1097">
        <v>1000001695</v>
      </c>
      <c r="F19" s="1097">
        <v>85462040</v>
      </c>
      <c r="G19" s="897"/>
      <c r="H19" s="1042">
        <v>18</v>
      </c>
      <c r="I19" s="896"/>
      <c r="J19" s="1096" t="s">
        <v>116</v>
      </c>
      <c r="K19" s="1099" t="s">
        <v>117</v>
      </c>
      <c r="L19" s="1099">
        <v>33</v>
      </c>
      <c r="M19" s="895"/>
      <c r="N19" s="1044" t="str">
        <f t="shared" ref="N19:N34" si="0">IF(M19=0, "Included",IF(ISERROR(L19*M19), M19, L19*M19))</f>
        <v>Included</v>
      </c>
      <c r="O19" s="863">
        <f t="shared" ref="O19:O34" si="1">R19</f>
        <v>0</v>
      </c>
      <c r="P19" s="809"/>
      <c r="Q19" s="279">
        <f t="shared" ref="Q19:Q34" si="2">IF(N19="Included",0,N19)</f>
        <v>0</v>
      </c>
      <c r="R19" s="1033">
        <f>IF(I19="", H19*Q19/100,I19*Q19)</f>
        <v>0</v>
      </c>
      <c r="S19" s="809"/>
      <c r="T19" s="921"/>
      <c r="V19" s="396"/>
      <c r="AB19" s="279"/>
      <c r="AL19" s="279"/>
      <c r="AM19" s="279"/>
      <c r="AN19" s="279"/>
      <c r="AO19" s="279"/>
      <c r="AP19" s="279"/>
      <c r="AQ19" s="279"/>
      <c r="AR19" s="279"/>
      <c r="AS19" s="279"/>
      <c r="AT19" s="279"/>
      <c r="AU19" s="279"/>
      <c r="AV19" s="279"/>
      <c r="AW19" s="279"/>
      <c r="AX19" s="279"/>
      <c r="AY19" s="279"/>
    </row>
    <row r="20" spans="1:51">
      <c r="A20" s="1042">
        <v>2</v>
      </c>
      <c r="B20" s="1042"/>
      <c r="C20" s="1042"/>
      <c r="D20" s="1094" t="s">
        <v>115</v>
      </c>
      <c r="E20" s="1097">
        <v>1000020417</v>
      </c>
      <c r="F20" s="1097">
        <v>85354010</v>
      </c>
      <c r="G20" s="897"/>
      <c r="H20" s="1042">
        <v>18</v>
      </c>
      <c r="I20" s="896"/>
      <c r="J20" s="1096" t="s">
        <v>118</v>
      </c>
      <c r="K20" s="1099" t="s">
        <v>117</v>
      </c>
      <c r="L20" s="1099">
        <v>3</v>
      </c>
      <c r="M20" s="895"/>
      <c r="N20" s="1044" t="str">
        <f t="shared" si="0"/>
        <v>Included</v>
      </c>
      <c r="O20" s="863">
        <f t="shared" si="1"/>
        <v>0</v>
      </c>
      <c r="P20" s="809"/>
      <c r="Q20" s="279">
        <f t="shared" si="2"/>
        <v>0</v>
      </c>
      <c r="R20" s="1033">
        <f t="shared" ref="R20:R82" si="3">IF(I20="", H20*Q20/100,I20*Q20)</f>
        <v>0</v>
      </c>
      <c r="S20" s="809"/>
      <c r="T20" s="921"/>
      <c r="V20" s="396"/>
      <c r="AB20" s="279"/>
      <c r="AL20" s="279"/>
      <c r="AM20" s="279"/>
      <c r="AN20" s="279"/>
      <c r="AO20" s="279"/>
      <c r="AP20" s="279"/>
      <c r="AQ20" s="279"/>
      <c r="AR20" s="279"/>
      <c r="AS20" s="279"/>
      <c r="AT20" s="279"/>
      <c r="AU20" s="279"/>
      <c r="AV20" s="279"/>
      <c r="AW20" s="279"/>
      <c r="AX20" s="279"/>
      <c r="AY20" s="279"/>
    </row>
    <row r="21" spans="1:51">
      <c r="A21" s="1042">
        <v>3</v>
      </c>
      <c r="B21" s="1042"/>
      <c r="C21" s="1042"/>
      <c r="D21" s="1094" t="s">
        <v>115</v>
      </c>
      <c r="E21" s="1097">
        <v>1000001772</v>
      </c>
      <c r="F21" s="1097">
        <v>85359090</v>
      </c>
      <c r="G21" s="897"/>
      <c r="H21" s="1042">
        <v>18</v>
      </c>
      <c r="I21" s="896"/>
      <c r="J21" s="1096" t="s">
        <v>119</v>
      </c>
      <c r="K21" s="1099" t="s">
        <v>117</v>
      </c>
      <c r="L21" s="1099">
        <v>3</v>
      </c>
      <c r="M21" s="895"/>
      <c r="N21" s="1044" t="str">
        <f t="shared" si="0"/>
        <v>Included</v>
      </c>
      <c r="O21" s="863">
        <f t="shared" si="1"/>
        <v>0</v>
      </c>
      <c r="P21" s="809"/>
      <c r="Q21" s="279">
        <f t="shared" si="2"/>
        <v>0</v>
      </c>
      <c r="R21" s="1033">
        <f t="shared" si="3"/>
        <v>0</v>
      </c>
      <c r="S21" s="809"/>
      <c r="T21" s="921"/>
      <c r="V21" s="396"/>
      <c r="AB21" s="279"/>
      <c r="AL21" s="279"/>
      <c r="AM21" s="279"/>
      <c r="AN21" s="279"/>
      <c r="AO21" s="279"/>
      <c r="AP21" s="279"/>
      <c r="AQ21" s="279"/>
      <c r="AR21" s="279"/>
      <c r="AS21" s="279"/>
      <c r="AT21" s="279"/>
      <c r="AU21" s="279"/>
      <c r="AV21" s="279"/>
      <c r="AW21" s="279"/>
      <c r="AX21" s="279"/>
      <c r="AY21" s="279"/>
    </row>
    <row r="22" spans="1:51" ht="31.5">
      <c r="A22" s="1042">
        <v>4</v>
      </c>
      <c r="B22" s="1042"/>
      <c r="C22" s="1042"/>
      <c r="D22" s="1094" t="s">
        <v>115</v>
      </c>
      <c r="E22" s="1097">
        <v>1000001684</v>
      </c>
      <c r="F22" s="1097">
        <v>85359090</v>
      </c>
      <c r="G22" s="897"/>
      <c r="H22" s="1042">
        <v>18</v>
      </c>
      <c r="I22" s="896"/>
      <c r="J22" s="1096" t="s">
        <v>120</v>
      </c>
      <c r="K22" s="1099" t="s">
        <v>117</v>
      </c>
      <c r="L22" s="1099">
        <v>6</v>
      </c>
      <c r="M22" s="895"/>
      <c r="N22" s="1044" t="str">
        <f t="shared" si="0"/>
        <v>Included</v>
      </c>
      <c r="O22" s="863">
        <f t="shared" si="1"/>
        <v>0</v>
      </c>
      <c r="P22" s="809"/>
      <c r="Q22" s="279">
        <f t="shared" si="2"/>
        <v>0</v>
      </c>
      <c r="R22" s="1033">
        <f t="shared" si="3"/>
        <v>0</v>
      </c>
      <c r="S22" s="809"/>
      <c r="T22" s="921"/>
      <c r="V22" s="396"/>
      <c r="AB22" s="279"/>
      <c r="AL22" s="279"/>
      <c r="AM22" s="279"/>
      <c r="AN22" s="279"/>
      <c r="AO22" s="279"/>
      <c r="AP22" s="279"/>
      <c r="AQ22" s="279"/>
      <c r="AR22" s="279"/>
      <c r="AS22" s="279"/>
      <c r="AT22" s="279"/>
      <c r="AU22" s="279"/>
      <c r="AV22" s="279"/>
      <c r="AW22" s="279"/>
      <c r="AX22" s="279"/>
      <c r="AY22" s="279"/>
    </row>
    <row r="23" spans="1:51" ht="31.5">
      <c r="A23" s="1042">
        <v>5</v>
      </c>
      <c r="B23" s="1042"/>
      <c r="C23" s="1042"/>
      <c r="D23" s="1094" t="s">
        <v>115</v>
      </c>
      <c r="E23" s="1097">
        <v>1000001683</v>
      </c>
      <c r="F23" s="1097">
        <v>85352912</v>
      </c>
      <c r="G23" s="897"/>
      <c r="H23" s="1042">
        <v>18</v>
      </c>
      <c r="I23" s="896"/>
      <c r="J23" s="1096" t="s">
        <v>121</v>
      </c>
      <c r="K23" s="1099" t="s">
        <v>117</v>
      </c>
      <c r="L23" s="1099">
        <v>1</v>
      </c>
      <c r="M23" s="895"/>
      <c r="N23" s="1044" t="str">
        <f t="shared" si="0"/>
        <v>Included</v>
      </c>
      <c r="O23" s="863">
        <f t="shared" si="1"/>
        <v>0</v>
      </c>
      <c r="P23" s="809"/>
      <c r="Q23" s="279">
        <f t="shared" si="2"/>
        <v>0</v>
      </c>
      <c r="R23" s="1033">
        <f t="shared" si="3"/>
        <v>0</v>
      </c>
      <c r="S23" s="809"/>
      <c r="T23" s="921"/>
      <c r="V23" s="396"/>
      <c r="AB23" s="279"/>
      <c r="AL23" s="279"/>
      <c r="AM23" s="279"/>
      <c r="AN23" s="279"/>
      <c r="AO23" s="279"/>
      <c r="AP23" s="279"/>
      <c r="AQ23" s="279"/>
      <c r="AR23" s="279"/>
      <c r="AS23" s="279"/>
      <c r="AT23" s="279"/>
      <c r="AU23" s="279"/>
      <c r="AV23" s="279"/>
      <c r="AW23" s="279"/>
      <c r="AX23" s="279"/>
      <c r="AY23" s="279"/>
    </row>
    <row r="24" spans="1:51">
      <c r="A24" s="1042">
        <v>6</v>
      </c>
      <c r="B24" s="1042"/>
      <c r="C24" s="1042"/>
      <c r="D24" s="1094" t="s">
        <v>115</v>
      </c>
      <c r="E24" s="1097">
        <v>1000001687</v>
      </c>
      <c r="F24" s="1097">
        <v>85353090</v>
      </c>
      <c r="G24" s="897"/>
      <c r="H24" s="1042">
        <v>18</v>
      </c>
      <c r="I24" s="896"/>
      <c r="J24" s="1096" t="s">
        <v>122</v>
      </c>
      <c r="K24" s="1099" t="s">
        <v>117</v>
      </c>
      <c r="L24" s="1099">
        <v>2</v>
      </c>
      <c r="M24" s="895"/>
      <c r="N24" s="1044" t="str">
        <f t="shared" si="0"/>
        <v>Included</v>
      </c>
      <c r="O24" s="863">
        <f t="shared" si="1"/>
        <v>0</v>
      </c>
      <c r="P24" s="809"/>
      <c r="Q24" s="279">
        <f t="shared" si="2"/>
        <v>0</v>
      </c>
      <c r="R24" s="1033">
        <f t="shared" si="3"/>
        <v>0</v>
      </c>
      <c r="S24" s="809"/>
      <c r="T24" s="921"/>
      <c r="V24" s="396"/>
      <c r="AB24" s="279"/>
      <c r="AL24" s="279"/>
      <c r="AM24" s="279"/>
      <c r="AN24" s="279"/>
      <c r="AO24" s="279"/>
      <c r="AP24" s="279"/>
      <c r="AQ24" s="279"/>
      <c r="AR24" s="279"/>
      <c r="AS24" s="279"/>
      <c r="AT24" s="279"/>
      <c r="AU24" s="279"/>
      <c r="AV24" s="279"/>
      <c r="AW24" s="279"/>
      <c r="AX24" s="279"/>
      <c r="AY24" s="279"/>
    </row>
    <row r="25" spans="1:51" ht="24.75" customHeight="1">
      <c r="A25" s="1042">
        <v>7</v>
      </c>
      <c r="B25" s="1042"/>
      <c r="C25" s="1042"/>
      <c r="D25" s="1094" t="s">
        <v>115</v>
      </c>
      <c r="E25" s="1097">
        <v>1000001689</v>
      </c>
      <c r="F25" s="1097">
        <v>85353090</v>
      </c>
      <c r="G25" s="897"/>
      <c r="H25" s="1042">
        <v>18</v>
      </c>
      <c r="I25" s="896"/>
      <c r="J25" s="1096" t="s">
        <v>123</v>
      </c>
      <c r="K25" s="1099" t="s">
        <v>117</v>
      </c>
      <c r="L25" s="1099">
        <v>2</v>
      </c>
      <c r="M25" s="895"/>
      <c r="N25" s="1044" t="str">
        <f t="shared" si="0"/>
        <v>Included</v>
      </c>
      <c r="O25" s="863">
        <f t="shared" si="1"/>
        <v>0</v>
      </c>
      <c r="P25" s="809"/>
      <c r="Q25" s="279">
        <f t="shared" si="2"/>
        <v>0</v>
      </c>
      <c r="R25" s="1033">
        <f t="shared" si="3"/>
        <v>0</v>
      </c>
      <c r="S25" s="809"/>
      <c r="T25" s="921"/>
      <c r="V25" s="396"/>
      <c r="AB25" s="279"/>
      <c r="AL25" s="279"/>
      <c r="AM25" s="279"/>
      <c r="AN25" s="279"/>
      <c r="AO25" s="279"/>
      <c r="AP25" s="279"/>
      <c r="AQ25" s="279"/>
      <c r="AR25" s="279"/>
      <c r="AS25" s="279"/>
      <c r="AT25" s="279"/>
      <c r="AU25" s="279"/>
      <c r="AV25" s="279"/>
      <c r="AW25" s="279"/>
      <c r="AX25" s="279"/>
      <c r="AY25" s="279"/>
    </row>
    <row r="26" spans="1:51" ht="31.5">
      <c r="A26" s="1042">
        <v>8</v>
      </c>
      <c r="B26" s="1042"/>
      <c r="C26" s="1042"/>
      <c r="D26" s="1094" t="s">
        <v>124</v>
      </c>
      <c r="E26" s="1097">
        <v>1000004501</v>
      </c>
      <c r="F26" s="1097">
        <v>85352913</v>
      </c>
      <c r="G26" s="897"/>
      <c r="H26" s="1042">
        <v>18</v>
      </c>
      <c r="I26" s="896"/>
      <c r="J26" s="1096" t="s">
        <v>125</v>
      </c>
      <c r="K26" s="1099" t="s">
        <v>117</v>
      </c>
      <c r="L26" s="1099">
        <v>1</v>
      </c>
      <c r="M26" s="895"/>
      <c r="N26" s="1044" t="str">
        <f t="shared" si="0"/>
        <v>Included</v>
      </c>
      <c r="O26" s="863">
        <f t="shared" si="1"/>
        <v>0</v>
      </c>
      <c r="P26" s="809"/>
      <c r="Q26" s="279">
        <f t="shared" si="2"/>
        <v>0</v>
      </c>
      <c r="R26" s="1033">
        <f t="shared" si="3"/>
        <v>0</v>
      </c>
      <c r="S26" s="809"/>
      <c r="T26" s="921"/>
      <c r="V26" s="396"/>
      <c r="AB26" s="279"/>
      <c r="AL26" s="279"/>
      <c r="AM26" s="279"/>
      <c r="AN26" s="279"/>
      <c r="AO26" s="279"/>
      <c r="AP26" s="279"/>
      <c r="AQ26" s="279"/>
      <c r="AR26" s="279"/>
      <c r="AS26" s="279"/>
      <c r="AT26" s="279"/>
      <c r="AU26" s="279"/>
      <c r="AV26" s="279"/>
      <c r="AW26" s="279"/>
      <c r="AX26" s="279"/>
      <c r="AY26" s="279"/>
    </row>
    <row r="27" spans="1:51" ht="31.5">
      <c r="A27" s="1042">
        <v>9</v>
      </c>
      <c r="B27" s="1042"/>
      <c r="C27" s="1042"/>
      <c r="D27" s="1094" t="s">
        <v>124</v>
      </c>
      <c r="E27" s="1097">
        <v>1000004463</v>
      </c>
      <c r="F27" s="1097">
        <v>85359090</v>
      </c>
      <c r="G27" s="897"/>
      <c r="H27" s="1042">
        <v>18</v>
      </c>
      <c r="I27" s="896"/>
      <c r="J27" s="1096" t="s">
        <v>126</v>
      </c>
      <c r="K27" s="1099" t="s">
        <v>117</v>
      </c>
      <c r="L27" s="1099">
        <v>3</v>
      </c>
      <c r="M27" s="895"/>
      <c r="N27" s="1044" t="str">
        <f t="shared" si="0"/>
        <v>Included</v>
      </c>
      <c r="O27" s="863">
        <f t="shared" si="1"/>
        <v>0</v>
      </c>
      <c r="P27" s="809"/>
      <c r="Q27" s="279">
        <f t="shared" si="2"/>
        <v>0</v>
      </c>
      <c r="R27" s="1033">
        <f t="shared" si="3"/>
        <v>0</v>
      </c>
      <c r="S27" s="809"/>
      <c r="T27" s="921"/>
      <c r="V27" s="396"/>
      <c r="AB27" s="279"/>
      <c r="AL27" s="279"/>
      <c r="AM27" s="279"/>
      <c r="AN27" s="279"/>
      <c r="AO27" s="279"/>
      <c r="AP27" s="279"/>
      <c r="AQ27" s="279"/>
      <c r="AR27" s="279"/>
      <c r="AS27" s="279"/>
      <c r="AT27" s="279"/>
      <c r="AU27" s="279"/>
      <c r="AV27" s="279"/>
      <c r="AW27" s="279"/>
      <c r="AX27" s="279"/>
      <c r="AY27" s="279"/>
    </row>
    <row r="28" spans="1:51" ht="31.5">
      <c r="A28" s="1042">
        <v>10</v>
      </c>
      <c r="B28" s="1042"/>
      <c r="C28" s="1042"/>
      <c r="D28" s="1094" t="s">
        <v>124</v>
      </c>
      <c r="E28" s="1097">
        <v>1000004498</v>
      </c>
      <c r="F28" s="1097">
        <v>85353090</v>
      </c>
      <c r="G28" s="897"/>
      <c r="H28" s="1042">
        <v>18</v>
      </c>
      <c r="I28" s="896"/>
      <c r="J28" s="1096" t="s">
        <v>127</v>
      </c>
      <c r="K28" s="1099" t="s">
        <v>117</v>
      </c>
      <c r="L28" s="1099">
        <v>3</v>
      </c>
      <c r="M28" s="895"/>
      <c r="N28" s="1044" t="str">
        <f t="shared" si="0"/>
        <v>Included</v>
      </c>
      <c r="O28" s="863">
        <f t="shared" si="1"/>
        <v>0</v>
      </c>
      <c r="P28" s="809"/>
      <c r="Q28" s="279">
        <f t="shared" si="2"/>
        <v>0</v>
      </c>
      <c r="R28" s="1033">
        <f t="shared" si="3"/>
        <v>0</v>
      </c>
      <c r="S28" s="809"/>
      <c r="T28" s="921"/>
      <c r="V28" s="396"/>
      <c r="AB28" s="279"/>
      <c r="AL28" s="279"/>
      <c r="AM28" s="279"/>
      <c r="AN28" s="279"/>
      <c r="AO28" s="279"/>
      <c r="AP28" s="279"/>
      <c r="AQ28" s="279"/>
      <c r="AR28" s="279"/>
      <c r="AS28" s="279"/>
      <c r="AT28" s="279"/>
      <c r="AU28" s="279"/>
      <c r="AV28" s="279"/>
      <c r="AW28" s="279"/>
      <c r="AX28" s="279"/>
      <c r="AY28" s="279"/>
    </row>
    <row r="29" spans="1:51">
      <c r="A29" s="1042">
        <v>11</v>
      </c>
      <c r="B29" s="1042"/>
      <c r="C29" s="1042"/>
      <c r="D29" s="1094" t="s">
        <v>124</v>
      </c>
      <c r="E29" s="1097">
        <v>1000020419</v>
      </c>
      <c r="F29" s="1097">
        <v>85354010</v>
      </c>
      <c r="G29" s="897"/>
      <c r="H29" s="1042">
        <v>18</v>
      </c>
      <c r="I29" s="896"/>
      <c r="J29" s="1096" t="s">
        <v>128</v>
      </c>
      <c r="K29" s="1099" t="s">
        <v>117</v>
      </c>
      <c r="L29" s="1099">
        <v>3</v>
      </c>
      <c r="M29" s="895"/>
      <c r="N29" s="1044" t="str">
        <f t="shared" si="0"/>
        <v>Included</v>
      </c>
      <c r="O29" s="863">
        <f t="shared" si="1"/>
        <v>0</v>
      </c>
      <c r="P29" s="809"/>
      <c r="Q29" s="279">
        <f t="shared" si="2"/>
        <v>0</v>
      </c>
      <c r="R29" s="1033">
        <f t="shared" si="3"/>
        <v>0</v>
      </c>
      <c r="S29" s="809"/>
      <c r="T29" s="921"/>
      <c r="V29" s="396"/>
      <c r="AB29" s="279"/>
      <c r="AL29" s="279"/>
      <c r="AM29" s="279"/>
      <c r="AN29" s="279"/>
      <c r="AO29" s="279"/>
      <c r="AP29" s="279"/>
      <c r="AQ29" s="279"/>
      <c r="AR29" s="279"/>
      <c r="AS29" s="279"/>
      <c r="AT29" s="279"/>
      <c r="AU29" s="279"/>
      <c r="AV29" s="279"/>
      <c r="AW29" s="279"/>
      <c r="AX29" s="279"/>
      <c r="AY29" s="279"/>
    </row>
    <row r="30" spans="1:51">
      <c r="A30" s="1042">
        <v>12</v>
      </c>
      <c r="B30" s="1042"/>
      <c r="C30" s="1042"/>
      <c r="D30" s="1094" t="s">
        <v>124</v>
      </c>
      <c r="E30" s="1097">
        <v>1000004401</v>
      </c>
      <c r="F30" s="1097">
        <v>85462040</v>
      </c>
      <c r="G30" s="897"/>
      <c r="H30" s="1042">
        <v>18</v>
      </c>
      <c r="I30" s="896"/>
      <c r="J30" s="1096" t="s">
        <v>129</v>
      </c>
      <c r="K30" s="1099" t="s">
        <v>117</v>
      </c>
      <c r="L30" s="1099">
        <v>6</v>
      </c>
      <c r="M30" s="895"/>
      <c r="N30" s="1044" t="str">
        <f t="shared" si="0"/>
        <v>Included</v>
      </c>
      <c r="O30" s="863">
        <f t="shared" si="1"/>
        <v>0</v>
      </c>
      <c r="P30" s="809"/>
      <c r="Q30" s="279">
        <f t="shared" si="2"/>
        <v>0</v>
      </c>
      <c r="R30" s="1033">
        <f t="shared" si="3"/>
        <v>0</v>
      </c>
      <c r="S30" s="809"/>
      <c r="T30" s="921"/>
      <c r="V30" s="396"/>
      <c r="AB30" s="279"/>
      <c r="AL30" s="279"/>
      <c r="AM30" s="279"/>
      <c r="AN30" s="279"/>
      <c r="AO30" s="279"/>
      <c r="AP30" s="279"/>
      <c r="AQ30" s="279"/>
      <c r="AR30" s="279"/>
      <c r="AS30" s="279"/>
      <c r="AT30" s="279"/>
      <c r="AU30" s="279"/>
      <c r="AV30" s="279"/>
      <c r="AW30" s="279"/>
      <c r="AX30" s="279"/>
      <c r="AY30" s="279"/>
    </row>
    <row r="31" spans="1:51" ht="31.5">
      <c r="A31" s="1042">
        <v>13</v>
      </c>
      <c r="B31" s="1042"/>
      <c r="C31" s="1042"/>
      <c r="D31" s="1094" t="s">
        <v>130</v>
      </c>
      <c r="E31" s="1097">
        <v>1000011365</v>
      </c>
      <c r="F31" s="1097">
        <v>72169990</v>
      </c>
      <c r="G31" s="897"/>
      <c r="H31" s="1042">
        <v>18</v>
      </c>
      <c r="I31" s="896"/>
      <c r="J31" s="1096" t="s">
        <v>131</v>
      </c>
      <c r="K31" s="1099" t="s">
        <v>132</v>
      </c>
      <c r="L31" s="1099">
        <v>1</v>
      </c>
      <c r="M31" s="895"/>
      <c r="N31" s="1044" t="str">
        <f t="shared" si="0"/>
        <v>Included</v>
      </c>
      <c r="O31" s="863">
        <f t="shared" si="1"/>
        <v>0</v>
      </c>
      <c r="P31" s="809"/>
      <c r="Q31" s="279">
        <f t="shared" si="2"/>
        <v>0</v>
      </c>
      <c r="R31" s="1033">
        <f t="shared" si="3"/>
        <v>0</v>
      </c>
      <c r="S31" s="809"/>
      <c r="T31" s="921"/>
      <c r="V31" s="396"/>
      <c r="AB31" s="279"/>
      <c r="AL31" s="279"/>
      <c r="AM31" s="279"/>
      <c r="AN31" s="279"/>
      <c r="AO31" s="279"/>
      <c r="AP31" s="279"/>
      <c r="AQ31" s="279"/>
      <c r="AR31" s="279"/>
      <c r="AS31" s="279"/>
      <c r="AT31" s="279"/>
      <c r="AU31" s="279"/>
      <c r="AV31" s="279"/>
      <c r="AW31" s="279"/>
      <c r="AX31" s="279"/>
      <c r="AY31" s="279"/>
    </row>
    <row r="32" spans="1:51" ht="31.5">
      <c r="A32" s="1042">
        <v>14</v>
      </c>
      <c r="B32" s="1042"/>
      <c r="C32" s="1042"/>
      <c r="D32" s="1094" t="s">
        <v>130</v>
      </c>
      <c r="E32" s="1097">
        <v>1000011304</v>
      </c>
      <c r="F32" s="1097">
        <v>72169990</v>
      </c>
      <c r="G32" s="897"/>
      <c r="H32" s="1042">
        <v>18</v>
      </c>
      <c r="I32" s="896"/>
      <c r="J32" s="1096" t="s">
        <v>133</v>
      </c>
      <c r="K32" s="1099" t="s">
        <v>132</v>
      </c>
      <c r="L32" s="1099">
        <v>1</v>
      </c>
      <c r="M32" s="895"/>
      <c r="N32" s="1044" t="str">
        <f t="shared" si="0"/>
        <v>Included</v>
      </c>
      <c r="O32" s="863">
        <f t="shared" si="1"/>
        <v>0</v>
      </c>
      <c r="P32" s="809"/>
      <c r="Q32" s="279">
        <f t="shared" si="2"/>
        <v>0</v>
      </c>
      <c r="R32" s="1033">
        <f t="shared" si="3"/>
        <v>0</v>
      </c>
      <c r="S32" s="809"/>
      <c r="T32" s="921"/>
      <c r="V32" s="396"/>
      <c r="AB32" s="279"/>
      <c r="AL32" s="279"/>
      <c r="AM32" s="279"/>
      <c r="AN32" s="279"/>
      <c r="AO32" s="279"/>
      <c r="AP32" s="279"/>
      <c r="AQ32" s="279"/>
      <c r="AR32" s="279"/>
      <c r="AS32" s="279"/>
      <c r="AT32" s="279"/>
      <c r="AU32" s="279"/>
      <c r="AV32" s="279"/>
      <c r="AW32" s="279"/>
      <c r="AX32" s="279"/>
      <c r="AY32" s="279"/>
    </row>
    <row r="33" spans="1:51" ht="47.25">
      <c r="A33" s="1042">
        <v>15</v>
      </c>
      <c r="B33" s="1042"/>
      <c r="C33" s="1042"/>
      <c r="D33" s="1094" t="s">
        <v>134</v>
      </c>
      <c r="E33" s="1097">
        <v>1000011264</v>
      </c>
      <c r="F33" s="1097">
        <v>72169990</v>
      </c>
      <c r="G33" s="897"/>
      <c r="H33" s="1042">
        <v>18</v>
      </c>
      <c r="I33" s="896"/>
      <c r="J33" s="1096" t="s">
        <v>135</v>
      </c>
      <c r="K33" s="1099" t="s">
        <v>132</v>
      </c>
      <c r="L33" s="1099">
        <v>1</v>
      </c>
      <c r="M33" s="895"/>
      <c r="N33" s="1044" t="str">
        <f t="shared" si="0"/>
        <v>Included</v>
      </c>
      <c r="O33" s="863">
        <f t="shared" si="1"/>
        <v>0</v>
      </c>
      <c r="P33" s="809"/>
      <c r="Q33" s="279">
        <f t="shared" si="2"/>
        <v>0</v>
      </c>
      <c r="R33" s="1033">
        <f t="shared" si="3"/>
        <v>0</v>
      </c>
      <c r="S33" s="809"/>
      <c r="T33" s="921"/>
      <c r="V33" s="396"/>
      <c r="AB33" s="279"/>
      <c r="AL33" s="279"/>
      <c r="AM33" s="279"/>
      <c r="AN33" s="279"/>
      <c r="AO33" s="279"/>
      <c r="AP33" s="279"/>
      <c r="AQ33" s="279"/>
      <c r="AR33" s="279"/>
      <c r="AS33" s="279"/>
      <c r="AT33" s="279"/>
      <c r="AU33" s="279"/>
      <c r="AV33" s="279"/>
      <c r="AW33" s="279"/>
      <c r="AX33" s="279"/>
      <c r="AY33" s="279"/>
    </row>
    <row r="34" spans="1:51" ht="47.25">
      <c r="A34" s="1042">
        <v>16</v>
      </c>
      <c r="B34" s="1042"/>
      <c r="C34" s="1042"/>
      <c r="D34" s="1094" t="s">
        <v>134</v>
      </c>
      <c r="E34" s="1097">
        <v>1000011257</v>
      </c>
      <c r="F34" s="1097">
        <v>72169990</v>
      </c>
      <c r="G34" s="897"/>
      <c r="H34" s="1042">
        <v>18</v>
      </c>
      <c r="I34" s="896"/>
      <c r="J34" s="1096" t="s">
        <v>136</v>
      </c>
      <c r="K34" s="1099" t="s">
        <v>132</v>
      </c>
      <c r="L34" s="1099">
        <v>1</v>
      </c>
      <c r="M34" s="895"/>
      <c r="N34" s="1044" t="str">
        <f t="shared" si="0"/>
        <v>Included</v>
      </c>
      <c r="O34" s="863">
        <f t="shared" si="1"/>
        <v>0</v>
      </c>
      <c r="P34" s="809"/>
      <c r="Q34" s="279">
        <f t="shared" si="2"/>
        <v>0</v>
      </c>
      <c r="R34" s="1033">
        <f t="shared" si="3"/>
        <v>0</v>
      </c>
      <c r="S34" s="809"/>
      <c r="T34" s="921"/>
      <c r="V34" s="396"/>
      <c r="AB34" s="279"/>
      <c r="AL34" s="279"/>
      <c r="AM34" s="279"/>
      <c r="AN34" s="279"/>
      <c r="AO34" s="279"/>
      <c r="AP34" s="279"/>
      <c r="AQ34" s="279"/>
      <c r="AR34" s="279"/>
      <c r="AS34" s="279"/>
      <c r="AT34" s="279"/>
      <c r="AU34" s="279"/>
      <c r="AV34" s="279"/>
      <c r="AW34" s="279"/>
      <c r="AX34" s="279"/>
      <c r="AY34" s="279"/>
    </row>
    <row r="35" spans="1:51">
      <c r="A35" s="1042">
        <v>17</v>
      </c>
      <c r="B35" s="1042"/>
      <c r="C35" s="1042"/>
      <c r="D35" s="1094" t="s">
        <v>137</v>
      </c>
      <c r="E35" s="1097">
        <v>1000032055</v>
      </c>
      <c r="F35" s="1097">
        <v>72159090</v>
      </c>
      <c r="G35" s="897"/>
      <c r="H35" s="1042">
        <v>18</v>
      </c>
      <c r="I35" s="896"/>
      <c r="J35" s="1096" t="s">
        <v>138</v>
      </c>
      <c r="K35" s="1099" t="s">
        <v>139</v>
      </c>
      <c r="L35" s="1099">
        <v>4</v>
      </c>
      <c r="M35" s="895"/>
      <c r="N35" s="1044" t="str">
        <f t="shared" ref="N35:N39" si="4">IF(M35=0, "Included",IF(ISERROR(L35*M35), M35, L35*M35))</f>
        <v>Included</v>
      </c>
      <c r="O35" s="863">
        <f t="shared" ref="O35:O39" si="5">R35</f>
        <v>0</v>
      </c>
      <c r="P35" s="809"/>
      <c r="Q35" s="279">
        <f t="shared" ref="Q35:Q39" si="6">IF(N35="Included",0,N35)</f>
        <v>0</v>
      </c>
      <c r="R35" s="1033">
        <f t="shared" si="3"/>
        <v>0</v>
      </c>
      <c r="S35" s="809"/>
      <c r="T35" s="921"/>
      <c r="V35" s="396"/>
      <c r="AB35" s="279"/>
      <c r="AL35" s="279"/>
      <c r="AM35" s="279"/>
      <c r="AN35" s="279"/>
      <c r="AO35" s="279"/>
      <c r="AP35" s="279"/>
      <c r="AQ35" s="279"/>
      <c r="AR35" s="279"/>
      <c r="AS35" s="279"/>
      <c r="AT35" s="279"/>
      <c r="AU35" s="279"/>
      <c r="AV35" s="279"/>
      <c r="AW35" s="279"/>
      <c r="AX35" s="279"/>
      <c r="AY35" s="279"/>
    </row>
    <row r="36" spans="1:51">
      <c r="A36" s="1042">
        <v>18</v>
      </c>
      <c r="B36" s="1042"/>
      <c r="C36" s="1042"/>
      <c r="D36" s="1094" t="s">
        <v>140</v>
      </c>
      <c r="E36" s="1097">
        <v>1000009711</v>
      </c>
      <c r="F36" s="1097">
        <v>85389000</v>
      </c>
      <c r="G36" s="897"/>
      <c r="H36" s="1042">
        <v>18</v>
      </c>
      <c r="I36" s="896"/>
      <c r="J36" s="1096" t="s">
        <v>141</v>
      </c>
      <c r="K36" s="1099" t="s">
        <v>117</v>
      </c>
      <c r="L36" s="1099">
        <v>2</v>
      </c>
      <c r="M36" s="895"/>
      <c r="N36" s="1044" t="str">
        <f t="shared" si="4"/>
        <v>Included</v>
      </c>
      <c r="O36" s="863">
        <f t="shared" si="5"/>
        <v>0</v>
      </c>
      <c r="P36" s="809"/>
      <c r="Q36" s="279">
        <f t="shared" si="6"/>
        <v>0</v>
      </c>
      <c r="R36" s="1033">
        <f t="shared" si="3"/>
        <v>0</v>
      </c>
      <c r="S36" s="809"/>
      <c r="T36" s="921"/>
      <c r="V36" s="396"/>
      <c r="AB36" s="279"/>
      <c r="AL36" s="279"/>
      <c r="AM36" s="279"/>
      <c r="AN36" s="279"/>
      <c r="AO36" s="279"/>
      <c r="AP36" s="279"/>
      <c r="AQ36" s="279"/>
      <c r="AR36" s="279"/>
      <c r="AS36" s="279"/>
      <c r="AT36" s="279"/>
      <c r="AU36" s="279"/>
      <c r="AV36" s="279"/>
      <c r="AW36" s="279"/>
      <c r="AX36" s="279"/>
      <c r="AY36" s="279"/>
    </row>
    <row r="37" spans="1:51" ht="31.5">
      <c r="A37" s="1042">
        <v>19</v>
      </c>
      <c r="B37" s="1042"/>
      <c r="C37" s="1042"/>
      <c r="D37" s="1094" t="s">
        <v>142</v>
      </c>
      <c r="E37" s="1097">
        <v>1000055446</v>
      </c>
      <c r="F37" s="1097">
        <v>85371000</v>
      </c>
      <c r="G37" s="897"/>
      <c r="H37" s="1042">
        <v>18</v>
      </c>
      <c r="I37" s="896"/>
      <c r="J37" s="1096" t="s">
        <v>143</v>
      </c>
      <c r="K37" s="1099" t="s">
        <v>117</v>
      </c>
      <c r="L37" s="1099">
        <v>1</v>
      </c>
      <c r="M37" s="895"/>
      <c r="N37" s="1044" t="str">
        <f t="shared" si="4"/>
        <v>Included</v>
      </c>
      <c r="O37" s="863">
        <f t="shared" si="5"/>
        <v>0</v>
      </c>
      <c r="P37" s="809"/>
      <c r="Q37" s="279">
        <f t="shared" si="6"/>
        <v>0</v>
      </c>
      <c r="R37" s="1033">
        <f t="shared" si="3"/>
        <v>0</v>
      </c>
      <c r="S37" s="809"/>
      <c r="T37" s="921"/>
      <c r="V37" s="396"/>
      <c r="AB37" s="279"/>
      <c r="AL37" s="279"/>
      <c r="AM37" s="279"/>
      <c r="AN37" s="279"/>
      <c r="AO37" s="279"/>
      <c r="AP37" s="279"/>
      <c r="AQ37" s="279"/>
      <c r="AR37" s="279"/>
      <c r="AS37" s="279"/>
      <c r="AT37" s="279"/>
      <c r="AU37" s="279"/>
      <c r="AV37" s="279"/>
      <c r="AW37" s="279"/>
      <c r="AX37" s="279"/>
      <c r="AY37" s="279"/>
    </row>
    <row r="38" spans="1:51" ht="31.5">
      <c r="A38" s="1042">
        <v>20</v>
      </c>
      <c r="B38" s="1042"/>
      <c r="C38" s="1042"/>
      <c r="D38" s="1094" t="s">
        <v>142</v>
      </c>
      <c r="E38" s="1097">
        <v>1000004273</v>
      </c>
      <c r="F38" s="1097">
        <v>85371000</v>
      </c>
      <c r="G38" s="897"/>
      <c r="H38" s="1042">
        <v>18</v>
      </c>
      <c r="I38" s="896"/>
      <c r="J38" s="1096" t="s">
        <v>144</v>
      </c>
      <c r="K38" s="1099" t="s">
        <v>117</v>
      </c>
      <c r="L38" s="1099">
        <v>1</v>
      </c>
      <c r="M38" s="895"/>
      <c r="N38" s="1044" t="str">
        <f t="shared" si="4"/>
        <v>Included</v>
      </c>
      <c r="O38" s="863">
        <f t="shared" si="5"/>
        <v>0</v>
      </c>
      <c r="P38" s="809"/>
      <c r="Q38" s="279">
        <f t="shared" si="6"/>
        <v>0</v>
      </c>
      <c r="R38" s="1033">
        <f t="shared" si="3"/>
        <v>0</v>
      </c>
      <c r="S38" s="809"/>
      <c r="T38" s="921"/>
      <c r="V38" s="396"/>
      <c r="AB38" s="279"/>
      <c r="AL38" s="279"/>
      <c r="AM38" s="279"/>
      <c r="AN38" s="279"/>
      <c r="AO38" s="279"/>
      <c r="AP38" s="279"/>
      <c r="AQ38" s="279"/>
      <c r="AR38" s="279"/>
      <c r="AS38" s="279"/>
      <c r="AT38" s="279"/>
      <c r="AU38" s="279"/>
      <c r="AV38" s="279"/>
      <c r="AW38" s="279"/>
      <c r="AX38" s="279"/>
      <c r="AY38" s="279"/>
    </row>
    <row r="39" spans="1:51" ht="31.5">
      <c r="A39" s="1042">
        <v>21</v>
      </c>
      <c r="B39" s="1042"/>
      <c r="C39" s="1042"/>
      <c r="D39" s="1094" t="s">
        <v>142</v>
      </c>
      <c r="E39" s="1097">
        <v>1000002167</v>
      </c>
      <c r="F39" s="1097">
        <v>85371000</v>
      </c>
      <c r="G39" s="897"/>
      <c r="H39" s="1042">
        <v>18</v>
      </c>
      <c r="I39" s="896"/>
      <c r="J39" s="1096" t="s">
        <v>145</v>
      </c>
      <c r="K39" s="1099" t="s">
        <v>117</v>
      </c>
      <c r="L39" s="1099">
        <v>2</v>
      </c>
      <c r="M39" s="895"/>
      <c r="N39" s="1044" t="str">
        <f t="shared" si="4"/>
        <v>Included</v>
      </c>
      <c r="O39" s="863">
        <f t="shared" si="5"/>
        <v>0</v>
      </c>
      <c r="P39" s="809"/>
      <c r="Q39" s="279">
        <f t="shared" si="6"/>
        <v>0</v>
      </c>
      <c r="R39" s="1033">
        <f t="shared" si="3"/>
        <v>0</v>
      </c>
      <c r="S39" s="809"/>
      <c r="T39" s="921"/>
      <c r="V39" s="396"/>
      <c r="AB39" s="279"/>
      <c r="AL39" s="279"/>
      <c r="AM39" s="279"/>
      <c r="AN39" s="279"/>
      <c r="AO39" s="279"/>
      <c r="AP39" s="279"/>
      <c r="AQ39" s="279"/>
      <c r="AR39" s="279"/>
      <c r="AS39" s="279"/>
      <c r="AT39" s="279"/>
      <c r="AU39" s="279"/>
      <c r="AV39" s="279"/>
      <c r="AW39" s="279"/>
      <c r="AX39" s="279"/>
      <c r="AY39" s="279"/>
    </row>
    <row r="40" spans="1:51" ht="31.5">
      <c r="A40" s="1042">
        <v>22</v>
      </c>
      <c r="B40" s="1042"/>
      <c r="C40" s="1042"/>
      <c r="D40" s="1094" t="s">
        <v>146</v>
      </c>
      <c r="E40" s="1097">
        <v>1000055443</v>
      </c>
      <c r="F40" s="1097">
        <v>85371000</v>
      </c>
      <c r="G40" s="897"/>
      <c r="H40" s="1042">
        <v>18</v>
      </c>
      <c r="I40" s="896"/>
      <c r="J40" s="1096" t="s">
        <v>147</v>
      </c>
      <c r="K40" s="1099" t="s">
        <v>117</v>
      </c>
      <c r="L40" s="1099">
        <v>1</v>
      </c>
      <c r="M40" s="895"/>
      <c r="N40" s="1044" t="str">
        <f t="shared" ref="N40:N50" si="7">IF(M40=0, "Included",IF(ISERROR(L40*M40), M40, L40*M40))</f>
        <v>Included</v>
      </c>
      <c r="O40" s="863">
        <f t="shared" ref="O40:O50" si="8">R40</f>
        <v>0</v>
      </c>
      <c r="P40" s="809"/>
      <c r="Q40" s="279">
        <f t="shared" ref="Q40:Q50" si="9">IF(N40="Included",0,N40)</f>
        <v>0</v>
      </c>
      <c r="R40" s="1033">
        <f t="shared" si="3"/>
        <v>0</v>
      </c>
      <c r="S40" s="809"/>
      <c r="T40" s="921"/>
      <c r="V40" s="396"/>
      <c r="AB40" s="279"/>
      <c r="AL40" s="279"/>
      <c r="AM40" s="279"/>
      <c r="AN40" s="279"/>
      <c r="AO40" s="279"/>
      <c r="AP40" s="279"/>
      <c r="AQ40" s="279"/>
      <c r="AR40" s="279"/>
      <c r="AS40" s="279"/>
      <c r="AT40" s="279"/>
      <c r="AU40" s="279"/>
      <c r="AV40" s="279"/>
      <c r="AW40" s="279"/>
      <c r="AX40" s="279"/>
      <c r="AY40" s="279"/>
    </row>
    <row r="41" spans="1:51" ht="31.5">
      <c r="A41" s="1042">
        <v>23</v>
      </c>
      <c r="B41" s="1042"/>
      <c r="C41" s="1042"/>
      <c r="D41" s="1094" t="s">
        <v>146</v>
      </c>
      <c r="E41" s="1097">
        <v>1000037240</v>
      </c>
      <c r="F41" s="1097">
        <v>85371000</v>
      </c>
      <c r="G41" s="897"/>
      <c r="H41" s="1042">
        <v>18</v>
      </c>
      <c r="I41" s="896"/>
      <c r="J41" s="1096" t="s">
        <v>148</v>
      </c>
      <c r="K41" s="1099" t="s">
        <v>117</v>
      </c>
      <c r="L41" s="1099">
        <v>1</v>
      </c>
      <c r="M41" s="895"/>
      <c r="N41" s="1044" t="str">
        <f t="shared" si="7"/>
        <v>Included</v>
      </c>
      <c r="O41" s="863">
        <f t="shared" si="8"/>
        <v>0</v>
      </c>
      <c r="P41" s="809"/>
      <c r="Q41" s="279">
        <f t="shared" si="9"/>
        <v>0</v>
      </c>
      <c r="R41" s="1033">
        <f t="shared" si="3"/>
        <v>0</v>
      </c>
      <c r="S41" s="809"/>
      <c r="T41" s="921"/>
      <c r="V41" s="396"/>
      <c r="AB41" s="279"/>
      <c r="AL41" s="279"/>
      <c r="AM41" s="279"/>
      <c r="AN41" s="279"/>
      <c r="AO41" s="279"/>
      <c r="AP41" s="279"/>
      <c r="AQ41" s="279"/>
      <c r="AR41" s="279"/>
      <c r="AS41" s="279"/>
      <c r="AT41" s="279"/>
      <c r="AU41" s="279"/>
      <c r="AV41" s="279"/>
      <c r="AW41" s="279"/>
      <c r="AX41" s="279"/>
      <c r="AY41" s="279"/>
    </row>
    <row r="42" spans="1:51" ht="31.5">
      <c r="A42" s="1042">
        <v>24</v>
      </c>
      <c r="B42" s="1042"/>
      <c r="C42" s="1042"/>
      <c r="D42" s="1094" t="s">
        <v>146</v>
      </c>
      <c r="E42" s="1097">
        <v>1000006842</v>
      </c>
      <c r="F42" s="1097">
        <v>85371000</v>
      </c>
      <c r="G42" s="897"/>
      <c r="H42" s="1042">
        <v>18</v>
      </c>
      <c r="I42" s="896"/>
      <c r="J42" s="1096" t="s">
        <v>149</v>
      </c>
      <c r="K42" s="1099" t="s">
        <v>117</v>
      </c>
      <c r="L42" s="1099">
        <v>1</v>
      </c>
      <c r="M42" s="895"/>
      <c r="N42" s="1044" t="str">
        <f t="shared" ref="N42:N49" si="10">IF(M42=0, "Included",IF(ISERROR(L42*M42), M42, L42*M42))</f>
        <v>Included</v>
      </c>
      <c r="O42" s="863">
        <f t="shared" ref="O42:O49" si="11">R42</f>
        <v>0</v>
      </c>
      <c r="P42" s="809"/>
      <c r="Q42" s="279">
        <f t="shared" ref="Q42:Q49" si="12">IF(N42="Included",0,N42)</f>
        <v>0</v>
      </c>
      <c r="R42" s="1033">
        <f t="shared" si="3"/>
        <v>0</v>
      </c>
      <c r="S42" s="809"/>
      <c r="T42" s="921"/>
      <c r="V42" s="396"/>
      <c r="AB42" s="279"/>
      <c r="AL42" s="279"/>
      <c r="AM42" s="279"/>
      <c r="AN42" s="279"/>
      <c r="AO42" s="279"/>
      <c r="AP42" s="279"/>
      <c r="AQ42" s="279"/>
      <c r="AR42" s="279"/>
      <c r="AS42" s="279"/>
      <c r="AT42" s="279"/>
      <c r="AU42" s="279"/>
      <c r="AV42" s="279"/>
      <c r="AW42" s="279"/>
      <c r="AX42" s="279"/>
      <c r="AY42" s="279"/>
    </row>
    <row r="43" spans="1:51" ht="126">
      <c r="A43" s="1042">
        <v>25</v>
      </c>
      <c r="B43" s="1042"/>
      <c r="C43" s="1042"/>
      <c r="D43" s="1094" t="s">
        <v>150</v>
      </c>
      <c r="E43" s="1097">
        <v>1000030433</v>
      </c>
      <c r="F43" s="1097">
        <v>85287390</v>
      </c>
      <c r="G43" s="897"/>
      <c r="H43" s="1042">
        <v>18</v>
      </c>
      <c r="I43" s="896"/>
      <c r="J43" s="1096" t="s">
        <v>151</v>
      </c>
      <c r="K43" s="1099" t="s">
        <v>132</v>
      </c>
      <c r="L43" s="1099">
        <v>3</v>
      </c>
      <c r="M43" s="895"/>
      <c r="N43" s="1044" t="str">
        <f t="shared" si="10"/>
        <v>Included</v>
      </c>
      <c r="O43" s="863">
        <f t="shared" si="11"/>
        <v>0</v>
      </c>
      <c r="P43" s="809"/>
      <c r="Q43" s="279">
        <f t="shared" si="12"/>
        <v>0</v>
      </c>
      <c r="R43" s="1033">
        <f t="shared" si="3"/>
        <v>0</v>
      </c>
      <c r="S43" s="809"/>
      <c r="T43" s="921"/>
      <c r="V43" s="396"/>
      <c r="AB43" s="279"/>
      <c r="AL43" s="279"/>
      <c r="AM43" s="279"/>
      <c r="AN43" s="279"/>
      <c r="AO43" s="279"/>
      <c r="AP43" s="279"/>
      <c r="AQ43" s="279"/>
      <c r="AR43" s="279"/>
      <c r="AS43" s="279"/>
      <c r="AT43" s="279"/>
      <c r="AU43" s="279"/>
      <c r="AV43" s="279"/>
      <c r="AW43" s="279"/>
      <c r="AX43" s="279"/>
      <c r="AY43" s="279"/>
    </row>
    <row r="44" spans="1:51">
      <c r="A44" s="1042">
        <v>26</v>
      </c>
      <c r="B44" s="1042"/>
      <c r="C44" s="1042"/>
      <c r="D44" s="1094" t="s">
        <v>152</v>
      </c>
      <c r="E44" s="1097">
        <v>1000004304</v>
      </c>
      <c r="F44" s="1097">
        <v>85371000</v>
      </c>
      <c r="G44" s="897"/>
      <c r="H44" s="1042">
        <v>18</v>
      </c>
      <c r="I44" s="896"/>
      <c r="J44" s="1096" t="s">
        <v>153</v>
      </c>
      <c r="K44" s="1099" t="s">
        <v>132</v>
      </c>
      <c r="L44" s="1099">
        <v>1</v>
      </c>
      <c r="M44" s="895"/>
      <c r="N44" s="1044" t="str">
        <f t="shared" si="10"/>
        <v>Included</v>
      </c>
      <c r="O44" s="863">
        <f t="shared" si="11"/>
        <v>0</v>
      </c>
      <c r="P44" s="809"/>
      <c r="Q44" s="279">
        <f t="shared" si="12"/>
        <v>0</v>
      </c>
      <c r="R44" s="1033">
        <f t="shared" si="3"/>
        <v>0</v>
      </c>
      <c r="S44" s="809"/>
      <c r="T44" s="921"/>
      <c r="V44" s="396"/>
      <c r="AB44" s="279"/>
      <c r="AL44" s="279"/>
      <c r="AM44" s="279"/>
      <c r="AN44" s="279"/>
      <c r="AO44" s="279"/>
      <c r="AP44" s="279"/>
      <c r="AQ44" s="279"/>
      <c r="AR44" s="279"/>
      <c r="AS44" s="279"/>
      <c r="AT44" s="279"/>
      <c r="AU44" s="279"/>
      <c r="AV44" s="279"/>
      <c r="AW44" s="279"/>
      <c r="AX44" s="279"/>
      <c r="AY44" s="279"/>
    </row>
    <row r="45" spans="1:51">
      <c r="A45" s="1042">
        <v>27</v>
      </c>
      <c r="B45" s="1042"/>
      <c r="C45" s="1042"/>
      <c r="D45" s="1094" t="s">
        <v>152</v>
      </c>
      <c r="E45" s="1097">
        <v>1000001145</v>
      </c>
      <c r="F45" s="1097">
        <v>85371000</v>
      </c>
      <c r="G45" s="897"/>
      <c r="H45" s="1042">
        <v>18</v>
      </c>
      <c r="I45" s="896"/>
      <c r="J45" s="1096" t="s">
        <v>154</v>
      </c>
      <c r="K45" s="1099" t="s">
        <v>132</v>
      </c>
      <c r="L45" s="1099">
        <v>1</v>
      </c>
      <c r="M45" s="895"/>
      <c r="N45" s="1044" t="str">
        <f t="shared" si="10"/>
        <v>Included</v>
      </c>
      <c r="O45" s="863">
        <f t="shared" si="11"/>
        <v>0</v>
      </c>
      <c r="P45" s="809"/>
      <c r="Q45" s="279">
        <f t="shared" si="12"/>
        <v>0</v>
      </c>
      <c r="R45" s="1033">
        <f t="shared" si="3"/>
        <v>0</v>
      </c>
      <c r="S45" s="809"/>
      <c r="T45" s="921"/>
      <c r="V45" s="396"/>
      <c r="AB45" s="279"/>
      <c r="AL45" s="279"/>
      <c r="AM45" s="279"/>
      <c r="AN45" s="279"/>
      <c r="AO45" s="279"/>
      <c r="AP45" s="279"/>
      <c r="AQ45" s="279"/>
      <c r="AR45" s="279"/>
      <c r="AS45" s="279"/>
      <c r="AT45" s="279"/>
      <c r="AU45" s="279"/>
      <c r="AV45" s="279"/>
      <c r="AW45" s="279"/>
      <c r="AX45" s="279"/>
      <c r="AY45" s="279"/>
    </row>
    <row r="46" spans="1:51" ht="31.5">
      <c r="A46" s="1042">
        <v>28</v>
      </c>
      <c r="B46" s="1042"/>
      <c r="C46" s="1042"/>
      <c r="D46" s="1094" t="s">
        <v>155</v>
      </c>
      <c r="E46" s="1097">
        <v>1000056265</v>
      </c>
      <c r="F46" s="1097">
        <v>85446020</v>
      </c>
      <c r="G46" s="897"/>
      <c r="H46" s="1042">
        <v>18</v>
      </c>
      <c r="I46" s="896"/>
      <c r="J46" s="1096" t="s">
        <v>156</v>
      </c>
      <c r="K46" s="1099" t="s">
        <v>139</v>
      </c>
      <c r="L46" s="1099">
        <v>3</v>
      </c>
      <c r="M46" s="895"/>
      <c r="N46" s="1044" t="str">
        <f t="shared" si="10"/>
        <v>Included</v>
      </c>
      <c r="O46" s="863">
        <f t="shared" si="11"/>
        <v>0</v>
      </c>
      <c r="P46" s="809"/>
      <c r="Q46" s="279">
        <f t="shared" si="12"/>
        <v>0</v>
      </c>
      <c r="R46" s="1033">
        <f t="shared" si="3"/>
        <v>0</v>
      </c>
      <c r="S46" s="809"/>
      <c r="T46" s="921"/>
      <c r="V46" s="396"/>
      <c r="AB46" s="279"/>
      <c r="AL46" s="279"/>
      <c r="AM46" s="279"/>
      <c r="AN46" s="279"/>
      <c r="AO46" s="279"/>
      <c r="AP46" s="279"/>
      <c r="AQ46" s="279"/>
      <c r="AR46" s="279"/>
      <c r="AS46" s="279"/>
      <c r="AT46" s="279"/>
      <c r="AU46" s="279"/>
      <c r="AV46" s="279"/>
      <c r="AW46" s="279"/>
      <c r="AX46" s="279"/>
      <c r="AY46" s="279"/>
    </row>
    <row r="47" spans="1:51" ht="31.5">
      <c r="A47" s="1042">
        <v>29</v>
      </c>
      <c r="B47" s="1042"/>
      <c r="C47" s="1042"/>
      <c r="D47" s="1094" t="s">
        <v>155</v>
      </c>
      <c r="E47" s="1097">
        <v>1000056264</v>
      </c>
      <c r="F47" s="1097">
        <v>85446020</v>
      </c>
      <c r="G47" s="897"/>
      <c r="H47" s="1042">
        <v>18</v>
      </c>
      <c r="I47" s="896"/>
      <c r="J47" s="1096" t="s">
        <v>157</v>
      </c>
      <c r="K47" s="1099" t="s">
        <v>139</v>
      </c>
      <c r="L47" s="1099">
        <v>5</v>
      </c>
      <c r="M47" s="895"/>
      <c r="N47" s="1044" t="str">
        <f t="shared" si="10"/>
        <v>Included</v>
      </c>
      <c r="O47" s="863">
        <f t="shared" si="11"/>
        <v>0</v>
      </c>
      <c r="P47" s="809"/>
      <c r="Q47" s="279">
        <f t="shared" si="12"/>
        <v>0</v>
      </c>
      <c r="R47" s="1033">
        <f t="shared" si="3"/>
        <v>0</v>
      </c>
      <c r="S47" s="809"/>
      <c r="T47" s="921"/>
      <c r="V47" s="396"/>
      <c r="AB47" s="279"/>
      <c r="AL47" s="279"/>
      <c r="AM47" s="279"/>
      <c r="AN47" s="279"/>
      <c r="AO47" s="279"/>
      <c r="AP47" s="279"/>
      <c r="AQ47" s="279"/>
      <c r="AR47" s="279"/>
      <c r="AS47" s="279"/>
      <c r="AT47" s="279"/>
      <c r="AU47" s="279"/>
      <c r="AV47" s="279"/>
      <c r="AW47" s="279"/>
      <c r="AX47" s="279"/>
      <c r="AY47" s="279"/>
    </row>
    <row r="48" spans="1:51" ht="31.5">
      <c r="A48" s="1042">
        <v>30</v>
      </c>
      <c r="B48" s="1042"/>
      <c r="C48" s="1042"/>
      <c r="D48" s="1094" t="s">
        <v>155</v>
      </c>
      <c r="E48" s="1097">
        <v>1000031887</v>
      </c>
      <c r="F48" s="1097">
        <v>85446020</v>
      </c>
      <c r="G48" s="897"/>
      <c r="H48" s="1042">
        <v>18</v>
      </c>
      <c r="I48" s="896"/>
      <c r="J48" s="1096" t="s">
        <v>158</v>
      </c>
      <c r="K48" s="1099" t="s">
        <v>139</v>
      </c>
      <c r="L48" s="1099">
        <v>5</v>
      </c>
      <c r="M48" s="895"/>
      <c r="N48" s="1044" t="str">
        <f t="shared" si="10"/>
        <v>Included</v>
      </c>
      <c r="O48" s="863">
        <f t="shared" si="11"/>
        <v>0</v>
      </c>
      <c r="P48" s="809"/>
      <c r="Q48" s="279">
        <f t="shared" si="12"/>
        <v>0</v>
      </c>
      <c r="R48" s="1033">
        <f t="shared" si="3"/>
        <v>0</v>
      </c>
      <c r="S48" s="809"/>
      <c r="T48" s="921"/>
      <c r="V48" s="396"/>
      <c r="AB48" s="279"/>
      <c r="AL48" s="279"/>
      <c r="AM48" s="279"/>
      <c r="AN48" s="279"/>
      <c r="AO48" s="279"/>
      <c r="AP48" s="279"/>
      <c r="AQ48" s="279"/>
      <c r="AR48" s="279"/>
      <c r="AS48" s="279"/>
      <c r="AT48" s="279"/>
      <c r="AU48" s="279"/>
      <c r="AV48" s="279"/>
      <c r="AW48" s="279"/>
      <c r="AX48" s="279"/>
      <c r="AY48" s="279"/>
    </row>
    <row r="49" spans="1:51" ht="31.5">
      <c r="A49" s="1042">
        <v>31</v>
      </c>
      <c r="B49" s="1042"/>
      <c r="C49" s="1042"/>
      <c r="D49" s="1094" t="s">
        <v>155</v>
      </c>
      <c r="E49" s="1097">
        <v>1000031987</v>
      </c>
      <c r="F49" s="1097">
        <v>85446020</v>
      </c>
      <c r="G49" s="897"/>
      <c r="H49" s="1042">
        <v>18</v>
      </c>
      <c r="I49" s="896"/>
      <c r="J49" s="1096" t="s">
        <v>159</v>
      </c>
      <c r="K49" s="1099" t="s">
        <v>139</v>
      </c>
      <c r="L49" s="1099">
        <v>20</v>
      </c>
      <c r="M49" s="895"/>
      <c r="N49" s="1044" t="str">
        <f t="shared" si="10"/>
        <v>Included</v>
      </c>
      <c r="O49" s="863">
        <f t="shared" si="11"/>
        <v>0</v>
      </c>
      <c r="P49" s="809"/>
      <c r="Q49" s="279">
        <f t="shared" si="12"/>
        <v>0</v>
      </c>
      <c r="R49" s="1033">
        <f t="shared" si="3"/>
        <v>0</v>
      </c>
      <c r="S49" s="809"/>
      <c r="T49" s="921"/>
      <c r="V49" s="396"/>
      <c r="AB49" s="279"/>
      <c r="AL49" s="279"/>
      <c r="AM49" s="279"/>
      <c r="AN49" s="279"/>
      <c r="AO49" s="279"/>
      <c r="AP49" s="279"/>
      <c r="AQ49" s="279"/>
      <c r="AR49" s="279"/>
      <c r="AS49" s="279"/>
      <c r="AT49" s="279"/>
      <c r="AU49" s="279"/>
      <c r="AV49" s="279"/>
      <c r="AW49" s="279"/>
      <c r="AX49" s="279"/>
      <c r="AY49" s="279"/>
    </row>
    <row r="50" spans="1:51" ht="31.5">
      <c r="A50" s="1042">
        <v>32</v>
      </c>
      <c r="B50" s="1042"/>
      <c r="C50" s="1042"/>
      <c r="D50" s="1094" t="s">
        <v>155</v>
      </c>
      <c r="E50" s="1097">
        <v>1000031964</v>
      </c>
      <c r="F50" s="1097">
        <v>85446020</v>
      </c>
      <c r="G50" s="897"/>
      <c r="H50" s="1042">
        <v>18</v>
      </c>
      <c r="I50" s="896"/>
      <c r="J50" s="1096" t="s">
        <v>160</v>
      </c>
      <c r="K50" s="1099" t="s">
        <v>139</v>
      </c>
      <c r="L50" s="1099">
        <v>2.5</v>
      </c>
      <c r="M50" s="895"/>
      <c r="N50" s="1044" t="str">
        <f t="shared" si="7"/>
        <v>Included</v>
      </c>
      <c r="O50" s="863">
        <f t="shared" si="8"/>
        <v>0</v>
      </c>
      <c r="P50" s="809"/>
      <c r="Q50" s="279">
        <f t="shared" si="9"/>
        <v>0</v>
      </c>
      <c r="R50" s="1033">
        <f t="shared" si="3"/>
        <v>0</v>
      </c>
      <c r="S50" s="809"/>
      <c r="T50" s="921"/>
      <c r="V50" s="396"/>
      <c r="AB50" s="279"/>
      <c r="AL50" s="279"/>
      <c r="AM50" s="279"/>
      <c r="AN50" s="279"/>
      <c r="AO50" s="279"/>
      <c r="AP50" s="279"/>
      <c r="AQ50" s="279"/>
      <c r="AR50" s="279"/>
      <c r="AS50" s="279"/>
      <c r="AT50" s="279"/>
      <c r="AU50" s="279"/>
      <c r="AV50" s="279"/>
      <c r="AW50" s="279"/>
      <c r="AX50" s="279"/>
      <c r="AY50" s="279"/>
    </row>
    <row r="51" spans="1:51" ht="31.5">
      <c r="A51" s="1042">
        <v>33</v>
      </c>
      <c r="B51" s="1042"/>
      <c r="C51" s="1042"/>
      <c r="D51" s="1094" t="s">
        <v>155</v>
      </c>
      <c r="E51" s="1097">
        <v>1000031943</v>
      </c>
      <c r="F51" s="1097">
        <v>85446020</v>
      </c>
      <c r="G51" s="897"/>
      <c r="H51" s="1042">
        <v>18</v>
      </c>
      <c r="I51" s="896"/>
      <c r="J51" s="1096" t="s">
        <v>161</v>
      </c>
      <c r="K51" s="1099" t="s">
        <v>139</v>
      </c>
      <c r="L51" s="1099">
        <v>2</v>
      </c>
      <c r="M51" s="895"/>
      <c r="N51" s="1044" t="str">
        <f t="shared" ref="N51" si="13">IF(M51=0, "Included",IF(ISERROR(L51*M51), M51, L51*M51))</f>
        <v>Included</v>
      </c>
      <c r="O51" s="863">
        <f t="shared" ref="O51" si="14">R51</f>
        <v>0</v>
      </c>
      <c r="P51" s="809"/>
      <c r="Q51" s="279">
        <f t="shared" ref="Q51" si="15">IF(N51="Included",0,N51)</f>
        <v>0</v>
      </c>
      <c r="R51" s="1033">
        <f t="shared" si="3"/>
        <v>0</v>
      </c>
      <c r="S51" s="809"/>
      <c r="T51" s="921"/>
      <c r="V51" s="396"/>
      <c r="AB51" s="279"/>
      <c r="AL51" s="279"/>
      <c r="AM51" s="279"/>
      <c r="AN51" s="279"/>
      <c r="AO51" s="279"/>
      <c r="AP51" s="279"/>
      <c r="AQ51" s="279"/>
      <c r="AR51" s="279"/>
      <c r="AS51" s="279"/>
      <c r="AT51" s="279"/>
      <c r="AU51" s="279"/>
      <c r="AV51" s="279"/>
      <c r="AW51" s="279"/>
      <c r="AX51" s="279"/>
      <c r="AY51" s="279"/>
    </row>
    <row r="52" spans="1:51" ht="31.5">
      <c r="A52" s="1042">
        <v>34</v>
      </c>
      <c r="B52" s="1042"/>
      <c r="C52" s="1042"/>
      <c r="D52" s="1094" t="s">
        <v>155</v>
      </c>
      <c r="E52" s="1097">
        <v>1000031985</v>
      </c>
      <c r="F52" s="1097">
        <v>85446020</v>
      </c>
      <c r="G52" s="897"/>
      <c r="H52" s="1042">
        <v>18</v>
      </c>
      <c r="I52" s="896"/>
      <c r="J52" s="1096" t="s">
        <v>162</v>
      </c>
      <c r="K52" s="1099" t="s">
        <v>139</v>
      </c>
      <c r="L52" s="1099">
        <v>3</v>
      </c>
      <c r="M52" s="895"/>
      <c r="N52" s="1044" t="str">
        <f t="shared" ref="N52:N82" si="16">IF(M52=0, "Included",IF(ISERROR(L52*M52), M52, L52*M52))</f>
        <v>Included</v>
      </c>
      <c r="O52" s="863">
        <f t="shared" ref="O52:O82" si="17">R52</f>
        <v>0</v>
      </c>
      <c r="P52" s="809"/>
      <c r="Q52" s="279">
        <f t="shared" ref="Q52:Q82" si="18">IF(N52="Included",0,N52)</f>
        <v>0</v>
      </c>
      <c r="R52" s="1033">
        <f t="shared" si="3"/>
        <v>0</v>
      </c>
      <c r="S52" s="809"/>
      <c r="T52" s="921"/>
      <c r="V52" s="396"/>
      <c r="AB52" s="279"/>
      <c r="AL52" s="279"/>
      <c r="AM52" s="279"/>
      <c r="AN52" s="279"/>
      <c r="AO52" s="279"/>
      <c r="AP52" s="279"/>
      <c r="AQ52" s="279"/>
      <c r="AR52" s="279"/>
      <c r="AS52" s="279"/>
      <c r="AT52" s="279"/>
      <c r="AU52" s="279"/>
      <c r="AV52" s="279"/>
      <c r="AW52" s="279"/>
      <c r="AX52" s="279"/>
      <c r="AY52" s="279"/>
    </row>
    <row r="53" spans="1:51" ht="31.5">
      <c r="A53" s="1042">
        <v>35</v>
      </c>
      <c r="B53" s="1042"/>
      <c r="C53" s="1042"/>
      <c r="D53" s="1094" t="s">
        <v>155</v>
      </c>
      <c r="E53" s="1097">
        <v>1000031976</v>
      </c>
      <c r="F53" s="1097">
        <v>85446020</v>
      </c>
      <c r="G53" s="897"/>
      <c r="H53" s="1042">
        <v>18</v>
      </c>
      <c r="I53" s="896"/>
      <c r="J53" s="1096" t="s">
        <v>163</v>
      </c>
      <c r="K53" s="1099" t="s">
        <v>139</v>
      </c>
      <c r="L53" s="1099">
        <v>2</v>
      </c>
      <c r="M53" s="895"/>
      <c r="N53" s="1044" t="str">
        <f t="shared" si="16"/>
        <v>Included</v>
      </c>
      <c r="O53" s="863">
        <f t="shared" si="17"/>
        <v>0</v>
      </c>
      <c r="P53" s="809"/>
      <c r="Q53" s="279">
        <f t="shared" si="18"/>
        <v>0</v>
      </c>
      <c r="R53" s="1033">
        <f t="shared" si="3"/>
        <v>0</v>
      </c>
      <c r="S53" s="809"/>
      <c r="T53" s="921"/>
      <c r="V53" s="396"/>
      <c r="AB53" s="279"/>
      <c r="AL53" s="279"/>
      <c r="AM53" s="279"/>
      <c r="AN53" s="279"/>
      <c r="AO53" s="279"/>
      <c r="AP53" s="279"/>
      <c r="AQ53" s="279"/>
      <c r="AR53" s="279"/>
      <c r="AS53" s="279"/>
      <c r="AT53" s="279"/>
      <c r="AU53" s="279"/>
      <c r="AV53" s="279"/>
      <c r="AW53" s="279"/>
      <c r="AX53" s="279"/>
      <c r="AY53" s="279"/>
    </row>
    <row r="54" spans="1:51" ht="31.5">
      <c r="A54" s="1042">
        <v>36</v>
      </c>
      <c r="B54" s="1042"/>
      <c r="C54" s="1042"/>
      <c r="D54" s="1094" t="s">
        <v>155</v>
      </c>
      <c r="E54" s="1097">
        <v>1000031957</v>
      </c>
      <c r="F54" s="1097">
        <v>85446020</v>
      </c>
      <c r="G54" s="897"/>
      <c r="H54" s="1042">
        <v>18</v>
      </c>
      <c r="I54" s="896"/>
      <c r="J54" s="1096" t="s">
        <v>164</v>
      </c>
      <c r="K54" s="1099" t="s">
        <v>139</v>
      </c>
      <c r="L54" s="1099">
        <v>2</v>
      </c>
      <c r="M54" s="895"/>
      <c r="N54" s="1044" t="str">
        <f t="shared" si="16"/>
        <v>Included</v>
      </c>
      <c r="O54" s="863">
        <f t="shared" si="17"/>
        <v>0</v>
      </c>
      <c r="P54" s="809"/>
      <c r="Q54" s="279">
        <f t="shared" si="18"/>
        <v>0</v>
      </c>
      <c r="R54" s="1033">
        <f t="shared" si="3"/>
        <v>0</v>
      </c>
      <c r="S54" s="809"/>
      <c r="T54" s="921"/>
      <c r="V54" s="396"/>
      <c r="AB54" s="279"/>
      <c r="AL54" s="279"/>
      <c r="AM54" s="279"/>
      <c r="AN54" s="279"/>
      <c r="AO54" s="279"/>
      <c r="AP54" s="279"/>
      <c r="AQ54" s="279"/>
      <c r="AR54" s="279"/>
      <c r="AS54" s="279"/>
      <c r="AT54" s="279"/>
      <c r="AU54" s="279"/>
      <c r="AV54" s="279"/>
      <c r="AW54" s="279"/>
      <c r="AX54" s="279"/>
      <c r="AY54" s="279"/>
    </row>
    <row r="55" spans="1:51" ht="31.5">
      <c r="A55" s="1042">
        <v>37</v>
      </c>
      <c r="B55" s="1042"/>
      <c r="C55" s="1042"/>
      <c r="D55" s="1094" t="s">
        <v>155</v>
      </c>
      <c r="E55" s="1097">
        <v>1000031951</v>
      </c>
      <c r="F55" s="1097">
        <v>85446090</v>
      </c>
      <c r="G55" s="897"/>
      <c r="H55" s="1042">
        <v>18</v>
      </c>
      <c r="I55" s="896"/>
      <c r="J55" s="1096" t="s">
        <v>165</v>
      </c>
      <c r="K55" s="1099" t="s">
        <v>139</v>
      </c>
      <c r="L55" s="1099">
        <v>0.5</v>
      </c>
      <c r="M55" s="895"/>
      <c r="N55" s="1044" t="str">
        <f t="shared" si="16"/>
        <v>Included</v>
      </c>
      <c r="O55" s="863">
        <f t="shared" si="17"/>
        <v>0</v>
      </c>
      <c r="P55" s="809"/>
      <c r="Q55" s="279">
        <f t="shared" si="18"/>
        <v>0</v>
      </c>
      <c r="R55" s="1033">
        <f t="shared" si="3"/>
        <v>0</v>
      </c>
      <c r="S55" s="809"/>
      <c r="T55" s="921"/>
      <c r="V55" s="396"/>
      <c r="AB55" s="279"/>
      <c r="AL55" s="279"/>
      <c r="AM55" s="279"/>
      <c r="AN55" s="279"/>
      <c r="AO55" s="279"/>
      <c r="AP55" s="279"/>
      <c r="AQ55" s="279"/>
      <c r="AR55" s="279"/>
      <c r="AS55" s="279"/>
      <c r="AT55" s="279"/>
      <c r="AU55" s="279"/>
      <c r="AV55" s="279"/>
      <c r="AW55" s="279"/>
      <c r="AX55" s="279"/>
      <c r="AY55" s="279"/>
    </row>
    <row r="56" spans="1:51" ht="31.5">
      <c r="A56" s="1042">
        <v>38</v>
      </c>
      <c r="B56" s="1042"/>
      <c r="C56" s="1042"/>
      <c r="D56" s="1094" t="s">
        <v>155</v>
      </c>
      <c r="E56" s="1097">
        <v>1000031953</v>
      </c>
      <c r="F56" s="1097">
        <v>85446020</v>
      </c>
      <c r="G56" s="897"/>
      <c r="H56" s="1042">
        <v>18</v>
      </c>
      <c r="I56" s="896"/>
      <c r="J56" s="1096" t="s">
        <v>166</v>
      </c>
      <c r="K56" s="1099" t="s">
        <v>139</v>
      </c>
      <c r="L56" s="1099">
        <v>0.5</v>
      </c>
      <c r="M56" s="895"/>
      <c r="N56" s="1044" t="str">
        <f t="shared" si="16"/>
        <v>Included</v>
      </c>
      <c r="O56" s="863">
        <f t="shared" si="17"/>
        <v>0</v>
      </c>
      <c r="P56" s="809"/>
      <c r="Q56" s="279">
        <f t="shared" si="18"/>
        <v>0</v>
      </c>
      <c r="R56" s="1033">
        <f t="shared" si="3"/>
        <v>0</v>
      </c>
      <c r="S56" s="809"/>
      <c r="T56" s="921"/>
      <c r="V56" s="396"/>
      <c r="AB56" s="279"/>
      <c r="AL56" s="279"/>
      <c r="AM56" s="279"/>
      <c r="AN56" s="279"/>
      <c r="AO56" s="279"/>
      <c r="AP56" s="279"/>
      <c r="AQ56" s="279"/>
      <c r="AR56" s="279"/>
      <c r="AS56" s="279"/>
      <c r="AT56" s="279"/>
      <c r="AU56" s="279"/>
      <c r="AV56" s="279"/>
      <c r="AW56" s="279"/>
      <c r="AX56" s="279"/>
      <c r="AY56" s="279"/>
    </row>
    <row r="57" spans="1:51" ht="31.5">
      <c r="A57" s="1042">
        <v>39</v>
      </c>
      <c r="B57" s="1042"/>
      <c r="C57" s="1042"/>
      <c r="D57" s="1094" t="s">
        <v>167</v>
      </c>
      <c r="E57" s="1097">
        <v>1000006284</v>
      </c>
      <c r="F57" s="1097">
        <v>84151090</v>
      </c>
      <c r="G57" s="897"/>
      <c r="H57" s="1118">
        <v>28</v>
      </c>
      <c r="I57" s="896"/>
      <c r="J57" s="1096" t="s">
        <v>168</v>
      </c>
      <c r="K57" s="1099" t="s">
        <v>132</v>
      </c>
      <c r="L57" s="1099">
        <v>1</v>
      </c>
      <c r="M57" s="895"/>
      <c r="N57" s="1044" t="str">
        <f t="shared" si="16"/>
        <v>Included</v>
      </c>
      <c r="O57" s="863">
        <f t="shared" si="17"/>
        <v>0</v>
      </c>
      <c r="P57" s="809"/>
      <c r="Q57" s="279">
        <f t="shared" si="18"/>
        <v>0</v>
      </c>
      <c r="R57" s="1033">
        <f t="shared" si="3"/>
        <v>0</v>
      </c>
      <c r="S57" s="809"/>
      <c r="T57" s="921"/>
      <c r="V57" s="396"/>
      <c r="AB57" s="279"/>
      <c r="AL57" s="279"/>
      <c r="AM57" s="279"/>
      <c r="AN57" s="279"/>
      <c r="AO57" s="279"/>
      <c r="AP57" s="279"/>
      <c r="AQ57" s="279"/>
      <c r="AR57" s="279"/>
      <c r="AS57" s="279"/>
      <c r="AT57" s="279"/>
      <c r="AU57" s="279"/>
      <c r="AV57" s="279"/>
      <c r="AW57" s="279"/>
      <c r="AX57" s="279"/>
      <c r="AY57" s="279"/>
    </row>
    <row r="58" spans="1:51" ht="78.75">
      <c r="A58" s="1042">
        <v>40</v>
      </c>
      <c r="B58" s="1042"/>
      <c r="C58" s="1042"/>
      <c r="D58" s="1094" t="s">
        <v>169</v>
      </c>
      <c r="E58" s="1097">
        <v>1000012069</v>
      </c>
      <c r="F58" s="1097">
        <v>84248990</v>
      </c>
      <c r="G58" s="897"/>
      <c r="H58" s="1042">
        <v>18</v>
      </c>
      <c r="I58" s="896"/>
      <c r="J58" s="1096" t="s">
        <v>170</v>
      </c>
      <c r="K58" s="1099" t="s">
        <v>117</v>
      </c>
      <c r="L58" s="1099">
        <v>1</v>
      </c>
      <c r="M58" s="895"/>
      <c r="N58" s="1044" t="str">
        <f t="shared" si="16"/>
        <v>Included</v>
      </c>
      <c r="O58" s="863">
        <f t="shared" si="17"/>
        <v>0</v>
      </c>
      <c r="P58" s="809"/>
      <c r="Q58" s="279">
        <f t="shared" si="18"/>
        <v>0</v>
      </c>
      <c r="R58" s="1033">
        <f t="shared" si="3"/>
        <v>0</v>
      </c>
      <c r="S58" s="809"/>
      <c r="T58" s="921"/>
      <c r="V58" s="396"/>
      <c r="AB58" s="279"/>
      <c r="AL58" s="279"/>
      <c r="AM58" s="279"/>
      <c r="AN58" s="279"/>
      <c r="AO58" s="279"/>
      <c r="AP58" s="279"/>
      <c r="AQ58" s="279"/>
      <c r="AR58" s="279"/>
      <c r="AS58" s="279"/>
      <c r="AT58" s="279"/>
      <c r="AU58" s="279"/>
      <c r="AV58" s="279"/>
      <c r="AW58" s="279"/>
      <c r="AX58" s="279"/>
      <c r="AY58" s="279"/>
    </row>
    <row r="59" spans="1:51" ht="31.5">
      <c r="A59" s="1042">
        <v>41</v>
      </c>
      <c r="B59" s="1042"/>
      <c r="C59" s="1042"/>
      <c r="D59" s="1094" t="s">
        <v>169</v>
      </c>
      <c r="E59" s="1097">
        <v>1000012018</v>
      </c>
      <c r="F59" s="1097">
        <v>85311020</v>
      </c>
      <c r="G59" s="897"/>
      <c r="H59" s="1042">
        <v>18</v>
      </c>
      <c r="I59" s="896"/>
      <c r="J59" s="1096" t="s">
        <v>171</v>
      </c>
      <c r="K59" s="1099" t="s">
        <v>132</v>
      </c>
      <c r="L59" s="1099">
        <v>1</v>
      </c>
      <c r="M59" s="895"/>
      <c r="N59" s="1044" t="str">
        <f t="shared" si="16"/>
        <v>Included</v>
      </c>
      <c r="O59" s="863">
        <f t="shared" si="17"/>
        <v>0</v>
      </c>
      <c r="P59" s="809"/>
      <c r="Q59" s="279">
        <f t="shared" si="18"/>
        <v>0</v>
      </c>
      <c r="R59" s="1033">
        <f t="shared" si="3"/>
        <v>0</v>
      </c>
      <c r="S59" s="809"/>
      <c r="T59" s="921"/>
      <c r="V59" s="396"/>
      <c r="AB59" s="279"/>
      <c r="AL59" s="279"/>
      <c r="AM59" s="279"/>
      <c r="AN59" s="279"/>
      <c r="AO59" s="279"/>
      <c r="AP59" s="279"/>
      <c r="AQ59" s="279"/>
      <c r="AR59" s="279"/>
      <c r="AS59" s="279"/>
      <c r="AT59" s="279"/>
      <c r="AU59" s="279"/>
      <c r="AV59" s="279"/>
      <c r="AW59" s="279"/>
      <c r="AX59" s="279"/>
      <c r="AY59" s="279"/>
    </row>
    <row r="60" spans="1:51" ht="31.5">
      <c r="A60" s="1042">
        <v>42</v>
      </c>
      <c r="B60" s="1042"/>
      <c r="C60" s="1042"/>
      <c r="D60" s="1094" t="s">
        <v>172</v>
      </c>
      <c r="E60" s="1097">
        <v>1000014548</v>
      </c>
      <c r="F60" s="1097">
        <v>94059900</v>
      </c>
      <c r="G60" s="897"/>
      <c r="H60" s="1042">
        <v>18</v>
      </c>
      <c r="I60" s="896"/>
      <c r="J60" s="1096" t="s">
        <v>173</v>
      </c>
      <c r="K60" s="1099" t="s">
        <v>117</v>
      </c>
      <c r="L60" s="1099">
        <v>3</v>
      </c>
      <c r="M60" s="895"/>
      <c r="N60" s="1044" t="str">
        <f t="shared" si="16"/>
        <v>Included</v>
      </c>
      <c r="O60" s="863">
        <f t="shared" si="17"/>
        <v>0</v>
      </c>
      <c r="P60" s="809"/>
      <c r="Q60" s="279">
        <f t="shared" si="18"/>
        <v>0</v>
      </c>
      <c r="R60" s="1033">
        <f t="shared" si="3"/>
        <v>0</v>
      </c>
      <c r="S60" s="809"/>
      <c r="T60" s="921"/>
      <c r="V60" s="396"/>
      <c r="AB60" s="279"/>
      <c r="AL60" s="279"/>
      <c r="AM60" s="279"/>
      <c r="AN60" s="279"/>
      <c r="AO60" s="279"/>
      <c r="AP60" s="279"/>
      <c r="AQ60" s="279"/>
      <c r="AR60" s="279"/>
      <c r="AS60" s="279"/>
      <c r="AT60" s="279"/>
      <c r="AU60" s="279"/>
      <c r="AV60" s="279"/>
      <c r="AW60" s="279"/>
      <c r="AX60" s="279"/>
      <c r="AY60" s="279"/>
    </row>
    <row r="61" spans="1:51" ht="31.5">
      <c r="A61" s="1042">
        <v>43</v>
      </c>
      <c r="B61" s="1042"/>
      <c r="C61" s="1042"/>
      <c r="D61" s="1094" t="s">
        <v>172</v>
      </c>
      <c r="E61" s="1097">
        <v>1000001894</v>
      </c>
      <c r="F61" s="1097">
        <v>94059900</v>
      </c>
      <c r="G61" s="897"/>
      <c r="H61" s="1042">
        <v>18</v>
      </c>
      <c r="I61" s="896"/>
      <c r="J61" s="1096" t="s">
        <v>174</v>
      </c>
      <c r="K61" s="1099" t="s">
        <v>117</v>
      </c>
      <c r="L61" s="1099">
        <v>1</v>
      </c>
      <c r="M61" s="895"/>
      <c r="N61" s="1044" t="str">
        <f t="shared" ref="N61:N78" si="19">IF(M61=0, "Included",IF(ISERROR(L61*M61), M61, L61*M61))</f>
        <v>Included</v>
      </c>
      <c r="O61" s="863">
        <f t="shared" ref="O61:O78" si="20">R61</f>
        <v>0</v>
      </c>
      <c r="P61" s="809"/>
      <c r="Q61" s="279">
        <f t="shared" ref="Q61:Q78" si="21">IF(N61="Included",0,N61)</f>
        <v>0</v>
      </c>
      <c r="R61" s="1033">
        <f t="shared" si="3"/>
        <v>0</v>
      </c>
      <c r="S61" s="809"/>
      <c r="T61" s="921"/>
      <c r="V61" s="396"/>
      <c r="AB61" s="279"/>
      <c r="AL61" s="279"/>
      <c r="AM61" s="279"/>
      <c r="AN61" s="279"/>
      <c r="AO61" s="279"/>
      <c r="AP61" s="279"/>
      <c r="AQ61" s="279"/>
      <c r="AR61" s="279"/>
      <c r="AS61" s="279"/>
      <c r="AT61" s="279"/>
      <c r="AU61" s="279"/>
      <c r="AV61" s="279"/>
      <c r="AW61" s="279"/>
      <c r="AX61" s="279"/>
      <c r="AY61" s="279"/>
    </row>
    <row r="62" spans="1:51" ht="31.5">
      <c r="A62" s="1042">
        <v>44</v>
      </c>
      <c r="B62" s="1042"/>
      <c r="C62" s="1042"/>
      <c r="D62" s="1094" t="s">
        <v>172</v>
      </c>
      <c r="E62" s="1097">
        <v>1000038387</v>
      </c>
      <c r="F62" s="1097">
        <v>94051090</v>
      </c>
      <c r="G62" s="897"/>
      <c r="H62" s="1042">
        <v>18</v>
      </c>
      <c r="I62" s="896"/>
      <c r="J62" s="1096" t="s">
        <v>175</v>
      </c>
      <c r="K62" s="1099" t="s">
        <v>117</v>
      </c>
      <c r="L62" s="1099">
        <v>20</v>
      </c>
      <c r="M62" s="895"/>
      <c r="N62" s="1044" t="str">
        <f t="shared" si="19"/>
        <v>Included</v>
      </c>
      <c r="O62" s="863">
        <f t="shared" si="20"/>
        <v>0</v>
      </c>
      <c r="P62" s="809"/>
      <c r="Q62" s="279">
        <f t="shared" si="21"/>
        <v>0</v>
      </c>
      <c r="R62" s="1033">
        <f t="shared" si="3"/>
        <v>0</v>
      </c>
      <c r="S62" s="809"/>
      <c r="T62" s="921"/>
      <c r="V62" s="396"/>
      <c r="AB62" s="279"/>
      <c r="AL62" s="279"/>
      <c r="AM62" s="279"/>
      <c r="AN62" s="279"/>
      <c r="AO62" s="279"/>
      <c r="AP62" s="279"/>
      <c r="AQ62" s="279"/>
      <c r="AR62" s="279"/>
      <c r="AS62" s="279"/>
      <c r="AT62" s="279"/>
      <c r="AU62" s="279"/>
      <c r="AV62" s="279"/>
      <c r="AW62" s="279"/>
      <c r="AX62" s="279"/>
      <c r="AY62" s="279"/>
    </row>
    <row r="63" spans="1:51" ht="31.5">
      <c r="A63" s="1042">
        <v>45</v>
      </c>
      <c r="B63" s="1042"/>
      <c r="C63" s="1042"/>
      <c r="D63" s="1094" t="s">
        <v>172</v>
      </c>
      <c r="E63" s="1097">
        <v>1000038325</v>
      </c>
      <c r="F63" s="1097">
        <v>94059900</v>
      </c>
      <c r="G63" s="897"/>
      <c r="H63" s="1042">
        <v>18</v>
      </c>
      <c r="I63" s="896"/>
      <c r="J63" s="1096" t="s">
        <v>176</v>
      </c>
      <c r="K63" s="1099" t="s">
        <v>117</v>
      </c>
      <c r="L63" s="1099">
        <v>15</v>
      </c>
      <c r="M63" s="895"/>
      <c r="N63" s="1044" t="str">
        <f t="shared" si="19"/>
        <v>Included</v>
      </c>
      <c r="O63" s="863">
        <f t="shared" si="20"/>
        <v>0</v>
      </c>
      <c r="P63" s="809"/>
      <c r="Q63" s="279">
        <f t="shared" si="21"/>
        <v>0</v>
      </c>
      <c r="R63" s="1033">
        <f t="shared" si="3"/>
        <v>0</v>
      </c>
      <c r="S63" s="809"/>
      <c r="T63" s="921"/>
      <c r="V63" s="396"/>
      <c r="AB63" s="279"/>
      <c r="AL63" s="279"/>
      <c r="AM63" s="279"/>
      <c r="AN63" s="279"/>
      <c r="AO63" s="279"/>
      <c r="AP63" s="279"/>
      <c r="AQ63" s="279"/>
      <c r="AR63" s="279"/>
      <c r="AS63" s="279"/>
      <c r="AT63" s="279"/>
      <c r="AU63" s="279"/>
      <c r="AV63" s="279"/>
      <c r="AW63" s="279"/>
      <c r="AX63" s="279"/>
      <c r="AY63" s="279"/>
    </row>
    <row r="64" spans="1:51" ht="31.5">
      <c r="A64" s="1042">
        <v>46</v>
      </c>
      <c r="B64" s="1042"/>
      <c r="C64" s="1042"/>
      <c r="D64" s="1094" t="s">
        <v>172</v>
      </c>
      <c r="E64" s="1097">
        <v>1000038385</v>
      </c>
      <c r="F64" s="1097">
        <v>94059900</v>
      </c>
      <c r="G64" s="897"/>
      <c r="H64" s="1042">
        <v>18</v>
      </c>
      <c r="I64" s="896"/>
      <c r="J64" s="1096" t="s">
        <v>177</v>
      </c>
      <c r="K64" s="1099" t="s">
        <v>117</v>
      </c>
      <c r="L64" s="1099">
        <v>2</v>
      </c>
      <c r="M64" s="895"/>
      <c r="N64" s="1044" t="str">
        <f t="shared" si="19"/>
        <v>Included</v>
      </c>
      <c r="O64" s="863">
        <f t="shared" si="20"/>
        <v>0</v>
      </c>
      <c r="P64" s="809"/>
      <c r="Q64" s="279">
        <f t="shared" si="21"/>
        <v>0</v>
      </c>
      <c r="R64" s="1033">
        <f t="shared" si="3"/>
        <v>0</v>
      </c>
      <c r="S64" s="809"/>
      <c r="T64" s="921"/>
      <c r="V64" s="396"/>
      <c r="AB64" s="279"/>
      <c r="AL64" s="279"/>
      <c r="AM64" s="279"/>
      <c r="AN64" s="279"/>
      <c r="AO64" s="279"/>
      <c r="AP64" s="279"/>
      <c r="AQ64" s="279"/>
      <c r="AR64" s="279"/>
      <c r="AS64" s="279"/>
      <c r="AT64" s="279"/>
      <c r="AU64" s="279"/>
      <c r="AV64" s="279"/>
      <c r="AW64" s="279"/>
      <c r="AX64" s="279"/>
      <c r="AY64" s="279"/>
    </row>
    <row r="65" spans="1:51" ht="31.5">
      <c r="A65" s="1042">
        <v>47</v>
      </c>
      <c r="B65" s="1042"/>
      <c r="C65" s="1042"/>
      <c r="D65" s="1094" t="s">
        <v>172</v>
      </c>
      <c r="E65" s="1097">
        <v>1000013795</v>
      </c>
      <c r="F65" s="1097">
        <v>94059900</v>
      </c>
      <c r="G65" s="897"/>
      <c r="H65" s="1042">
        <v>18</v>
      </c>
      <c r="I65" s="896"/>
      <c r="J65" s="1096" t="s">
        <v>178</v>
      </c>
      <c r="K65" s="1099" t="s">
        <v>179</v>
      </c>
      <c r="L65" s="1099">
        <v>1</v>
      </c>
      <c r="M65" s="895"/>
      <c r="N65" s="1044" t="str">
        <f t="shared" si="19"/>
        <v>Included</v>
      </c>
      <c r="O65" s="863">
        <f t="shared" si="20"/>
        <v>0</v>
      </c>
      <c r="P65" s="809"/>
      <c r="Q65" s="279">
        <f t="shared" si="21"/>
        <v>0</v>
      </c>
      <c r="R65" s="1033">
        <f t="shared" si="3"/>
        <v>0</v>
      </c>
      <c r="S65" s="809"/>
      <c r="T65" s="921"/>
      <c r="V65" s="396"/>
      <c r="AB65" s="279"/>
      <c r="AL65" s="279"/>
      <c r="AM65" s="279"/>
      <c r="AN65" s="279"/>
      <c r="AO65" s="279"/>
      <c r="AP65" s="279"/>
      <c r="AQ65" s="279"/>
      <c r="AR65" s="279"/>
      <c r="AS65" s="279"/>
      <c r="AT65" s="279"/>
      <c r="AU65" s="279"/>
      <c r="AV65" s="279"/>
      <c r="AW65" s="279"/>
      <c r="AX65" s="279"/>
      <c r="AY65" s="279"/>
    </row>
    <row r="66" spans="1:51">
      <c r="A66" s="1042">
        <v>48</v>
      </c>
      <c r="B66" s="1042"/>
      <c r="C66" s="1042"/>
      <c r="D66" s="1094" t="s">
        <v>180</v>
      </c>
      <c r="E66" s="1097">
        <v>1000032289</v>
      </c>
      <c r="F66" s="1097">
        <v>84819090</v>
      </c>
      <c r="G66" s="897"/>
      <c r="H66" s="1042">
        <v>18</v>
      </c>
      <c r="I66" s="896"/>
      <c r="J66" s="1096" t="s">
        <v>181</v>
      </c>
      <c r="K66" s="1099" t="s">
        <v>132</v>
      </c>
      <c r="L66" s="1099">
        <v>1</v>
      </c>
      <c r="M66" s="895"/>
      <c r="N66" s="1044" t="str">
        <f t="shared" si="19"/>
        <v>Included</v>
      </c>
      <c r="O66" s="863">
        <f t="shared" si="20"/>
        <v>0</v>
      </c>
      <c r="P66" s="809"/>
      <c r="Q66" s="279">
        <f t="shared" si="21"/>
        <v>0</v>
      </c>
      <c r="R66" s="1033">
        <f t="shared" si="3"/>
        <v>0</v>
      </c>
      <c r="S66" s="809"/>
      <c r="T66" s="921"/>
      <c r="V66" s="396"/>
      <c r="AB66" s="279"/>
      <c r="AL66" s="279"/>
      <c r="AM66" s="279"/>
      <c r="AN66" s="279"/>
      <c r="AO66" s="279"/>
      <c r="AP66" s="279"/>
      <c r="AQ66" s="279"/>
      <c r="AR66" s="279"/>
      <c r="AS66" s="279"/>
      <c r="AT66" s="279"/>
      <c r="AU66" s="279"/>
      <c r="AV66" s="279"/>
      <c r="AW66" s="279"/>
      <c r="AX66" s="279"/>
      <c r="AY66" s="279"/>
    </row>
    <row r="67" spans="1:51">
      <c r="A67" s="1042">
        <v>49</v>
      </c>
      <c r="B67" s="1042"/>
      <c r="C67" s="1042"/>
      <c r="D67" s="1094" t="s">
        <v>180</v>
      </c>
      <c r="E67" s="1097">
        <v>1000019912</v>
      </c>
      <c r="F67" s="1097">
        <v>85371000</v>
      </c>
      <c r="G67" s="897"/>
      <c r="H67" s="1042">
        <v>18</v>
      </c>
      <c r="I67" s="896"/>
      <c r="J67" s="1096" t="s">
        <v>182</v>
      </c>
      <c r="K67" s="1099" t="s">
        <v>179</v>
      </c>
      <c r="L67" s="1099">
        <v>1</v>
      </c>
      <c r="M67" s="895"/>
      <c r="N67" s="1044" t="str">
        <f t="shared" si="19"/>
        <v>Included</v>
      </c>
      <c r="O67" s="863">
        <f t="shared" si="20"/>
        <v>0</v>
      </c>
      <c r="P67" s="809"/>
      <c r="Q67" s="279">
        <f t="shared" si="21"/>
        <v>0</v>
      </c>
      <c r="R67" s="1033">
        <f t="shared" si="3"/>
        <v>0</v>
      </c>
      <c r="S67" s="809"/>
      <c r="T67" s="921"/>
      <c r="V67" s="396"/>
      <c r="AB67" s="279"/>
      <c r="AL67" s="279"/>
      <c r="AM67" s="279"/>
      <c r="AN67" s="279"/>
      <c r="AO67" s="279"/>
      <c r="AP67" s="279"/>
      <c r="AQ67" s="279"/>
      <c r="AR67" s="279"/>
      <c r="AS67" s="279"/>
      <c r="AT67" s="279"/>
      <c r="AU67" s="279"/>
      <c r="AV67" s="279"/>
      <c r="AW67" s="279"/>
      <c r="AX67" s="279"/>
      <c r="AY67" s="279"/>
    </row>
    <row r="68" spans="1:51">
      <c r="A68" s="1042">
        <v>50</v>
      </c>
      <c r="B68" s="1042"/>
      <c r="C68" s="1042"/>
      <c r="D68" s="1094" t="s">
        <v>180</v>
      </c>
      <c r="E68" s="1097">
        <v>1000019927</v>
      </c>
      <c r="F68" s="1097">
        <v>85389000</v>
      </c>
      <c r="G68" s="897"/>
      <c r="H68" s="1042">
        <v>18</v>
      </c>
      <c r="I68" s="896"/>
      <c r="J68" s="1096" t="s">
        <v>183</v>
      </c>
      <c r="K68" s="1099" t="s">
        <v>179</v>
      </c>
      <c r="L68" s="1099">
        <v>1</v>
      </c>
      <c r="M68" s="895"/>
      <c r="N68" s="1044" t="str">
        <f t="shared" si="19"/>
        <v>Included</v>
      </c>
      <c r="O68" s="863">
        <f t="shared" si="20"/>
        <v>0</v>
      </c>
      <c r="P68" s="809"/>
      <c r="Q68" s="279">
        <f t="shared" si="21"/>
        <v>0</v>
      </c>
      <c r="R68" s="1033">
        <f t="shared" si="3"/>
        <v>0</v>
      </c>
      <c r="S68" s="809"/>
      <c r="T68" s="921"/>
      <c r="V68" s="396"/>
      <c r="AB68" s="279"/>
      <c r="AL68" s="279"/>
      <c r="AM68" s="279"/>
      <c r="AN68" s="279"/>
      <c r="AO68" s="279"/>
      <c r="AP68" s="279"/>
      <c r="AQ68" s="279"/>
      <c r="AR68" s="279"/>
      <c r="AS68" s="279"/>
      <c r="AT68" s="279"/>
      <c r="AU68" s="279"/>
      <c r="AV68" s="279"/>
      <c r="AW68" s="279"/>
      <c r="AX68" s="279"/>
      <c r="AY68" s="279"/>
    </row>
    <row r="69" spans="1:51">
      <c r="A69" s="1042">
        <v>51</v>
      </c>
      <c r="B69" s="1042"/>
      <c r="C69" s="1042"/>
      <c r="D69" s="1094" t="s">
        <v>180</v>
      </c>
      <c r="E69" s="1097">
        <v>1000025934</v>
      </c>
      <c r="F69" s="1097">
        <v>85359090</v>
      </c>
      <c r="G69" s="897"/>
      <c r="H69" s="1042">
        <v>18</v>
      </c>
      <c r="I69" s="896"/>
      <c r="J69" s="1096" t="s">
        <v>184</v>
      </c>
      <c r="K69" s="1099" t="s">
        <v>132</v>
      </c>
      <c r="L69" s="1099">
        <v>1</v>
      </c>
      <c r="M69" s="895"/>
      <c r="N69" s="1044" t="str">
        <f t="shared" si="19"/>
        <v>Included</v>
      </c>
      <c r="O69" s="863">
        <f t="shared" si="20"/>
        <v>0</v>
      </c>
      <c r="P69" s="809"/>
      <c r="Q69" s="279">
        <f t="shared" si="21"/>
        <v>0</v>
      </c>
      <c r="R69" s="1033">
        <f t="shared" si="3"/>
        <v>0</v>
      </c>
      <c r="S69" s="809"/>
      <c r="T69" s="921"/>
      <c r="V69" s="396"/>
      <c r="AB69" s="279"/>
      <c r="AL69" s="279"/>
      <c r="AM69" s="279"/>
      <c r="AN69" s="279"/>
      <c r="AO69" s="279"/>
      <c r="AP69" s="279"/>
      <c r="AQ69" s="279"/>
      <c r="AR69" s="279"/>
      <c r="AS69" s="279"/>
      <c r="AT69" s="279"/>
      <c r="AU69" s="279"/>
      <c r="AV69" s="279"/>
      <c r="AW69" s="279"/>
      <c r="AX69" s="279"/>
      <c r="AY69" s="279"/>
    </row>
    <row r="70" spans="1:51">
      <c r="A70" s="1042">
        <v>52</v>
      </c>
      <c r="B70" s="1042"/>
      <c r="C70" s="1042"/>
      <c r="D70" s="1094" t="s">
        <v>180</v>
      </c>
      <c r="E70" s="1097">
        <v>1000025933</v>
      </c>
      <c r="F70" s="1097">
        <v>85389000</v>
      </c>
      <c r="G70" s="897"/>
      <c r="H70" s="1042">
        <v>18</v>
      </c>
      <c r="I70" s="896"/>
      <c r="J70" s="1096" t="s">
        <v>185</v>
      </c>
      <c r="K70" s="1099" t="s">
        <v>132</v>
      </c>
      <c r="L70" s="1099">
        <v>1</v>
      </c>
      <c r="M70" s="895"/>
      <c r="N70" s="1044" t="str">
        <f t="shared" si="19"/>
        <v>Included</v>
      </c>
      <c r="O70" s="863">
        <f t="shared" si="20"/>
        <v>0</v>
      </c>
      <c r="P70" s="809"/>
      <c r="Q70" s="279">
        <f t="shared" si="21"/>
        <v>0</v>
      </c>
      <c r="R70" s="1033">
        <f t="shared" si="3"/>
        <v>0</v>
      </c>
      <c r="S70" s="809"/>
      <c r="T70" s="921"/>
      <c r="V70" s="396"/>
      <c r="AB70" s="279"/>
      <c r="AL70" s="279"/>
      <c r="AM70" s="279"/>
      <c r="AN70" s="279"/>
      <c r="AO70" s="279"/>
      <c r="AP70" s="279"/>
      <c r="AQ70" s="279"/>
      <c r="AR70" s="279"/>
      <c r="AS70" s="279"/>
      <c r="AT70" s="279"/>
      <c r="AU70" s="279"/>
      <c r="AV70" s="279"/>
      <c r="AW70" s="279"/>
      <c r="AX70" s="279"/>
      <c r="AY70" s="279"/>
    </row>
    <row r="71" spans="1:51">
      <c r="A71" s="1042">
        <v>53</v>
      </c>
      <c r="B71" s="1042"/>
      <c r="C71" s="1042"/>
      <c r="D71" s="1094" t="s">
        <v>180</v>
      </c>
      <c r="E71" s="1097">
        <v>1000025936</v>
      </c>
      <c r="F71" s="1097">
        <v>85353090</v>
      </c>
      <c r="G71" s="897"/>
      <c r="H71" s="1042">
        <v>18</v>
      </c>
      <c r="I71" s="896"/>
      <c r="J71" s="1096" t="s">
        <v>186</v>
      </c>
      <c r="K71" s="1099" t="s">
        <v>132</v>
      </c>
      <c r="L71" s="1099">
        <v>1</v>
      </c>
      <c r="M71" s="895"/>
      <c r="N71" s="1044" t="str">
        <f t="shared" si="19"/>
        <v>Included</v>
      </c>
      <c r="O71" s="863">
        <f t="shared" si="20"/>
        <v>0</v>
      </c>
      <c r="P71" s="809"/>
      <c r="Q71" s="279">
        <f t="shared" si="21"/>
        <v>0</v>
      </c>
      <c r="R71" s="1033">
        <f t="shared" si="3"/>
        <v>0</v>
      </c>
      <c r="S71" s="809"/>
      <c r="T71" s="921"/>
      <c r="V71" s="396"/>
      <c r="AB71" s="279"/>
      <c r="AL71" s="279"/>
      <c r="AM71" s="279"/>
      <c r="AN71" s="279"/>
      <c r="AO71" s="279"/>
      <c r="AP71" s="279"/>
      <c r="AQ71" s="279"/>
      <c r="AR71" s="279"/>
      <c r="AS71" s="279"/>
      <c r="AT71" s="279"/>
      <c r="AU71" s="279"/>
      <c r="AV71" s="279"/>
      <c r="AW71" s="279"/>
      <c r="AX71" s="279"/>
      <c r="AY71" s="279"/>
    </row>
    <row r="72" spans="1:51">
      <c r="A72" s="1042">
        <v>54</v>
      </c>
      <c r="B72" s="1042"/>
      <c r="C72" s="1042"/>
      <c r="D72" s="1094" t="s">
        <v>180</v>
      </c>
      <c r="E72" s="1097">
        <v>1000025935</v>
      </c>
      <c r="F72" s="1097">
        <v>85389000</v>
      </c>
      <c r="G72" s="897"/>
      <c r="H72" s="1042">
        <v>18</v>
      </c>
      <c r="I72" s="896"/>
      <c r="J72" s="1096" t="s">
        <v>187</v>
      </c>
      <c r="K72" s="1099" t="s">
        <v>132</v>
      </c>
      <c r="L72" s="1099">
        <v>1</v>
      </c>
      <c r="M72" s="895"/>
      <c r="N72" s="1044" t="str">
        <f t="shared" si="19"/>
        <v>Included</v>
      </c>
      <c r="O72" s="863">
        <f t="shared" si="20"/>
        <v>0</v>
      </c>
      <c r="P72" s="809"/>
      <c r="Q72" s="279">
        <f t="shared" si="21"/>
        <v>0</v>
      </c>
      <c r="R72" s="1033">
        <f t="shared" si="3"/>
        <v>0</v>
      </c>
      <c r="S72" s="809"/>
      <c r="T72" s="921"/>
      <c r="V72" s="396"/>
      <c r="AB72" s="279"/>
      <c r="AL72" s="279"/>
      <c r="AM72" s="279"/>
      <c r="AN72" s="279"/>
      <c r="AO72" s="279"/>
      <c r="AP72" s="279"/>
      <c r="AQ72" s="279"/>
      <c r="AR72" s="279"/>
      <c r="AS72" s="279"/>
      <c r="AT72" s="279"/>
      <c r="AU72" s="279"/>
      <c r="AV72" s="279"/>
      <c r="AW72" s="279"/>
      <c r="AX72" s="279"/>
      <c r="AY72" s="279"/>
    </row>
    <row r="73" spans="1:51">
      <c r="A73" s="1042">
        <v>55</v>
      </c>
      <c r="B73" s="1042"/>
      <c r="C73" s="1042"/>
      <c r="D73" s="1094" t="s">
        <v>180</v>
      </c>
      <c r="E73" s="1097">
        <v>1000025941</v>
      </c>
      <c r="F73" s="1097">
        <v>85389000</v>
      </c>
      <c r="G73" s="897"/>
      <c r="H73" s="1042">
        <v>18</v>
      </c>
      <c r="I73" s="896"/>
      <c r="J73" s="1096" t="s">
        <v>188</v>
      </c>
      <c r="K73" s="1099" t="s">
        <v>132</v>
      </c>
      <c r="L73" s="1099">
        <v>1</v>
      </c>
      <c r="M73" s="895"/>
      <c r="N73" s="1044" t="str">
        <f t="shared" si="19"/>
        <v>Included</v>
      </c>
      <c r="O73" s="863">
        <f t="shared" si="20"/>
        <v>0</v>
      </c>
      <c r="P73" s="809"/>
      <c r="Q73" s="279">
        <f t="shared" si="21"/>
        <v>0</v>
      </c>
      <c r="R73" s="1033">
        <f t="shared" si="3"/>
        <v>0</v>
      </c>
      <c r="S73" s="809"/>
      <c r="T73" s="921"/>
      <c r="V73" s="396"/>
      <c r="AB73" s="279"/>
      <c r="AL73" s="279"/>
      <c r="AM73" s="279"/>
      <c r="AN73" s="279"/>
      <c r="AO73" s="279"/>
      <c r="AP73" s="279"/>
      <c r="AQ73" s="279"/>
      <c r="AR73" s="279"/>
      <c r="AS73" s="279"/>
      <c r="AT73" s="279"/>
      <c r="AU73" s="279"/>
      <c r="AV73" s="279"/>
      <c r="AW73" s="279"/>
      <c r="AX73" s="279"/>
      <c r="AY73" s="279"/>
    </row>
    <row r="74" spans="1:51">
      <c r="A74" s="1042">
        <v>56</v>
      </c>
      <c r="B74" s="1042"/>
      <c r="C74" s="1042"/>
      <c r="D74" s="1094" t="s">
        <v>180</v>
      </c>
      <c r="E74" s="1097">
        <v>1000024186</v>
      </c>
      <c r="F74" s="1097">
        <v>85354010</v>
      </c>
      <c r="G74" s="897"/>
      <c r="H74" s="1042">
        <v>18</v>
      </c>
      <c r="I74" s="896"/>
      <c r="J74" s="1096" t="s">
        <v>189</v>
      </c>
      <c r="K74" s="1099" t="s">
        <v>179</v>
      </c>
      <c r="L74" s="1099">
        <v>1</v>
      </c>
      <c r="M74" s="895"/>
      <c r="N74" s="1044" t="str">
        <f t="shared" si="19"/>
        <v>Included</v>
      </c>
      <c r="O74" s="863">
        <f t="shared" si="20"/>
        <v>0</v>
      </c>
      <c r="P74" s="809"/>
      <c r="Q74" s="279">
        <f t="shared" si="21"/>
        <v>0</v>
      </c>
      <c r="R74" s="1033">
        <f t="shared" si="3"/>
        <v>0</v>
      </c>
      <c r="S74" s="809"/>
      <c r="T74" s="921"/>
      <c r="V74" s="396"/>
      <c r="AB74" s="279"/>
      <c r="AL74" s="279"/>
      <c r="AM74" s="279"/>
      <c r="AN74" s="279"/>
      <c r="AO74" s="279"/>
      <c r="AP74" s="279"/>
      <c r="AQ74" s="279"/>
      <c r="AR74" s="279"/>
      <c r="AS74" s="279"/>
      <c r="AT74" s="279"/>
      <c r="AU74" s="279"/>
      <c r="AV74" s="279"/>
      <c r="AW74" s="279"/>
      <c r="AX74" s="279"/>
      <c r="AY74" s="279"/>
    </row>
    <row r="75" spans="1:51">
      <c r="A75" s="1042">
        <v>57</v>
      </c>
      <c r="B75" s="1042"/>
      <c r="C75" s="1042"/>
      <c r="D75" s="1094" t="s">
        <v>180</v>
      </c>
      <c r="E75" s="1097">
        <v>1000019919</v>
      </c>
      <c r="F75" s="1097">
        <v>85353090</v>
      </c>
      <c r="G75" s="897"/>
      <c r="H75" s="1042">
        <v>18</v>
      </c>
      <c r="I75" s="896"/>
      <c r="J75" s="1096" t="s">
        <v>190</v>
      </c>
      <c r="K75" s="1099" t="s">
        <v>179</v>
      </c>
      <c r="L75" s="1099">
        <v>1</v>
      </c>
      <c r="M75" s="895"/>
      <c r="N75" s="1044" t="str">
        <f t="shared" si="19"/>
        <v>Included</v>
      </c>
      <c r="O75" s="863">
        <f t="shared" si="20"/>
        <v>0</v>
      </c>
      <c r="P75" s="809"/>
      <c r="Q75" s="279">
        <f t="shared" si="21"/>
        <v>0</v>
      </c>
      <c r="R75" s="1033">
        <f t="shared" si="3"/>
        <v>0</v>
      </c>
      <c r="S75" s="809"/>
      <c r="T75" s="921"/>
      <c r="V75" s="396"/>
      <c r="AB75" s="279"/>
      <c r="AL75" s="279"/>
      <c r="AM75" s="279"/>
      <c r="AN75" s="279"/>
      <c r="AO75" s="279"/>
      <c r="AP75" s="279"/>
      <c r="AQ75" s="279"/>
      <c r="AR75" s="279"/>
      <c r="AS75" s="279"/>
      <c r="AT75" s="279"/>
      <c r="AU75" s="279"/>
      <c r="AV75" s="279"/>
      <c r="AW75" s="279"/>
      <c r="AX75" s="279"/>
      <c r="AY75" s="279"/>
    </row>
    <row r="76" spans="1:51">
      <c r="A76" s="1042">
        <v>58</v>
      </c>
      <c r="B76" s="1042"/>
      <c r="C76" s="1042"/>
      <c r="D76" s="1094" t="s">
        <v>180</v>
      </c>
      <c r="E76" s="1097">
        <v>1000019918</v>
      </c>
      <c r="F76" s="1097">
        <v>85359090</v>
      </c>
      <c r="G76" s="897"/>
      <c r="H76" s="1042">
        <v>18</v>
      </c>
      <c r="I76" s="896"/>
      <c r="J76" s="1096" t="s">
        <v>191</v>
      </c>
      <c r="K76" s="1099" t="s">
        <v>179</v>
      </c>
      <c r="L76" s="1099">
        <v>1</v>
      </c>
      <c r="M76" s="895"/>
      <c r="N76" s="1044" t="str">
        <f t="shared" si="19"/>
        <v>Included</v>
      </c>
      <c r="O76" s="863">
        <f t="shared" si="20"/>
        <v>0</v>
      </c>
      <c r="P76" s="809"/>
      <c r="Q76" s="279">
        <f t="shared" si="21"/>
        <v>0</v>
      </c>
      <c r="R76" s="1033">
        <f t="shared" si="3"/>
        <v>0</v>
      </c>
      <c r="S76" s="809"/>
      <c r="T76" s="921"/>
      <c r="V76" s="396"/>
      <c r="AB76" s="279"/>
      <c r="AL76" s="279"/>
      <c r="AM76" s="279"/>
      <c r="AN76" s="279"/>
      <c r="AO76" s="279"/>
      <c r="AP76" s="279"/>
      <c r="AQ76" s="279"/>
      <c r="AR76" s="279"/>
      <c r="AS76" s="279"/>
      <c r="AT76" s="279"/>
      <c r="AU76" s="279"/>
      <c r="AV76" s="279"/>
      <c r="AW76" s="279"/>
      <c r="AX76" s="279"/>
      <c r="AY76" s="279"/>
    </row>
    <row r="77" spans="1:51">
      <c r="A77" s="1042">
        <v>59</v>
      </c>
      <c r="B77" s="1042"/>
      <c r="C77" s="1042"/>
      <c r="D77" s="1094" t="s">
        <v>180</v>
      </c>
      <c r="E77" s="1097">
        <v>1000025930</v>
      </c>
      <c r="F77" s="1097">
        <v>85354010</v>
      </c>
      <c r="G77" s="897"/>
      <c r="H77" s="1042">
        <v>18</v>
      </c>
      <c r="I77" s="896"/>
      <c r="J77" s="1096" t="s">
        <v>192</v>
      </c>
      <c r="K77" s="1099" t="s">
        <v>132</v>
      </c>
      <c r="L77" s="1099">
        <v>1</v>
      </c>
      <c r="M77" s="895"/>
      <c r="N77" s="1044" t="str">
        <f t="shared" si="19"/>
        <v>Included</v>
      </c>
      <c r="O77" s="863">
        <f t="shared" si="20"/>
        <v>0</v>
      </c>
      <c r="P77" s="809"/>
      <c r="Q77" s="279">
        <f t="shared" si="21"/>
        <v>0</v>
      </c>
      <c r="R77" s="1033">
        <f t="shared" si="3"/>
        <v>0</v>
      </c>
      <c r="S77" s="809"/>
      <c r="T77" s="921"/>
      <c r="V77" s="396"/>
      <c r="AB77" s="279"/>
      <c r="AL77" s="279"/>
      <c r="AM77" s="279"/>
      <c r="AN77" s="279"/>
      <c r="AO77" s="279"/>
      <c r="AP77" s="279"/>
      <c r="AQ77" s="279"/>
      <c r="AR77" s="279"/>
      <c r="AS77" s="279"/>
      <c r="AT77" s="279"/>
      <c r="AU77" s="279"/>
      <c r="AV77" s="279"/>
      <c r="AW77" s="279"/>
      <c r="AX77" s="279"/>
      <c r="AY77" s="279"/>
    </row>
    <row r="78" spans="1:51" ht="63">
      <c r="A78" s="1042">
        <v>60</v>
      </c>
      <c r="B78" s="1042"/>
      <c r="C78" s="1042"/>
      <c r="D78" s="1094" t="s">
        <v>193</v>
      </c>
      <c r="E78" s="1097">
        <v>1000015954</v>
      </c>
      <c r="F78" s="1097">
        <v>73082011</v>
      </c>
      <c r="G78" s="897"/>
      <c r="H78" s="1042">
        <v>18</v>
      </c>
      <c r="I78" s="896"/>
      <c r="J78" s="1096" t="s">
        <v>194</v>
      </c>
      <c r="K78" s="1099" t="s">
        <v>195</v>
      </c>
      <c r="L78" s="1099">
        <v>45</v>
      </c>
      <c r="M78" s="895"/>
      <c r="N78" s="1044" t="str">
        <f t="shared" si="19"/>
        <v>Included</v>
      </c>
      <c r="O78" s="863">
        <f t="shared" si="20"/>
        <v>0</v>
      </c>
      <c r="P78" s="809"/>
      <c r="Q78" s="279">
        <f t="shared" si="21"/>
        <v>0</v>
      </c>
      <c r="R78" s="1033">
        <f t="shared" si="3"/>
        <v>0</v>
      </c>
      <c r="S78" s="809"/>
      <c r="T78" s="921"/>
      <c r="V78" s="396"/>
      <c r="AB78" s="279"/>
      <c r="AL78" s="279"/>
      <c r="AM78" s="279"/>
      <c r="AN78" s="279"/>
      <c r="AO78" s="279"/>
      <c r="AP78" s="279"/>
      <c r="AQ78" s="279"/>
      <c r="AR78" s="279"/>
      <c r="AS78" s="279"/>
      <c r="AT78" s="279"/>
      <c r="AU78" s="279"/>
      <c r="AV78" s="279"/>
      <c r="AW78" s="279"/>
      <c r="AX78" s="279"/>
      <c r="AY78" s="279"/>
    </row>
    <row r="79" spans="1:51" ht="63">
      <c r="A79" s="1042">
        <v>61</v>
      </c>
      <c r="B79" s="1042"/>
      <c r="C79" s="1042"/>
      <c r="D79" s="1094" t="s">
        <v>193</v>
      </c>
      <c r="E79" s="1097" t="s">
        <v>196</v>
      </c>
      <c r="F79" s="1097">
        <v>73082011</v>
      </c>
      <c r="G79" s="897"/>
      <c r="H79" s="1042">
        <v>18</v>
      </c>
      <c r="I79" s="896"/>
      <c r="J79" s="1096" t="s">
        <v>197</v>
      </c>
      <c r="K79" s="1099" t="s">
        <v>195</v>
      </c>
      <c r="L79" s="1099">
        <v>22</v>
      </c>
      <c r="M79" s="895"/>
      <c r="N79" s="1044" t="str">
        <f t="shared" si="16"/>
        <v>Included</v>
      </c>
      <c r="O79" s="863">
        <f t="shared" si="17"/>
        <v>0</v>
      </c>
      <c r="P79" s="809"/>
      <c r="Q79" s="279">
        <f t="shared" si="18"/>
        <v>0</v>
      </c>
      <c r="R79" s="1033">
        <f t="shared" si="3"/>
        <v>0</v>
      </c>
      <c r="S79" s="809"/>
      <c r="T79" s="921"/>
      <c r="V79" s="396"/>
      <c r="AB79" s="279"/>
      <c r="AL79" s="279"/>
      <c r="AM79" s="279"/>
      <c r="AN79" s="279"/>
      <c r="AO79" s="279"/>
      <c r="AP79" s="279"/>
      <c r="AQ79" s="279"/>
      <c r="AR79" s="279"/>
      <c r="AS79" s="279"/>
      <c r="AT79" s="279"/>
      <c r="AU79" s="279"/>
      <c r="AV79" s="279"/>
      <c r="AW79" s="279"/>
      <c r="AX79" s="279"/>
      <c r="AY79" s="279"/>
    </row>
    <row r="80" spans="1:51" ht="31.5">
      <c r="A80" s="1042">
        <v>62</v>
      </c>
      <c r="B80" s="1042"/>
      <c r="C80" s="1042"/>
      <c r="D80" s="1094" t="s">
        <v>193</v>
      </c>
      <c r="E80" s="1097">
        <v>1000015952</v>
      </c>
      <c r="F80" s="1097">
        <v>73082011</v>
      </c>
      <c r="G80" s="897"/>
      <c r="H80" s="1042">
        <v>18</v>
      </c>
      <c r="I80" s="896"/>
      <c r="J80" s="1096" t="s">
        <v>198</v>
      </c>
      <c r="K80" s="1099" t="s">
        <v>195</v>
      </c>
      <c r="L80" s="1099">
        <v>17</v>
      </c>
      <c r="M80" s="895"/>
      <c r="N80" s="1044" t="str">
        <f t="shared" si="16"/>
        <v>Included</v>
      </c>
      <c r="O80" s="863">
        <f t="shared" si="17"/>
        <v>0</v>
      </c>
      <c r="P80" s="809"/>
      <c r="Q80" s="279">
        <f t="shared" si="18"/>
        <v>0</v>
      </c>
      <c r="R80" s="1033">
        <f t="shared" si="3"/>
        <v>0</v>
      </c>
      <c r="S80" s="809"/>
      <c r="T80" s="921"/>
      <c r="V80" s="396"/>
      <c r="AB80" s="279"/>
      <c r="AL80" s="279"/>
      <c r="AM80" s="279"/>
      <c r="AN80" s="279"/>
      <c r="AO80" s="279"/>
      <c r="AP80" s="279"/>
      <c r="AQ80" s="279"/>
      <c r="AR80" s="279"/>
      <c r="AS80" s="279"/>
      <c r="AT80" s="279"/>
      <c r="AU80" s="279"/>
      <c r="AV80" s="279"/>
      <c r="AW80" s="279"/>
      <c r="AX80" s="279"/>
      <c r="AY80" s="279"/>
    </row>
    <row r="81" spans="1:51" ht="47.25">
      <c r="A81" s="1042">
        <v>63</v>
      </c>
      <c r="B81" s="1042"/>
      <c r="C81" s="1042"/>
      <c r="D81" s="1094" t="s">
        <v>193</v>
      </c>
      <c r="E81" s="1097">
        <v>1000011713</v>
      </c>
      <c r="F81" s="1097">
        <v>73082011</v>
      </c>
      <c r="G81" s="897"/>
      <c r="H81" s="1042">
        <v>18</v>
      </c>
      <c r="I81" s="896"/>
      <c r="J81" s="1096" t="s">
        <v>199</v>
      </c>
      <c r="K81" s="1099" t="s">
        <v>195</v>
      </c>
      <c r="L81" s="1099">
        <v>5</v>
      </c>
      <c r="M81" s="895"/>
      <c r="N81" s="1044" t="str">
        <f t="shared" si="16"/>
        <v>Included</v>
      </c>
      <c r="O81" s="863">
        <f t="shared" si="17"/>
        <v>0</v>
      </c>
      <c r="P81" s="809"/>
      <c r="Q81" s="279">
        <f t="shared" si="18"/>
        <v>0</v>
      </c>
      <c r="R81" s="1033">
        <f t="shared" si="3"/>
        <v>0</v>
      </c>
      <c r="S81" s="809"/>
      <c r="T81" s="921"/>
      <c r="V81" s="396"/>
      <c r="AB81" s="279"/>
      <c r="AL81" s="279"/>
      <c r="AM81" s="279"/>
      <c r="AN81" s="279"/>
      <c r="AO81" s="279"/>
      <c r="AP81" s="279"/>
      <c r="AQ81" s="279"/>
      <c r="AR81" s="279"/>
      <c r="AS81" s="279"/>
      <c r="AT81" s="279"/>
      <c r="AU81" s="279"/>
      <c r="AV81" s="279"/>
      <c r="AW81" s="279"/>
      <c r="AX81" s="279"/>
      <c r="AY81" s="279"/>
    </row>
    <row r="82" spans="1:51" ht="47.25">
      <c r="A82" s="1042">
        <v>64</v>
      </c>
      <c r="B82" s="1042"/>
      <c r="C82" s="1042"/>
      <c r="D82" s="1094" t="s">
        <v>193</v>
      </c>
      <c r="E82" s="1097">
        <v>1000012373</v>
      </c>
      <c r="F82" s="1097">
        <v>73082011</v>
      </c>
      <c r="G82" s="897"/>
      <c r="H82" s="1042">
        <v>18</v>
      </c>
      <c r="I82" s="896"/>
      <c r="J82" s="1096" t="s">
        <v>200</v>
      </c>
      <c r="K82" s="1099" t="s">
        <v>195</v>
      </c>
      <c r="L82" s="1099">
        <v>6</v>
      </c>
      <c r="M82" s="895"/>
      <c r="N82" s="1044" t="str">
        <f t="shared" si="16"/>
        <v>Included</v>
      </c>
      <c r="O82" s="863">
        <f t="shared" si="17"/>
        <v>0</v>
      </c>
      <c r="P82" s="809"/>
      <c r="Q82" s="279">
        <f t="shared" si="18"/>
        <v>0</v>
      </c>
      <c r="R82" s="1033">
        <f t="shared" si="3"/>
        <v>0</v>
      </c>
      <c r="S82" s="809"/>
      <c r="T82" s="921"/>
      <c r="V82" s="396"/>
      <c r="AB82" s="279"/>
      <c r="AL82" s="279"/>
      <c r="AM82" s="279"/>
      <c r="AN82" s="279"/>
      <c r="AO82" s="279"/>
      <c r="AP82" s="279"/>
      <c r="AQ82" s="279"/>
      <c r="AR82" s="279"/>
      <c r="AS82" s="279"/>
      <c r="AT82" s="279"/>
      <c r="AU82" s="279"/>
      <c r="AV82" s="279"/>
      <c r="AW82" s="279"/>
      <c r="AX82" s="279"/>
      <c r="AY82" s="279"/>
    </row>
    <row r="83" spans="1:51" s="1113" customFormat="1" ht="22.5" customHeight="1">
      <c r="A83" s="1105"/>
      <c r="B83" s="1105"/>
      <c r="C83" s="1105"/>
      <c r="D83" s="1114" t="s">
        <v>201</v>
      </c>
      <c r="E83" s="1105"/>
      <c r="F83" s="1105"/>
      <c r="G83" s="1105"/>
      <c r="H83" s="1105"/>
      <c r="I83" s="1105"/>
      <c r="J83" s="1106"/>
      <c r="K83" s="1106"/>
      <c r="L83" s="1106"/>
      <c r="M83" s="1106"/>
      <c r="N83" s="1106"/>
      <c r="O83" s="1107"/>
      <c r="P83" s="1108"/>
      <c r="Q83" s="1108"/>
      <c r="R83" s="1108"/>
      <c r="S83" s="1109"/>
      <c r="T83" s="1110"/>
      <c r="U83" s="1110"/>
      <c r="V83" s="1110"/>
      <c r="W83" s="1110"/>
      <c r="X83" s="1110"/>
      <c r="Y83" s="1110"/>
      <c r="Z83" s="1111"/>
      <c r="AA83" s="1111"/>
      <c r="AB83" s="1112"/>
      <c r="AC83" s="1111"/>
      <c r="AD83" s="1111"/>
      <c r="AL83" s="1110"/>
      <c r="AM83" s="1110"/>
      <c r="AN83" s="1110"/>
      <c r="AO83" s="1110"/>
      <c r="AP83" s="1110"/>
      <c r="AQ83" s="1110"/>
      <c r="AR83" s="1110"/>
      <c r="AS83" s="1110"/>
      <c r="AT83" s="1110"/>
      <c r="AU83" s="1110"/>
      <c r="AV83" s="1110"/>
      <c r="AW83" s="1110"/>
      <c r="AX83" s="1110"/>
      <c r="AY83" s="1110"/>
    </row>
    <row r="84" spans="1:51" ht="31.5">
      <c r="A84" s="1042">
        <v>1</v>
      </c>
      <c r="B84" s="1042"/>
      <c r="C84" s="1042"/>
      <c r="D84" s="1094" t="s">
        <v>202</v>
      </c>
      <c r="E84" s="1097">
        <v>1000015913</v>
      </c>
      <c r="F84" s="1097">
        <v>85049010</v>
      </c>
      <c r="G84" s="897"/>
      <c r="H84" s="1042">
        <v>18</v>
      </c>
      <c r="I84" s="896"/>
      <c r="J84" s="1096" t="s">
        <v>203</v>
      </c>
      <c r="K84" s="1099" t="s">
        <v>117</v>
      </c>
      <c r="L84" s="1099">
        <v>1</v>
      </c>
      <c r="M84" s="895"/>
      <c r="N84" s="1044" t="str">
        <f t="shared" ref="N84:N98" si="22">IF(M84=0, "Included",IF(ISERROR(L84*M84), M84, L84*M84))</f>
        <v>Included</v>
      </c>
      <c r="O84" s="863">
        <f t="shared" ref="O84:O98" si="23">R84</f>
        <v>0</v>
      </c>
      <c r="P84" s="809"/>
      <c r="Q84" s="279">
        <f t="shared" ref="Q84:Q98" si="24">IF(N84="Included",0,N84)</f>
        <v>0</v>
      </c>
      <c r="R84" s="1033">
        <f>IF(I84="", H84*Q84/100,I84*Q84)</f>
        <v>0</v>
      </c>
      <c r="S84" s="809"/>
      <c r="T84" s="921"/>
      <c r="V84" s="396"/>
      <c r="AB84" s="279"/>
      <c r="AL84" s="279"/>
      <c r="AM84" s="279"/>
      <c r="AN84" s="279"/>
      <c r="AO84" s="279"/>
      <c r="AP84" s="279"/>
      <c r="AQ84" s="279"/>
      <c r="AR84" s="279"/>
      <c r="AS84" s="279"/>
      <c r="AT84" s="279"/>
      <c r="AU84" s="279"/>
      <c r="AV84" s="279"/>
      <c r="AW84" s="279"/>
      <c r="AX84" s="279"/>
      <c r="AY84" s="279"/>
    </row>
    <row r="85" spans="1:51">
      <c r="A85" s="1042">
        <v>2</v>
      </c>
      <c r="B85" s="1042"/>
      <c r="C85" s="1042"/>
      <c r="D85" s="1094" t="s">
        <v>202</v>
      </c>
      <c r="E85" s="1097">
        <v>1000028257</v>
      </c>
      <c r="F85" s="1097">
        <v>85049010</v>
      </c>
      <c r="G85" s="897"/>
      <c r="H85" s="1042">
        <v>18</v>
      </c>
      <c r="I85" s="896"/>
      <c r="J85" s="1096" t="s">
        <v>204</v>
      </c>
      <c r="K85" s="1099" t="s">
        <v>132</v>
      </c>
      <c r="L85" s="1099">
        <v>1</v>
      </c>
      <c r="M85" s="895"/>
      <c r="N85" s="1044" t="str">
        <f t="shared" si="22"/>
        <v>Included</v>
      </c>
      <c r="O85" s="863">
        <f t="shared" si="23"/>
        <v>0</v>
      </c>
      <c r="P85" s="809"/>
      <c r="Q85" s="279">
        <f t="shared" si="24"/>
        <v>0</v>
      </c>
      <c r="R85" s="1033">
        <f t="shared" ref="R85:R98" si="25">IF(I85="", H85*Q85/100,I85*Q85)</f>
        <v>0</v>
      </c>
      <c r="S85" s="809"/>
      <c r="T85" s="921"/>
      <c r="V85" s="396"/>
      <c r="AB85" s="279"/>
      <c r="AL85" s="279"/>
      <c r="AM85" s="279"/>
      <c r="AN85" s="279"/>
      <c r="AO85" s="279"/>
      <c r="AP85" s="279"/>
      <c r="AQ85" s="279"/>
      <c r="AR85" s="279"/>
      <c r="AS85" s="279"/>
      <c r="AT85" s="279"/>
      <c r="AU85" s="279"/>
      <c r="AV85" s="279"/>
      <c r="AW85" s="279"/>
      <c r="AX85" s="279"/>
      <c r="AY85" s="279"/>
    </row>
    <row r="86" spans="1:51" ht="31.5">
      <c r="A86" s="1042">
        <v>3</v>
      </c>
      <c r="B86" s="1042"/>
      <c r="C86" s="1042"/>
      <c r="D86" s="1094" t="s">
        <v>205</v>
      </c>
      <c r="E86" s="1097">
        <v>1000004501</v>
      </c>
      <c r="F86" s="1097">
        <v>85352913</v>
      </c>
      <c r="G86" s="897"/>
      <c r="H86" s="1042">
        <v>18</v>
      </c>
      <c r="I86" s="896"/>
      <c r="J86" s="1096" t="s">
        <v>125</v>
      </c>
      <c r="K86" s="1099" t="s">
        <v>132</v>
      </c>
      <c r="L86" s="1099">
        <v>1</v>
      </c>
      <c r="M86" s="895"/>
      <c r="N86" s="1044" t="str">
        <f t="shared" si="22"/>
        <v>Included</v>
      </c>
      <c r="O86" s="863">
        <f t="shared" si="23"/>
        <v>0</v>
      </c>
      <c r="P86" s="809"/>
      <c r="Q86" s="279">
        <f t="shared" si="24"/>
        <v>0</v>
      </c>
      <c r="R86" s="1033">
        <f t="shared" si="25"/>
        <v>0</v>
      </c>
      <c r="S86" s="809"/>
      <c r="T86" s="921"/>
      <c r="V86" s="396"/>
      <c r="AB86" s="279"/>
      <c r="AL86" s="279"/>
      <c r="AM86" s="279"/>
      <c r="AN86" s="279"/>
      <c r="AO86" s="279"/>
      <c r="AP86" s="279"/>
      <c r="AQ86" s="279"/>
      <c r="AR86" s="279"/>
      <c r="AS86" s="279"/>
      <c r="AT86" s="279"/>
      <c r="AU86" s="279"/>
      <c r="AV86" s="279"/>
      <c r="AW86" s="279"/>
      <c r="AX86" s="279"/>
      <c r="AY86" s="279"/>
    </row>
    <row r="87" spans="1:51" ht="31.5">
      <c r="A87" s="1042">
        <v>4</v>
      </c>
      <c r="B87" s="1042"/>
      <c r="C87" s="1042"/>
      <c r="D87" s="1094" t="s">
        <v>206</v>
      </c>
      <c r="E87" s="1097">
        <v>1000000956</v>
      </c>
      <c r="F87" s="1097">
        <v>85462040</v>
      </c>
      <c r="G87" s="897"/>
      <c r="H87" s="1042">
        <v>18</v>
      </c>
      <c r="I87" s="896"/>
      <c r="J87" s="1096" t="s">
        <v>207</v>
      </c>
      <c r="K87" s="1099" t="s">
        <v>132</v>
      </c>
      <c r="L87" s="1099">
        <v>2</v>
      </c>
      <c r="M87" s="895"/>
      <c r="N87" s="1044" t="str">
        <f t="shared" si="22"/>
        <v>Included</v>
      </c>
      <c r="O87" s="863">
        <f t="shared" si="23"/>
        <v>0</v>
      </c>
      <c r="P87" s="809"/>
      <c r="Q87" s="279">
        <f t="shared" si="24"/>
        <v>0</v>
      </c>
      <c r="R87" s="1033">
        <f t="shared" si="25"/>
        <v>0</v>
      </c>
      <c r="S87" s="809"/>
      <c r="T87" s="921"/>
      <c r="V87" s="396"/>
      <c r="AB87" s="279"/>
      <c r="AL87" s="279"/>
      <c r="AM87" s="279"/>
      <c r="AN87" s="279"/>
      <c r="AO87" s="279"/>
      <c r="AP87" s="279"/>
      <c r="AQ87" s="279"/>
      <c r="AR87" s="279"/>
      <c r="AS87" s="279"/>
      <c r="AT87" s="279"/>
      <c r="AU87" s="279"/>
      <c r="AV87" s="279"/>
      <c r="AW87" s="279"/>
      <c r="AX87" s="279"/>
      <c r="AY87" s="279"/>
    </row>
    <row r="88" spans="1:51" ht="31.5">
      <c r="A88" s="1042">
        <v>5</v>
      </c>
      <c r="B88" s="1042"/>
      <c r="C88" s="1042"/>
      <c r="D88" s="1094" t="s">
        <v>206</v>
      </c>
      <c r="E88" s="1097">
        <v>1000000945</v>
      </c>
      <c r="F88" s="1097">
        <v>85352911</v>
      </c>
      <c r="G88" s="897"/>
      <c r="H88" s="1042">
        <v>18</v>
      </c>
      <c r="I88" s="896"/>
      <c r="J88" s="1096" t="s">
        <v>208</v>
      </c>
      <c r="K88" s="1099" t="s">
        <v>117</v>
      </c>
      <c r="L88" s="1099">
        <v>1</v>
      </c>
      <c r="M88" s="895"/>
      <c r="N88" s="1044" t="str">
        <f t="shared" si="22"/>
        <v>Included</v>
      </c>
      <c r="O88" s="863">
        <f t="shared" si="23"/>
        <v>0</v>
      </c>
      <c r="P88" s="809"/>
      <c r="Q88" s="279">
        <f t="shared" si="24"/>
        <v>0</v>
      </c>
      <c r="R88" s="1033">
        <f t="shared" si="25"/>
        <v>0</v>
      </c>
      <c r="S88" s="809"/>
      <c r="T88" s="921"/>
      <c r="V88" s="396"/>
      <c r="AB88" s="279"/>
      <c r="AL88" s="279"/>
      <c r="AM88" s="279"/>
      <c r="AN88" s="279"/>
      <c r="AO88" s="279"/>
      <c r="AP88" s="279"/>
      <c r="AQ88" s="279"/>
      <c r="AR88" s="279"/>
      <c r="AS88" s="279"/>
      <c r="AT88" s="279"/>
      <c r="AU88" s="279"/>
      <c r="AV88" s="279"/>
      <c r="AW88" s="279"/>
      <c r="AX88" s="279"/>
      <c r="AY88" s="279"/>
    </row>
    <row r="89" spans="1:51" ht="31.5">
      <c r="A89" s="1042">
        <v>6</v>
      </c>
      <c r="B89" s="1042"/>
      <c r="C89" s="1042"/>
      <c r="D89" s="1094" t="s">
        <v>209</v>
      </c>
      <c r="E89" s="1097">
        <v>1000011321</v>
      </c>
      <c r="F89" s="1097">
        <v>72169990</v>
      </c>
      <c r="G89" s="897"/>
      <c r="H89" s="1042">
        <v>18</v>
      </c>
      <c r="I89" s="896"/>
      <c r="J89" s="1096" t="s">
        <v>210</v>
      </c>
      <c r="K89" s="1099" t="s">
        <v>132</v>
      </c>
      <c r="L89" s="1099">
        <v>1</v>
      </c>
      <c r="M89" s="895"/>
      <c r="N89" s="1044" t="str">
        <f t="shared" si="22"/>
        <v>Included</v>
      </c>
      <c r="O89" s="863">
        <f t="shared" si="23"/>
        <v>0</v>
      </c>
      <c r="P89" s="809"/>
      <c r="Q89" s="279">
        <f t="shared" si="24"/>
        <v>0</v>
      </c>
      <c r="R89" s="1033">
        <f t="shared" si="25"/>
        <v>0</v>
      </c>
      <c r="S89" s="809"/>
      <c r="T89" s="921"/>
      <c r="V89" s="396"/>
      <c r="AB89" s="279"/>
      <c r="AL89" s="279"/>
      <c r="AM89" s="279"/>
      <c r="AN89" s="279"/>
      <c r="AO89" s="279"/>
      <c r="AP89" s="279"/>
      <c r="AQ89" s="279"/>
      <c r="AR89" s="279"/>
      <c r="AS89" s="279"/>
      <c r="AT89" s="279"/>
      <c r="AU89" s="279"/>
      <c r="AV89" s="279"/>
      <c r="AW89" s="279"/>
      <c r="AX89" s="279"/>
      <c r="AY89" s="279"/>
    </row>
    <row r="90" spans="1:51" ht="63">
      <c r="A90" s="1042">
        <v>7</v>
      </c>
      <c r="B90" s="1042"/>
      <c r="C90" s="1042"/>
      <c r="D90" s="1094" t="s">
        <v>209</v>
      </c>
      <c r="E90" s="1097">
        <v>1000034228</v>
      </c>
      <c r="F90" s="1097">
        <v>72169990</v>
      </c>
      <c r="G90" s="897"/>
      <c r="H90" s="1042">
        <v>18</v>
      </c>
      <c r="I90" s="896"/>
      <c r="J90" s="1096" t="s">
        <v>211</v>
      </c>
      <c r="K90" s="1099" t="s">
        <v>132</v>
      </c>
      <c r="L90" s="1099">
        <v>1</v>
      </c>
      <c r="M90" s="895"/>
      <c r="N90" s="1044" t="str">
        <f t="shared" si="22"/>
        <v>Included</v>
      </c>
      <c r="O90" s="863">
        <f t="shared" si="23"/>
        <v>0</v>
      </c>
      <c r="P90" s="809"/>
      <c r="Q90" s="279">
        <f t="shared" si="24"/>
        <v>0</v>
      </c>
      <c r="R90" s="1033">
        <f t="shared" si="25"/>
        <v>0</v>
      </c>
      <c r="S90" s="809"/>
      <c r="T90" s="921"/>
      <c r="V90" s="396"/>
      <c r="AB90" s="279"/>
      <c r="AL90" s="279"/>
      <c r="AM90" s="279"/>
      <c r="AN90" s="279"/>
      <c r="AO90" s="279"/>
      <c r="AP90" s="279"/>
      <c r="AQ90" s="279"/>
      <c r="AR90" s="279"/>
      <c r="AS90" s="279"/>
      <c r="AT90" s="279"/>
      <c r="AU90" s="279"/>
      <c r="AV90" s="279"/>
      <c r="AW90" s="279"/>
      <c r="AX90" s="279"/>
      <c r="AY90" s="279"/>
    </row>
    <row r="91" spans="1:51">
      <c r="A91" s="1042">
        <v>8</v>
      </c>
      <c r="B91" s="1042"/>
      <c r="C91" s="1042"/>
      <c r="D91" s="1094" t="s">
        <v>212</v>
      </c>
      <c r="E91" s="1097">
        <v>1000055446</v>
      </c>
      <c r="F91" s="1097">
        <v>85371000</v>
      </c>
      <c r="G91" s="897"/>
      <c r="H91" s="1042">
        <v>18</v>
      </c>
      <c r="I91" s="896"/>
      <c r="J91" s="1096" t="s">
        <v>143</v>
      </c>
      <c r="K91" s="1099" t="s">
        <v>117</v>
      </c>
      <c r="L91" s="1099">
        <v>1</v>
      </c>
      <c r="M91" s="895"/>
      <c r="N91" s="1044" t="str">
        <f t="shared" si="22"/>
        <v>Included</v>
      </c>
      <c r="O91" s="863">
        <f t="shared" si="23"/>
        <v>0</v>
      </c>
      <c r="P91" s="809"/>
      <c r="Q91" s="279">
        <f t="shared" si="24"/>
        <v>0</v>
      </c>
      <c r="R91" s="1033">
        <f t="shared" si="25"/>
        <v>0</v>
      </c>
      <c r="S91" s="809"/>
      <c r="T91" s="921"/>
      <c r="V91" s="396"/>
      <c r="AB91" s="279"/>
      <c r="AL91" s="279"/>
      <c r="AM91" s="279"/>
      <c r="AN91" s="279"/>
      <c r="AO91" s="279"/>
      <c r="AP91" s="279"/>
      <c r="AQ91" s="279"/>
      <c r="AR91" s="279"/>
      <c r="AS91" s="279"/>
      <c r="AT91" s="279"/>
      <c r="AU91" s="279"/>
      <c r="AV91" s="279"/>
      <c r="AW91" s="279"/>
      <c r="AX91" s="279"/>
      <c r="AY91" s="279"/>
    </row>
    <row r="92" spans="1:51">
      <c r="A92" s="1042">
        <v>9</v>
      </c>
      <c r="B92" s="1042"/>
      <c r="C92" s="1042"/>
      <c r="D92" s="1094" t="s">
        <v>140</v>
      </c>
      <c r="E92" s="1097">
        <v>1000009711</v>
      </c>
      <c r="F92" s="1097">
        <v>85389000</v>
      </c>
      <c r="G92" s="897"/>
      <c r="H92" s="1042">
        <v>18</v>
      </c>
      <c r="I92" s="896"/>
      <c r="J92" s="1096" t="s">
        <v>141</v>
      </c>
      <c r="K92" s="1099" t="s">
        <v>117</v>
      </c>
      <c r="L92" s="1099">
        <v>1</v>
      </c>
      <c r="M92" s="895"/>
      <c r="N92" s="1044" t="str">
        <f t="shared" si="22"/>
        <v>Included</v>
      </c>
      <c r="O92" s="863">
        <f t="shared" si="23"/>
        <v>0</v>
      </c>
      <c r="P92" s="809"/>
      <c r="Q92" s="279">
        <f t="shared" si="24"/>
        <v>0</v>
      </c>
      <c r="R92" s="1033">
        <f t="shared" si="25"/>
        <v>0</v>
      </c>
      <c r="S92" s="809"/>
      <c r="T92" s="921"/>
      <c r="V92" s="396"/>
      <c r="AB92" s="279"/>
      <c r="AL92" s="279"/>
      <c r="AM92" s="279"/>
      <c r="AN92" s="279"/>
      <c r="AO92" s="279"/>
      <c r="AP92" s="279"/>
      <c r="AQ92" s="279"/>
      <c r="AR92" s="279"/>
      <c r="AS92" s="279"/>
      <c r="AT92" s="279"/>
      <c r="AU92" s="279"/>
      <c r="AV92" s="279"/>
      <c r="AW92" s="279"/>
      <c r="AX92" s="279"/>
      <c r="AY92" s="279"/>
    </row>
    <row r="93" spans="1:51" ht="31.5">
      <c r="A93" s="1042">
        <v>10</v>
      </c>
      <c r="B93" s="1042"/>
      <c r="C93" s="1042"/>
      <c r="D93" s="1094" t="s">
        <v>213</v>
      </c>
      <c r="E93" s="1097">
        <v>1000000443</v>
      </c>
      <c r="F93" s="1097">
        <v>85446020</v>
      </c>
      <c r="G93" s="897"/>
      <c r="H93" s="1042">
        <v>18</v>
      </c>
      <c r="I93" s="896"/>
      <c r="J93" s="1096" t="s">
        <v>214</v>
      </c>
      <c r="K93" s="1099" t="s">
        <v>179</v>
      </c>
      <c r="L93" s="1099">
        <v>1</v>
      </c>
      <c r="M93" s="895"/>
      <c r="N93" s="1044" t="str">
        <f t="shared" si="22"/>
        <v>Included</v>
      </c>
      <c r="O93" s="863">
        <f t="shared" si="23"/>
        <v>0</v>
      </c>
      <c r="P93" s="809"/>
      <c r="Q93" s="279">
        <f t="shared" si="24"/>
        <v>0</v>
      </c>
      <c r="R93" s="1033">
        <f t="shared" si="25"/>
        <v>0</v>
      </c>
      <c r="S93" s="809"/>
      <c r="T93" s="921"/>
      <c r="V93" s="396"/>
      <c r="AB93" s="279"/>
      <c r="AL93" s="279"/>
      <c r="AM93" s="279"/>
      <c r="AN93" s="279"/>
      <c r="AO93" s="279"/>
      <c r="AP93" s="279"/>
      <c r="AQ93" s="279"/>
      <c r="AR93" s="279"/>
      <c r="AS93" s="279"/>
      <c r="AT93" s="279"/>
      <c r="AU93" s="279"/>
      <c r="AV93" s="279"/>
      <c r="AW93" s="279"/>
      <c r="AX93" s="279"/>
      <c r="AY93" s="279"/>
    </row>
    <row r="94" spans="1:51" ht="31.5">
      <c r="A94" s="1042">
        <v>11</v>
      </c>
      <c r="B94" s="1042"/>
      <c r="C94" s="1042"/>
      <c r="D94" s="1094" t="s">
        <v>213</v>
      </c>
      <c r="E94" s="1097">
        <v>1000000442</v>
      </c>
      <c r="F94" s="1097">
        <v>85446020</v>
      </c>
      <c r="G94" s="897"/>
      <c r="H94" s="1042">
        <v>18</v>
      </c>
      <c r="I94" s="896"/>
      <c r="J94" s="1096" t="s">
        <v>215</v>
      </c>
      <c r="K94" s="1099" t="s">
        <v>179</v>
      </c>
      <c r="L94" s="1099">
        <v>1</v>
      </c>
      <c r="M94" s="895"/>
      <c r="N94" s="1044" t="str">
        <f t="shared" si="22"/>
        <v>Included</v>
      </c>
      <c r="O94" s="863">
        <f t="shared" si="23"/>
        <v>0</v>
      </c>
      <c r="P94" s="809"/>
      <c r="Q94" s="279">
        <f t="shared" si="24"/>
        <v>0</v>
      </c>
      <c r="R94" s="1033">
        <f t="shared" si="25"/>
        <v>0</v>
      </c>
      <c r="S94" s="809"/>
      <c r="T94" s="921"/>
      <c r="V94" s="396"/>
      <c r="AB94" s="279"/>
      <c r="AL94" s="279"/>
      <c r="AM94" s="279"/>
      <c r="AN94" s="279"/>
      <c r="AO94" s="279"/>
      <c r="AP94" s="279"/>
      <c r="AQ94" s="279"/>
      <c r="AR94" s="279"/>
      <c r="AS94" s="279"/>
      <c r="AT94" s="279"/>
      <c r="AU94" s="279"/>
      <c r="AV94" s="279"/>
      <c r="AW94" s="279"/>
      <c r="AX94" s="279"/>
      <c r="AY94" s="279"/>
    </row>
    <row r="95" spans="1:51">
      <c r="A95" s="1042">
        <v>12</v>
      </c>
      <c r="B95" s="1042"/>
      <c r="C95" s="1042"/>
      <c r="D95" s="1094" t="s">
        <v>216</v>
      </c>
      <c r="E95" s="1097">
        <v>1000019918</v>
      </c>
      <c r="F95" s="1097">
        <v>85359090</v>
      </c>
      <c r="G95" s="897"/>
      <c r="H95" s="1042">
        <v>18</v>
      </c>
      <c r="I95" s="896"/>
      <c r="J95" s="1096" t="s">
        <v>191</v>
      </c>
      <c r="K95" s="1099" t="s">
        <v>179</v>
      </c>
      <c r="L95" s="1099">
        <v>1</v>
      </c>
      <c r="M95" s="895"/>
      <c r="N95" s="1044" t="str">
        <f t="shared" si="22"/>
        <v>Included</v>
      </c>
      <c r="O95" s="863">
        <f t="shared" si="23"/>
        <v>0</v>
      </c>
      <c r="P95" s="809"/>
      <c r="Q95" s="279">
        <f t="shared" si="24"/>
        <v>0</v>
      </c>
      <c r="R95" s="1033">
        <f t="shared" si="25"/>
        <v>0</v>
      </c>
      <c r="S95" s="809"/>
      <c r="T95" s="921"/>
      <c r="V95" s="396"/>
      <c r="AB95" s="279"/>
      <c r="AL95" s="279"/>
      <c r="AM95" s="279"/>
      <c r="AN95" s="279"/>
      <c r="AO95" s="279"/>
      <c r="AP95" s="279"/>
      <c r="AQ95" s="279"/>
      <c r="AR95" s="279"/>
      <c r="AS95" s="279"/>
      <c r="AT95" s="279"/>
      <c r="AU95" s="279"/>
      <c r="AV95" s="279"/>
      <c r="AW95" s="279"/>
      <c r="AX95" s="279"/>
      <c r="AY95" s="279"/>
    </row>
    <row r="96" spans="1:51" ht="63">
      <c r="A96" s="1042">
        <v>13</v>
      </c>
      <c r="B96" s="1042"/>
      <c r="C96" s="1042"/>
      <c r="D96" s="1094" t="s">
        <v>217</v>
      </c>
      <c r="E96" s="1097">
        <v>1000015954</v>
      </c>
      <c r="F96" s="1097">
        <v>73082011</v>
      </c>
      <c r="G96" s="897"/>
      <c r="H96" s="1042">
        <v>18</v>
      </c>
      <c r="I96" s="896"/>
      <c r="J96" s="1096" t="s">
        <v>194</v>
      </c>
      <c r="K96" s="1099" t="s">
        <v>195</v>
      </c>
      <c r="L96" s="1099">
        <v>1</v>
      </c>
      <c r="M96" s="895"/>
      <c r="N96" s="1044" t="str">
        <f t="shared" si="22"/>
        <v>Included</v>
      </c>
      <c r="O96" s="863">
        <f t="shared" si="23"/>
        <v>0</v>
      </c>
      <c r="P96" s="809"/>
      <c r="Q96" s="279">
        <f t="shared" si="24"/>
        <v>0</v>
      </c>
      <c r="R96" s="1033">
        <f t="shared" si="25"/>
        <v>0</v>
      </c>
      <c r="S96" s="809"/>
      <c r="T96" s="921"/>
      <c r="V96" s="396"/>
      <c r="AB96" s="279"/>
      <c r="AL96" s="279"/>
      <c r="AM96" s="279"/>
      <c r="AN96" s="279"/>
      <c r="AO96" s="279"/>
      <c r="AP96" s="279"/>
      <c r="AQ96" s="279"/>
      <c r="AR96" s="279"/>
      <c r="AS96" s="279"/>
      <c r="AT96" s="279"/>
      <c r="AU96" s="279"/>
      <c r="AV96" s="279"/>
      <c r="AW96" s="279"/>
      <c r="AX96" s="279"/>
      <c r="AY96" s="279"/>
    </row>
    <row r="97" spans="1:51" ht="47.25">
      <c r="A97" s="1042">
        <v>14</v>
      </c>
      <c r="B97" s="1042"/>
      <c r="C97" s="1042"/>
      <c r="D97" s="1094" t="s">
        <v>217</v>
      </c>
      <c r="E97" s="1097">
        <v>1000011713</v>
      </c>
      <c r="F97" s="1097">
        <v>73082011</v>
      </c>
      <c r="G97" s="897"/>
      <c r="H97" s="1042">
        <v>18</v>
      </c>
      <c r="I97" s="896"/>
      <c r="J97" s="1096" t="s">
        <v>199</v>
      </c>
      <c r="K97" s="1099" t="s">
        <v>195</v>
      </c>
      <c r="L97" s="1099">
        <v>0.2</v>
      </c>
      <c r="M97" s="895"/>
      <c r="N97" s="1044" t="str">
        <f t="shared" si="22"/>
        <v>Included</v>
      </c>
      <c r="O97" s="863">
        <f t="shared" si="23"/>
        <v>0</v>
      </c>
      <c r="P97" s="809"/>
      <c r="Q97" s="279">
        <f t="shared" si="24"/>
        <v>0</v>
      </c>
      <c r="R97" s="1033">
        <f t="shared" si="25"/>
        <v>0</v>
      </c>
      <c r="S97" s="809"/>
      <c r="T97" s="921"/>
      <c r="V97" s="396"/>
      <c r="AB97" s="279"/>
      <c r="AL97" s="279"/>
      <c r="AM97" s="279"/>
      <c r="AN97" s="279"/>
      <c r="AO97" s="279"/>
      <c r="AP97" s="279"/>
      <c r="AQ97" s="279"/>
      <c r="AR97" s="279"/>
      <c r="AS97" s="279"/>
      <c r="AT97" s="279"/>
      <c r="AU97" s="279"/>
      <c r="AV97" s="279"/>
      <c r="AW97" s="279"/>
      <c r="AX97" s="279"/>
      <c r="AY97" s="279"/>
    </row>
    <row r="98" spans="1:51" ht="47.25">
      <c r="A98" s="1042">
        <v>15</v>
      </c>
      <c r="B98" s="1042"/>
      <c r="C98" s="1042"/>
      <c r="D98" s="1094" t="s">
        <v>217</v>
      </c>
      <c r="E98" s="1097">
        <v>1000012373</v>
      </c>
      <c r="F98" s="1097">
        <v>73082011</v>
      </c>
      <c r="G98" s="897"/>
      <c r="H98" s="1042">
        <v>18</v>
      </c>
      <c r="I98" s="896"/>
      <c r="J98" s="1096" t="s">
        <v>200</v>
      </c>
      <c r="K98" s="1099" t="s">
        <v>195</v>
      </c>
      <c r="L98" s="1099">
        <v>0.2</v>
      </c>
      <c r="M98" s="895"/>
      <c r="N98" s="1044" t="str">
        <f t="shared" si="22"/>
        <v>Included</v>
      </c>
      <c r="O98" s="863">
        <f t="shared" si="23"/>
        <v>0</v>
      </c>
      <c r="P98" s="809"/>
      <c r="Q98" s="279">
        <f t="shared" si="24"/>
        <v>0</v>
      </c>
      <c r="R98" s="1033">
        <f t="shared" si="25"/>
        <v>0</v>
      </c>
      <c r="S98" s="809"/>
      <c r="T98" s="921"/>
      <c r="V98" s="396"/>
      <c r="AB98" s="279"/>
      <c r="AL98" s="279"/>
      <c r="AM98" s="279"/>
      <c r="AN98" s="279"/>
      <c r="AO98" s="279"/>
      <c r="AP98" s="279"/>
      <c r="AQ98" s="279"/>
      <c r="AR98" s="279"/>
      <c r="AS98" s="279"/>
      <c r="AT98" s="279"/>
      <c r="AU98" s="279"/>
      <c r="AV98" s="279"/>
      <c r="AW98" s="279"/>
      <c r="AX98" s="279"/>
      <c r="AY98" s="279"/>
    </row>
    <row r="99" spans="1:51">
      <c r="A99" s="1045"/>
      <c r="B99" s="1046"/>
      <c r="C99" s="1046"/>
      <c r="D99" s="1088"/>
      <c r="E99" s="1046"/>
      <c r="F99" s="1046"/>
      <c r="G99" s="1046"/>
      <c r="H99" s="1183" t="s">
        <v>218</v>
      </c>
      <c r="I99" s="1183"/>
      <c r="J99" s="1183"/>
      <c r="K99" s="1183"/>
      <c r="L99" s="1183"/>
      <c r="M99" s="1184"/>
      <c r="N99" s="922">
        <f>SUM(N19:N98)</f>
        <v>0</v>
      </c>
      <c r="O99" s="923">
        <f>SUM(O19:O98)</f>
        <v>0</v>
      </c>
      <c r="S99" s="909"/>
      <c r="Z99" s="1033"/>
      <c r="AA99" s="1033"/>
      <c r="AC99" s="1033"/>
      <c r="AD99" s="1033"/>
      <c r="AF99" s="1027"/>
      <c r="AL99" s="279"/>
      <c r="AM99" s="279"/>
      <c r="AN99" s="279"/>
      <c r="AO99" s="279"/>
      <c r="AP99" s="279"/>
      <c r="AQ99" s="279"/>
      <c r="AR99" s="279"/>
      <c r="AS99" s="279"/>
      <c r="AT99" s="279"/>
      <c r="AU99" s="279"/>
      <c r="AV99" s="279"/>
      <c r="AW99" s="279"/>
      <c r="AX99" s="279"/>
      <c r="AY99" s="279"/>
    </row>
    <row r="100" spans="1:51">
      <c r="A100" s="924"/>
      <c r="B100" s="925"/>
      <c r="C100" s="925"/>
      <c r="D100" s="1089"/>
      <c r="E100" s="925"/>
      <c r="F100" s="925"/>
      <c r="G100" s="925"/>
      <c r="H100" s="1190" t="s">
        <v>219</v>
      </c>
      <c r="I100" s="1190"/>
      <c r="J100" s="1190"/>
      <c r="K100" s="1190"/>
      <c r="L100" s="1190"/>
      <c r="M100" s="1191"/>
      <c r="N100" s="926">
        <f>'Sch-7'!M20</f>
        <v>0</v>
      </c>
      <c r="O100" s="1047"/>
      <c r="Z100" s="1027"/>
      <c r="AA100" s="1033"/>
      <c r="AC100" s="1027"/>
      <c r="AD100" s="1033"/>
      <c r="AL100" s="279"/>
      <c r="AM100" s="279"/>
      <c r="AN100" s="279"/>
      <c r="AO100" s="279"/>
      <c r="AP100" s="279"/>
      <c r="AQ100" s="279"/>
      <c r="AR100" s="279"/>
      <c r="AS100" s="279"/>
      <c r="AT100" s="279"/>
      <c r="AU100" s="279"/>
      <c r="AV100" s="279"/>
      <c r="AW100" s="279"/>
      <c r="AX100" s="279"/>
      <c r="AY100" s="279"/>
    </row>
    <row r="101" spans="1:51" ht="17.25" thickBot="1">
      <c r="A101" s="927"/>
      <c r="B101" s="928"/>
      <c r="C101" s="928"/>
      <c r="D101" s="1090"/>
      <c r="E101" s="928"/>
      <c r="F101" s="928"/>
      <c r="G101" s="928"/>
      <c r="H101" s="1192" t="s">
        <v>220</v>
      </c>
      <c r="I101" s="1192"/>
      <c r="J101" s="1192"/>
      <c r="K101" s="1192"/>
      <c r="L101" s="1192"/>
      <c r="M101" s="1192"/>
      <c r="N101" s="929">
        <f>N100+N99</f>
        <v>0</v>
      </c>
      <c r="O101" s="1048"/>
      <c r="Z101" s="1027"/>
      <c r="AA101" s="930"/>
      <c r="AB101" s="832"/>
      <c r="AC101" s="832"/>
      <c r="AD101" s="930"/>
      <c r="AF101" s="1049"/>
      <c r="AL101" s="279"/>
      <c r="AM101" s="279"/>
      <c r="AN101" s="279"/>
      <c r="AO101" s="279"/>
      <c r="AP101" s="279"/>
      <c r="AQ101" s="279"/>
      <c r="AR101" s="279"/>
      <c r="AS101" s="279"/>
      <c r="AT101" s="279"/>
      <c r="AU101" s="279"/>
      <c r="AV101" s="279"/>
      <c r="AW101" s="279"/>
      <c r="AX101" s="279"/>
      <c r="AY101" s="279"/>
    </row>
    <row r="102" spans="1:51" ht="17.25" thickBot="1">
      <c r="A102" s="931"/>
      <c r="B102" s="931"/>
      <c r="C102" s="931"/>
      <c r="D102" s="1091"/>
      <c r="E102" s="931"/>
      <c r="F102" s="931"/>
      <c r="G102" s="931"/>
      <c r="H102" s="1187" t="s">
        <v>221</v>
      </c>
      <c r="I102" s="1188"/>
      <c r="J102" s="1188"/>
      <c r="K102" s="1188"/>
      <c r="L102" s="1188"/>
      <c r="M102" s="1189"/>
      <c r="N102" s="932">
        <f>O99</f>
        <v>0</v>
      </c>
      <c r="O102" s="1048"/>
      <c r="Z102" s="1027"/>
      <c r="AA102" s="930"/>
      <c r="AB102" s="832"/>
      <c r="AC102" s="832"/>
      <c r="AD102" s="930"/>
      <c r="AF102" s="1049"/>
      <c r="AL102" s="279"/>
      <c r="AM102" s="279"/>
      <c r="AN102" s="279"/>
      <c r="AO102" s="279"/>
      <c r="AP102" s="279"/>
      <c r="AQ102" s="279"/>
      <c r="AR102" s="279"/>
      <c r="AS102" s="279"/>
      <c r="AT102" s="279"/>
      <c r="AU102" s="279"/>
      <c r="AV102" s="279"/>
      <c r="AW102" s="279"/>
      <c r="AX102" s="279"/>
      <c r="AY102" s="279"/>
    </row>
    <row r="103" spans="1:51">
      <c r="A103" s="1185"/>
      <c r="B103" s="1185"/>
      <c r="C103" s="1185"/>
      <c r="D103" s="1185"/>
      <c r="E103" s="1185"/>
      <c r="F103" s="1185"/>
      <c r="G103" s="1185"/>
      <c r="H103" s="1186"/>
      <c r="I103" s="1186"/>
      <c r="J103" s="1186"/>
      <c r="K103" s="1186"/>
      <c r="L103" s="1186"/>
      <c r="M103" s="1186"/>
      <c r="N103" s="1186"/>
      <c r="O103" s="1186"/>
      <c r="Z103" s="1049"/>
      <c r="AA103" s="1033"/>
      <c r="AC103" s="1049"/>
      <c r="AD103" s="1033"/>
      <c r="AL103" s="279"/>
      <c r="AM103" s="279"/>
      <c r="AN103" s="279"/>
      <c r="AO103" s="279"/>
      <c r="AP103" s="279"/>
      <c r="AQ103" s="279"/>
      <c r="AR103" s="279"/>
      <c r="AS103" s="279"/>
      <c r="AT103" s="279"/>
      <c r="AU103" s="279"/>
      <c r="AV103" s="279"/>
      <c r="AW103" s="279"/>
      <c r="AX103" s="279"/>
      <c r="AY103" s="279"/>
    </row>
    <row r="104" spans="1:51">
      <c r="A104" s="75" t="s">
        <v>222</v>
      </c>
      <c r="B104" s="1175" t="s">
        <v>223</v>
      </c>
      <c r="C104" s="1175"/>
      <c r="D104" s="1175"/>
      <c r="E104" s="1175"/>
      <c r="F104" s="1175"/>
      <c r="G104" s="1175"/>
      <c r="H104" s="1175"/>
      <c r="I104" s="1175"/>
      <c r="J104" s="1175"/>
      <c r="K104" s="1175"/>
      <c r="L104" s="1175"/>
      <c r="M104" s="1175"/>
      <c r="N104" s="1175"/>
      <c r="O104" s="1175"/>
      <c r="AL104" s="279"/>
      <c r="AM104" s="279"/>
      <c r="AN104" s="279"/>
      <c r="AO104" s="279"/>
      <c r="AP104" s="279"/>
      <c r="AQ104" s="279"/>
      <c r="AR104" s="279"/>
      <c r="AS104" s="279"/>
      <c r="AT104" s="279"/>
      <c r="AU104" s="279"/>
      <c r="AV104" s="279"/>
      <c r="AW104" s="279"/>
      <c r="AX104" s="279"/>
      <c r="AY104" s="279"/>
    </row>
    <row r="105" spans="1:51">
      <c r="A105" s="1049" t="s">
        <v>224</v>
      </c>
      <c r="B105" s="1175" t="s">
        <v>225</v>
      </c>
      <c r="C105" s="1175"/>
      <c r="D105" s="1175"/>
      <c r="E105" s="1175"/>
      <c r="F105" s="1175"/>
      <c r="G105" s="1175"/>
      <c r="H105" s="1175"/>
      <c r="I105" s="1175"/>
      <c r="J105" s="1175"/>
      <c r="K105" s="1175"/>
      <c r="L105" s="1175"/>
      <c r="M105" s="1175"/>
      <c r="N105" s="1175"/>
      <c r="O105" s="1175"/>
      <c r="AL105" s="279"/>
      <c r="AM105" s="279"/>
      <c r="AN105" s="279"/>
      <c r="AO105" s="279"/>
      <c r="AP105" s="279"/>
      <c r="AQ105" s="279"/>
      <c r="AR105" s="279"/>
      <c r="AS105" s="279"/>
      <c r="AT105" s="279"/>
      <c r="AU105" s="279"/>
      <c r="AV105" s="279"/>
      <c r="AW105" s="279"/>
      <c r="AX105" s="279"/>
      <c r="AY105" s="279"/>
    </row>
    <row r="106" spans="1:51">
      <c r="A106" s="1049"/>
      <c r="B106" s="1049"/>
      <c r="C106" s="1049"/>
      <c r="E106" s="1049"/>
      <c r="F106" s="1175"/>
      <c r="G106" s="1175"/>
      <c r="H106" s="1175"/>
      <c r="I106" s="1175"/>
      <c r="J106" s="1175"/>
      <c r="K106" s="1175"/>
      <c r="L106" s="1175"/>
      <c r="M106" s="1175"/>
      <c r="N106" s="1175"/>
      <c r="O106" s="1175"/>
      <c r="AL106" s="279"/>
      <c r="AM106" s="279"/>
      <c r="AN106" s="279"/>
      <c r="AO106" s="279"/>
      <c r="AP106" s="279"/>
      <c r="AQ106" s="279"/>
      <c r="AR106" s="279"/>
      <c r="AS106" s="279"/>
      <c r="AT106" s="279"/>
      <c r="AU106" s="279"/>
      <c r="AV106" s="279"/>
      <c r="AW106" s="279"/>
      <c r="AX106" s="279"/>
      <c r="AY106" s="279"/>
    </row>
    <row r="107" spans="1:51">
      <c r="A107" s="1050" t="s">
        <v>226</v>
      </c>
      <c r="B107" s="1022" t="str">
        <f>'Names of Bidder'!D31&amp;"-"&amp; 'Names of Bidder'!E31&amp;"-" &amp;'Names of Bidder'!F31</f>
        <v>--</v>
      </c>
      <c r="C107" s="1050"/>
      <c r="E107" s="1050"/>
      <c r="F107" s="279"/>
      <c r="G107" s="1050"/>
      <c r="H107" s="1050"/>
      <c r="J107" s="1181" t="s">
        <v>227</v>
      </c>
      <c r="K107" s="1181"/>
      <c r="L107" s="1181"/>
      <c r="M107" s="1182" t="str">
        <f>IF('Names of Bidder'!D24=0, "", 'Names of Bidder'!D24)</f>
        <v/>
      </c>
      <c r="N107" s="1182"/>
      <c r="P107" s="813"/>
      <c r="Q107" s="813"/>
      <c r="R107" s="813"/>
      <c r="AL107" s="279"/>
      <c r="AM107" s="279"/>
      <c r="AN107" s="279"/>
      <c r="AO107" s="279"/>
      <c r="AP107" s="279"/>
      <c r="AQ107" s="279"/>
      <c r="AR107" s="279"/>
      <c r="AS107" s="279"/>
      <c r="AT107" s="279"/>
      <c r="AU107" s="279"/>
      <c r="AV107" s="279"/>
      <c r="AW107" s="279"/>
      <c r="AX107" s="279"/>
      <c r="AY107" s="279"/>
    </row>
    <row r="108" spans="1:51">
      <c r="A108" s="1050" t="s">
        <v>228</v>
      </c>
      <c r="B108" s="1051" t="str">
        <f>IF('Names of Bidder'!D32=0, "", 'Names of Bidder'!D32)</f>
        <v/>
      </c>
      <c r="C108" s="1050"/>
      <c r="E108" s="1050"/>
      <c r="F108" s="279"/>
      <c r="G108" s="1050"/>
      <c r="H108" s="1050"/>
      <c r="J108" s="1181" t="s">
        <v>229</v>
      </c>
      <c r="K108" s="1181"/>
      <c r="L108" s="1181"/>
      <c r="M108" s="1182" t="str">
        <f>IF('Names of Bidder'!D25=0, "", 'Names of Bidder'!D25)</f>
        <v/>
      </c>
      <c r="N108" s="1182"/>
      <c r="P108" s="813"/>
      <c r="Q108" s="813"/>
      <c r="R108" s="813"/>
      <c r="AL108" s="279"/>
      <c r="AM108" s="279"/>
      <c r="AN108" s="279"/>
      <c r="AO108" s="279"/>
      <c r="AP108" s="279"/>
      <c r="AQ108" s="279"/>
      <c r="AR108" s="279"/>
      <c r="AS108" s="279"/>
      <c r="AT108" s="279"/>
      <c r="AU108" s="279"/>
      <c r="AV108" s="279"/>
      <c r="AW108" s="279"/>
      <c r="AX108" s="279"/>
      <c r="AY108" s="279"/>
    </row>
    <row r="109" spans="1:51">
      <c r="A109" s="812"/>
      <c r="B109" s="812"/>
      <c r="C109" s="812"/>
      <c r="D109" s="809"/>
      <c r="E109" s="812"/>
      <c r="F109" s="812"/>
      <c r="G109" s="812"/>
      <c r="H109" s="812"/>
      <c r="I109" s="933"/>
      <c r="J109" s="1181"/>
      <c r="K109" s="1181"/>
      <c r="L109" s="1181"/>
      <c r="M109" s="1182"/>
      <c r="N109" s="1182"/>
      <c r="P109" s="813"/>
      <c r="Q109" s="813"/>
      <c r="R109" s="813"/>
      <c r="AL109" s="279"/>
      <c r="AM109" s="279"/>
      <c r="AN109" s="279"/>
      <c r="AO109" s="279"/>
      <c r="AP109" s="279"/>
      <c r="AQ109" s="279"/>
      <c r="AR109" s="279"/>
      <c r="AS109" s="279"/>
      <c r="AT109" s="279"/>
      <c r="AU109" s="279"/>
      <c r="AV109" s="279"/>
      <c r="AW109" s="279"/>
      <c r="AX109" s="279"/>
      <c r="AY109" s="279"/>
    </row>
    <row r="110" spans="1:51">
      <c r="A110" s="394"/>
      <c r="B110" s="394"/>
      <c r="C110" s="394"/>
      <c r="D110" s="396"/>
      <c r="E110" s="394"/>
      <c r="F110" s="394"/>
      <c r="G110" s="394"/>
      <c r="H110" s="394"/>
      <c r="I110" s="934"/>
      <c r="J110" s="396"/>
      <c r="K110" s="394"/>
      <c r="L110" s="832"/>
      <c r="M110" s="935"/>
      <c r="N110" s="394"/>
      <c r="O110" s="1038"/>
      <c r="AL110" s="279"/>
      <c r="AM110" s="279"/>
      <c r="AN110" s="279"/>
      <c r="AO110" s="279"/>
      <c r="AP110" s="279"/>
      <c r="AQ110" s="279"/>
      <c r="AR110" s="279"/>
      <c r="AS110" s="279"/>
      <c r="AT110" s="279"/>
      <c r="AU110" s="279"/>
      <c r="AV110" s="279"/>
      <c r="AW110" s="279"/>
      <c r="AX110" s="279"/>
      <c r="AY110" s="279"/>
    </row>
    <row r="111" spans="1:51">
      <c r="A111" s="394"/>
      <c r="B111" s="394"/>
      <c r="C111" s="394"/>
      <c r="D111" s="396"/>
      <c r="E111" s="394"/>
      <c r="F111" s="394"/>
      <c r="G111" s="394"/>
      <c r="H111" s="394"/>
      <c r="I111" s="934"/>
      <c r="J111" s="396"/>
      <c r="K111" s="394"/>
      <c r="L111" s="394"/>
      <c r="M111" s="396"/>
      <c r="N111" s="394"/>
      <c r="O111" s="1038"/>
      <c r="AL111" s="279"/>
      <c r="AM111" s="279"/>
      <c r="AN111" s="279"/>
      <c r="AO111" s="279"/>
      <c r="AP111" s="279"/>
      <c r="AQ111" s="279"/>
      <c r="AR111" s="279"/>
      <c r="AS111" s="279"/>
      <c r="AT111" s="279"/>
      <c r="AU111" s="279"/>
      <c r="AV111" s="279"/>
      <c r="AW111" s="279"/>
      <c r="AX111" s="279"/>
      <c r="AY111" s="279"/>
    </row>
    <row r="112" spans="1:51">
      <c r="A112" s="394"/>
      <c r="B112" s="394"/>
      <c r="C112" s="394"/>
      <c r="D112" s="396"/>
      <c r="E112" s="394"/>
      <c r="F112" s="394"/>
      <c r="G112" s="394"/>
      <c r="H112" s="394"/>
      <c r="I112" s="934"/>
      <c r="J112" s="396"/>
      <c r="K112" s="394"/>
      <c r="L112" s="394"/>
      <c r="M112" s="396"/>
      <c r="N112" s="394"/>
      <c r="O112" s="1038"/>
      <c r="AL112" s="279"/>
      <c r="AM112" s="279"/>
      <c r="AN112" s="279"/>
      <c r="AO112" s="279"/>
      <c r="AP112" s="279"/>
      <c r="AQ112" s="279"/>
      <c r="AR112" s="279"/>
      <c r="AS112" s="279"/>
      <c r="AT112" s="279"/>
      <c r="AU112" s="279"/>
      <c r="AV112" s="279"/>
      <c r="AW112" s="279"/>
      <c r="AX112" s="279"/>
      <c r="AY112" s="279"/>
    </row>
    <row r="113" spans="1:51">
      <c r="A113" s="394"/>
      <c r="B113" s="394"/>
      <c r="C113" s="394"/>
      <c r="D113" s="396"/>
      <c r="E113" s="394"/>
      <c r="F113" s="394"/>
      <c r="G113" s="394"/>
      <c r="H113" s="394"/>
      <c r="I113" s="934"/>
      <c r="J113" s="396"/>
      <c r="K113" s="394"/>
      <c r="L113" s="394"/>
      <c r="M113" s="396"/>
      <c r="N113" s="394"/>
      <c r="O113" s="1038"/>
      <c r="AL113" s="279"/>
      <c r="AM113" s="279"/>
      <c r="AN113" s="279"/>
      <c r="AO113" s="279"/>
      <c r="AP113" s="279"/>
      <c r="AQ113" s="279"/>
      <c r="AR113" s="279"/>
      <c r="AS113" s="279"/>
      <c r="AT113" s="279"/>
      <c r="AU113" s="279"/>
      <c r="AV113" s="279"/>
      <c r="AW113" s="279"/>
      <c r="AX113" s="279"/>
      <c r="AY113" s="279"/>
    </row>
    <row r="114" spans="1:51">
      <c r="A114" s="394"/>
      <c r="B114" s="394"/>
      <c r="C114" s="394"/>
      <c r="D114" s="396"/>
      <c r="E114" s="394"/>
      <c r="F114" s="394"/>
      <c r="G114" s="394"/>
      <c r="H114" s="394"/>
      <c r="I114" s="934"/>
      <c r="J114" s="396"/>
      <c r="K114" s="394"/>
      <c r="L114" s="394"/>
      <c r="M114" s="396"/>
      <c r="N114" s="394"/>
      <c r="O114" s="1038"/>
      <c r="AL114" s="279"/>
      <c r="AM114" s="279"/>
      <c r="AN114" s="279"/>
      <c r="AO114" s="279"/>
      <c r="AP114" s="279"/>
      <c r="AQ114" s="279"/>
      <c r="AR114" s="279"/>
      <c r="AS114" s="279"/>
      <c r="AT114" s="279"/>
      <c r="AU114" s="279"/>
      <c r="AV114" s="279"/>
      <c r="AW114" s="279"/>
      <c r="AX114" s="279"/>
      <c r="AY114" s="279"/>
    </row>
    <row r="115" spans="1:51">
      <c r="A115" s="394"/>
      <c r="B115" s="394"/>
      <c r="C115" s="394"/>
      <c r="D115" s="396"/>
      <c r="E115" s="394"/>
      <c r="F115" s="394"/>
      <c r="G115" s="394"/>
      <c r="H115" s="394"/>
      <c r="I115" s="934"/>
      <c r="J115" s="396"/>
      <c r="K115" s="394"/>
      <c r="L115" s="394"/>
      <c r="M115" s="396"/>
      <c r="N115" s="394"/>
      <c r="O115" s="1038"/>
      <c r="AL115" s="279"/>
      <c r="AM115" s="279"/>
      <c r="AN115" s="279"/>
      <c r="AO115" s="279"/>
      <c r="AP115" s="279"/>
      <c r="AQ115" s="279"/>
      <c r="AR115" s="279"/>
      <c r="AS115" s="279"/>
      <c r="AT115" s="279"/>
      <c r="AU115" s="279"/>
      <c r="AV115" s="279"/>
      <c r="AW115" s="279"/>
      <c r="AX115" s="279"/>
      <c r="AY115" s="279"/>
    </row>
    <row r="116" spans="1:51">
      <c r="A116" s="394"/>
      <c r="B116" s="394"/>
      <c r="C116" s="394"/>
      <c r="D116" s="396"/>
      <c r="E116" s="394"/>
      <c r="F116" s="394"/>
      <c r="G116" s="394"/>
      <c r="H116" s="394"/>
      <c r="I116" s="934"/>
      <c r="J116" s="396"/>
      <c r="K116" s="394"/>
      <c r="L116" s="394"/>
      <c r="M116" s="396"/>
      <c r="N116" s="394"/>
      <c r="O116" s="1038"/>
      <c r="AL116" s="279"/>
      <c r="AM116" s="279"/>
      <c r="AN116" s="279"/>
      <c r="AO116" s="279"/>
      <c r="AP116" s="279"/>
      <c r="AQ116" s="279"/>
      <c r="AR116" s="279"/>
      <c r="AS116" s="279"/>
      <c r="AT116" s="279"/>
      <c r="AU116" s="279"/>
      <c r="AV116" s="279"/>
      <c r="AW116" s="279"/>
      <c r="AX116" s="279"/>
      <c r="AY116" s="279"/>
    </row>
    <row r="117" spans="1:51">
      <c r="A117" s="394"/>
      <c r="B117" s="394"/>
      <c r="C117" s="394"/>
      <c r="D117" s="396"/>
      <c r="E117" s="394"/>
      <c r="F117" s="394"/>
      <c r="G117" s="394"/>
      <c r="H117" s="394"/>
      <c r="I117" s="934"/>
      <c r="J117" s="396"/>
      <c r="K117" s="394"/>
      <c r="L117" s="394"/>
      <c r="M117" s="396"/>
      <c r="N117" s="394"/>
      <c r="O117" s="1038"/>
      <c r="P117" s="279"/>
      <c r="Q117" s="279"/>
      <c r="R117" s="279"/>
      <c r="S117" s="279"/>
      <c r="T117" s="279"/>
      <c r="U117" s="279"/>
      <c r="V117" s="279"/>
      <c r="W117" s="279"/>
      <c r="X117" s="279"/>
      <c r="Y117" s="279"/>
      <c r="AB117" s="279"/>
      <c r="AL117" s="279"/>
      <c r="AM117" s="279"/>
      <c r="AN117" s="279"/>
      <c r="AO117" s="279"/>
      <c r="AP117" s="279"/>
      <c r="AQ117" s="279"/>
      <c r="AR117" s="279"/>
      <c r="AS117" s="279"/>
      <c r="AT117" s="279"/>
      <c r="AU117" s="279"/>
      <c r="AV117" s="279"/>
      <c r="AW117" s="279"/>
      <c r="AX117" s="279"/>
      <c r="AY117" s="279"/>
    </row>
    <row r="118" spans="1:51">
      <c r="A118" s="394"/>
      <c r="B118" s="394"/>
      <c r="C118" s="394"/>
      <c r="D118" s="396"/>
      <c r="E118" s="394"/>
      <c r="F118" s="394"/>
      <c r="G118" s="394"/>
      <c r="H118" s="394"/>
      <c r="I118" s="934"/>
      <c r="J118" s="396"/>
      <c r="K118" s="394"/>
      <c r="L118" s="394"/>
      <c r="M118" s="396"/>
      <c r="N118" s="394"/>
      <c r="O118" s="1038"/>
      <c r="P118" s="279"/>
      <c r="Q118" s="279"/>
      <c r="R118" s="279"/>
      <c r="S118" s="279"/>
      <c r="T118" s="279"/>
      <c r="U118" s="279"/>
      <c r="V118" s="279"/>
      <c r="W118" s="279"/>
      <c r="X118" s="279"/>
      <c r="Y118" s="279"/>
      <c r="AB118" s="279"/>
      <c r="AL118" s="279"/>
      <c r="AM118" s="279"/>
      <c r="AN118" s="279"/>
      <c r="AO118" s="279"/>
      <c r="AP118" s="279"/>
      <c r="AQ118" s="279"/>
      <c r="AR118" s="279"/>
      <c r="AS118" s="279"/>
      <c r="AT118" s="279"/>
      <c r="AU118" s="279"/>
      <c r="AV118" s="279"/>
      <c r="AW118" s="279"/>
      <c r="AX118" s="279"/>
      <c r="AY118" s="279"/>
    </row>
    <row r="119" spans="1:51">
      <c r="A119" s="394"/>
      <c r="B119" s="394"/>
      <c r="C119" s="394"/>
      <c r="D119" s="396"/>
      <c r="E119" s="394"/>
      <c r="F119" s="394"/>
      <c r="G119" s="394"/>
      <c r="H119" s="394"/>
      <c r="I119" s="934"/>
      <c r="J119" s="396"/>
      <c r="K119" s="394"/>
      <c r="L119" s="394"/>
      <c r="M119" s="396"/>
      <c r="N119" s="394"/>
      <c r="O119" s="1038"/>
      <c r="P119" s="279"/>
      <c r="Q119" s="279"/>
      <c r="R119" s="279"/>
      <c r="S119" s="279"/>
      <c r="T119" s="279"/>
      <c r="U119" s="279"/>
      <c r="V119" s="279"/>
      <c r="W119" s="279"/>
      <c r="X119" s="279"/>
      <c r="Y119" s="279"/>
      <c r="AB119" s="279"/>
      <c r="AL119" s="279"/>
      <c r="AM119" s="279"/>
      <c r="AN119" s="279"/>
      <c r="AO119" s="279"/>
      <c r="AP119" s="279"/>
      <c r="AQ119" s="279"/>
      <c r="AR119" s="279"/>
      <c r="AS119" s="279"/>
      <c r="AT119" s="279"/>
      <c r="AU119" s="279"/>
      <c r="AV119" s="279"/>
      <c r="AW119" s="279"/>
      <c r="AX119" s="279"/>
      <c r="AY119" s="279"/>
    </row>
    <row r="120" spans="1:51">
      <c r="A120" s="394"/>
      <c r="B120" s="394"/>
      <c r="C120" s="394"/>
      <c r="D120" s="396"/>
      <c r="E120" s="394"/>
      <c r="F120" s="394"/>
      <c r="G120" s="394"/>
      <c r="H120" s="394"/>
      <c r="I120" s="934"/>
      <c r="J120" s="396"/>
      <c r="K120" s="394"/>
      <c r="L120" s="394"/>
      <c r="M120" s="396"/>
      <c r="N120" s="394"/>
      <c r="O120" s="1038"/>
      <c r="P120" s="279"/>
      <c r="Q120" s="279"/>
      <c r="R120" s="279"/>
      <c r="S120" s="279"/>
      <c r="T120" s="279"/>
      <c r="U120" s="279"/>
      <c r="V120" s="279"/>
      <c r="W120" s="279"/>
      <c r="X120" s="279"/>
      <c r="Y120" s="279"/>
      <c r="AB120" s="279"/>
      <c r="AL120" s="279"/>
      <c r="AM120" s="279"/>
      <c r="AN120" s="279"/>
      <c r="AO120" s="279"/>
      <c r="AP120" s="279"/>
      <c r="AQ120" s="279"/>
      <c r="AR120" s="279"/>
      <c r="AS120" s="279"/>
      <c r="AT120" s="279"/>
      <c r="AU120" s="279"/>
      <c r="AV120" s="279"/>
      <c r="AW120" s="279"/>
      <c r="AX120" s="279"/>
      <c r="AY120" s="279"/>
    </row>
    <row r="121" spans="1:51">
      <c r="A121" s="394"/>
      <c r="B121" s="394"/>
      <c r="C121" s="394"/>
      <c r="D121" s="396"/>
      <c r="E121" s="394"/>
      <c r="F121" s="394"/>
      <c r="G121" s="394"/>
      <c r="H121" s="394"/>
      <c r="I121" s="934"/>
      <c r="J121" s="396"/>
      <c r="K121" s="394"/>
      <c r="L121" s="394"/>
      <c r="M121" s="396"/>
      <c r="N121" s="394"/>
      <c r="O121" s="1038"/>
      <c r="P121" s="279"/>
      <c r="Q121" s="279"/>
      <c r="R121" s="279"/>
      <c r="S121" s="279"/>
      <c r="T121" s="279"/>
      <c r="U121" s="279"/>
      <c r="V121" s="279"/>
      <c r="W121" s="279"/>
      <c r="X121" s="279"/>
      <c r="Y121" s="279"/>
      <c r="AB121" s="279"/>
      <c r="AL121" s="279"/>
      <c r="AM121" s="279"/>
      <c r="AN121" s="279"/>
      <c r="AO121" s="279"/>
      <c r="AP121" s="279"/>
      <c r="AQ121" s="279"/>
      <c r="AR121" s="279"/>
      <c r="AS121" s="279"/>
      <c r="AT121" s="279"/>
      <c r="AU121" s="279"/>
      <c r="AV121" s="279"/>
      <c r="AW121" s="279"/>
      <c r="AX121" s="279"/>
      <c r="AY121" s="279"/>
    </row>
    <row r="122" spans="1:51">
      <c r="A122" s="394"/>
      <c r="B122" s="394"/>
      <c r="C122" s="394"/>
      <c r="D122" s="396"/>
      <c r="E122" s="394"/>
      <c r="F122" s="394"/>
      <c r="G122" s="394"/>
      <c r="H122" s="394"/>
      <c r="I122" s="934"/>
      <c r="J122" s="396"/>
      <c r="K122" s="394"/>
      <c r="L122" s="394"/>
      <c r="M122" s="396"/>
      <c r="N122" s="394"/>
      <c r="O122" s="1038"/>
      <c r="P122" s="279"/>
      <c r="Q122" s="279"/>
      <c r="R122" s="279"/>
      <c r="S122" s="279"/>
      <c r="T122" s="279"/>
      <c r="U122" s="279"/>
      <c r="V122" s="279"/>
      <c r="W122" s="279"/>
      <c r="X122" s="279"/>
      <c r="Y122" s="279"/>
      <c r="AB122" s="279"/>
      <c r="AL122" s="279"/>
      <c r="AM122" s="279"/>
      <c r="AN122" s="279"/>
      <c r="AO122" s="279"/>
      <c r="AP122" s="279"/>
      <c r="AQ122" s="279"/>
      <c r="AR122" s="279"/>
      <c r="AS122" s="279"/>
      <c r="AT122" s="279"/>
      <c r="AU122" s="279"/>
      <c r="AV122" s="279"/>
      <c r="AW122" s="279"/>
      <c r="AX122" s="279"/>
      <c r="AY122" s="279"/>
    </row>
    <row r="123" spans="1:51">
      <c r="A123" s="394"/>
      <c r="B123" s="394"/>
      <c r="C123" s="394"/>
      <c r="D123" s="396"/>
      <c r="E123" s="394"/>
      <c r="F123" s="394"/>
      <c r="G123" s="394"/>
      <c r="H123" s="394"/>
      <c r="I123" s="934"/>
      <c r="J123" s="396"/>
      <c r="K123" s="394"/>
      <c r="L123" s="394"/>
      <c r="M123" s="396"/>
      <c r="N123" s="394"/>
      <c r="O123" s="1038"/>
      <c r="P123" s="279"/>
      <c r="Q123" s="279"/>
      <c r="R123" s="279"/>
      <c r="S123" s="279"/>
      <c r="T123" s="279"/>
      <c r="U123" s="279"/>
      <c r="V123" s="279"/>
      <c r="W123" s="279"/>
      <c r="X123" s="279"/>
      <c r="Y123" s="279"/>
      <c r="AB123" s="279"/>
      <c r="AL123" s="279"/>
      <c r="AM123" s="279"/>
      <c r="AN123" s="279"/>
      <c r="AO123" s="279"/>
      <c r="AP123" s="279"/>
      <c r="AQ123" s="279"/>
      <c r="AR123" s="279"/>
      <c r="AS123" s="279"/>
      <c r="AT123" s="279"/>
      <c r="AU123" s="279"/>
      <c r="AV123" s="279"/>
      <c r="AW123" s="279"/>
      <c r="AX123" s="279"/>
      <c r="AY123" s="279"/>
    </row>
    <row r="124" spans="1:51">
      <c r="A124" s="394"/>
      <c r="B124" s="394"/>
      <c r="C124" s="394"/>
      <c r="D124" s="396"/>
      <c r="E124" s="394"/>
      <c r="F124" s="394"/>
      <c r="G124" s="394"/>
      <c r="H124" s="394"/>
      <c r="I124" s="934"/>
      <c r="J124" s="396"/>
      <c r="K124" s="394"/>
      <c r="L124" s="394"/>
      <c r="M124" s="396"/>
      <c r="N124" s="394"/>
      <c r="O124" s="1038"/>
      <c r="P124" s="279"/>
      <c r="Q124" s="279"/>
      <c r="R124" s="279"/>
      <c r="S124" s="279"/>
      <c r="T124" s="279"/>
      <c r="U124" s="279"/>
      <c r="V124" s="279"/>
      <c r="W124" s="279"/>
      <c r="X124" s="279"/>
      <c r="Y124" s="279"/>
      <c r="AB124" s="279"/>
      <c r="AL124" s="279"/>
      <c r="AM124" s="279"/>
      <c r="AN124" s="279"/>
      <c r="AO124" s="279"/>
      <c r="AP124" s="279"/>
      <c r="AQ124" s="279"/>
      <c r="AR124" s="279"/>
      <c r="AS124" s="279"/>
      <c r="AT124" s="279"/>
      <c r="AU124" s="279"/>
      <c r="AV124" s="279"/>
      <c r="AW124" s="279"/>
      <c r="AX124" s="279"/>
      <c r="AY124" s="279"/>
    </row>
    <row r="125" spans="1:51">
      <c r="A125" s="394"/>
      <c r="B125" s="394"/>
      <c r="C125" s="394"/>
      <c r="D125" s="396"/>
      <c r="E125" s="394"/>
      <c r="F125" s="394"/>
      <c r="G125" s="394"/>
      <c r="H125" s="394"/>
      <c r="I125" s="934"/>
      <c r="J125" s="396"/>
      <c r="K125" s="394"/>
      <c r="L125" s="394"/>
      <c r="M125" s="396"/>
      <c r="N125" s="394"/>
      <c r="O125" s="1038"/>
      <c r="P125" s="279"/>
      <c r="Q125" s="279"/>
      <c r="R125" s="279"/>
      <c r="S125" s="279"/>
      <c r="T125" s="279"/>
      <c r="U125" s="279"/>
      <c r="V125" s="279"/>
      <c r="W125" s="279"/>
      <c r="X125" s="279"/>
      <c r="Y125" s="279"/>
      <c r="AB125" s="279"/>
      <c r="AL125" s="279"/>
      <c r="AM125" s="279"/>
      <c r="AN125" s="279"/>
      <c r="AO125" s="279"/>
      <c r="AP125" s="279"/>
      <c r="AQ125" s="279"/>
      <c r="AR125" s="279"/>
      <c r="AS125" s="279"/>
      <c r="AT125" s="279"/>
      <c r="AU125" s="279"/>
      <c r="AV125" s="279"/>
      <c r="AW125" s="279"/>
      <c r="AX125" s="279"/>
      <c r="AY125" s="279"/>
    </row>
    <row r="126" spans="1:51">
      <c r="A126" s="394"/>
      <c r="B126" s="394"/>
      <c r="C126" s="394"/>
      <c r="D126" s="396"/>
      <c r="E126" s="394"/>
      <c r="F126" s="394"/>
      <c r="G126" s="394"/>
      <c r="H126" s="394"/>
      <c r="I126" s="934"/>
      <c r="J126" s="396"/>
      <c r="K126" s="394"/>
      <c r="L126" s="394"/>
      <c r="M126" s="396"/>
      <c r="N126" s="394"/>
      <c r="O126" s="1038"/>
      <c r="P126" s="279"/>
      <c r="Q126" s="279"/>
      <c r="R126" s="279"/>
      <c r="S126" s="279"/>
      <c r="T126" s="279"/>
      <c r="U126" s="279"/>
      <c r="V126" s="279"/>
      <c r="W126" s="279"/>
      <c r="X126" s="279"/>
      <c r="Y126" s="279"/>
      <c r="AB126" s="279"/>
      <c r="AL126" s="279"/>
      <c r="AM126" s="279"/>
      <c r="AN126" s="279"/>
      <c r="AO126" s="279"/>
      <c r="AP126" s="279"/>
      <c r="AQ126" s="279"/>
      <c r="AR126" s="279"/>
      <c r="AS126" s="279"/>
      <c r="AT126" s="279"/>
      <c r="AU126" s="279"/>
      <c r="AV126" s="279"/>
      <c r="AW126" s="279"/>
      <c r="AX126" s="279"/>
      <c r="AY126" s="279"/>
    </row>
    <row r="127" spans="1:51">
      <c r="A127" s="394"/>
      <c r="B127" s="394"/>
      <c r="C127" s="394"/>
      <c r="D127" s="396"/>
      <c r="E127" s="394"/>
      <c r="F127" s="394"/>
      <c r="G127" s="394"/>
      <c r="H127" s="394"/>
      <c r="I127" s="934"/>
      <c r="J127" s="396"/>
      <c r="K127" s="394"/>
      <c r="L127" s="394"/>
      <c r="M127" s="396"/>
      <c r="N127" s="394"/>
      <c r="O127" s="1038"/>
      <c r="P127" s="279"/>
      <c r="Q127" s="279"/>
      <c r="R127" s="279"/>
      <c r="S127" s="279"/>
      <c r="T127" s="279"/>
      <c r="U127" s="279"/>
      <c r="V127" s="279"/>
      <c r="W127" s="279"/>
      <c r="X127" s="279"/>
      <c r="Y127" s="279"/>
      <c r="AB127" s="279"/>
      <c r="AL127" s="279"/>
      <c r="AM127" s="279"/>
      <c r="AN127" s="279"/>
      <c r="AO127" s="279"/>
      <c r="AP127" s="279"/>
      <c r="AQ127" s="279"/>
      <c r="AR127" s="279"/>
      <c r="AS127" s="279"/>
      <c r="AT127" s="279"/>
      <c r="AU127" s="279"/>
      <c r="AV127" s="279"/>
      <c r="AW127" s="279"/>
      <c r="AX127" s="279"/>
      <c r="AY127" s="279"/>
    </row>
    <row r="128" spans="1:51">
      <c r="A128" s="394"/>
      <c r="B128" s="394"/>
      <c r="C128" s="394"/>
      <c r="D128" s="396"/>
      <c r="E128" s="394"/>
      <c r="F128" s="394"/>
      <c r="G128" s="394"/>
      <c r="H128" s="394"/>
      <c r="I128" s="934"/>
      <c r="J128" s="396"/>
      <c r="K128" s="394"/>
      <c r="L128" s="394"/>
      <c r="M128" s="396"/>
      <c r="N128" s="394"/>
      <c r="O128" s="1038"/>
      <c r="P128" s="279"/>
      <c r="Q128" s="279"/>
      <c r="R128" s="279"/>
      <c r="S128" s="279"/>
      <c r="T128" s="279"/>
      <c r="U128" s="279"/>
      <c r="V128" s="279"/>
      <c r="W128" s="279"/>
      <c r="X128" s="279"/>
      <c r="Y128" s="279"/>
      <c r="AB128" s="279"/>
      <c r="AL128" s="279"/>
      <c r="AM128" s="279"/>
      <c r="AN128" s="279"/>
      <c r="AO128" s="279"/>
      <c r="AP128" s="279"/>
      <c r="AQ128" s="279"/>
      <c r="AR128" s="279"/>
      <c r="AS128" s="279"/>
      <c r="AT128" s="279"/>
      <c r="AU128" s="279"/>
      <c r="AV128" s="279"/>
      <c r="AW128" s="279"/>
      <c r="AX128" s="279"/>
      <c r="AY128" s="279"/>
    </row>
    <row r="129" spans="1:51">
      <c r="A129" s="394"/>
      <c r="B129" s="394"/>
      <c r="C129" s="394"/>
      <c r="D129" s="396"/>
      <c r="E129" s="394"/>
      <c r="F129" s="394"/>
      <c r="G129" s="394"/>
      <c r="H129" s="394"/>
      <c r="I129" s="934"/>
      <c r="J129" s="396"/>
      <c r="K129" s="394"/>
      <c r="L129" s="394"/>
      <c r="M129" s="396"/>
      <c r="N129" s="394"/>
      <c r="O129" s="1038"/>
      <c r="P129" s="279"/>
      <c r="Q129" s="279"/>
      <c r="R129" s="279"/>
      <c r="S129" s="279"/>
      <c r="T129" s="279"/>
      <c r="U129" s="279"/>
      <c r="V129" s="279"/>
      <c r="W129" s="279"/>
      <c r="X129" s="279"/>
      <c r="Y129" s="279"/>
      <c r="AB129" s="279"/>
      <c r="AL129" s="279"/>
      <c r="AM129" s="279"/>
      <c r="AN129" s="279"/>
      <c r="AO129" s="279"/>
      <c r="AP129" s="279"/>
      <c r="AQ129" s="279"/>
      <c r="AR129" s="279"/>
      <c r="AS129" s="279"/>
      <c r="AT129" s="279"/>
      <c r="AU129" s="279"/>
      <c r="AV129" s="279"/>
      <c r="AW129" s="279"/>
      <c r="AX129" s="279"/>
      <c r="AY129" s="279"/>
    </row>
    <row r="130" spans="1:51">
      <c r="A130" s="394"/>
      <c r="B130" s="394"/>
      <c r="C130" s="394"/>
      <c r="D130" s="396"/>
      <c r="E130" s="394"/>
      <c r="F130" s="394"/>
      <c r="G130" s="394"/>
      <c r="H130" s="394"/>
      <c r="I130" s="934"/>
      <c r="J130" s="396"/>
      <c r="K130" s="394"/>
      <c r="L130" s="394"/>
      <c r="M130" s="396"/>
      <c r="N130" s="394"/>
      <c r="O130" s="1038"/>
      <c r="P130" s="279"/>
      <c r="Q130" s="279"/>
      <c r="R130" s="279"/>
      <c r="S130" s="279"/>
      <c r="T130" s="279"/>
      <c r="U130" s="279"/>
      <c r="V130" s="279"/>
      <c r="W130" s="279"/>
      <c r="X130" s="279"/>
      <c r="Y130" s="279"/>
      <c r="AB130" s="279"/>
      <c r="AL130" s="279"/>
      <c r="AM130" s="279"/>
      <c r="AN130" s="279"/>
      <c r="AO130" s="279"/>
      <c r="AP130" s="279"/>
      <c r="AQ130" s="279"/>
      <c r="AR130" s="279"/>
      <c r="AS130" s="279"/>
      <c r="AT130" s="279"/>
      <c r="AU130" s="279"/>
      <c r="AV130" s="279"/>
      <c r="AW130" s="279"/>
      <c r="AX130" s="279"/>
      <c r="AY130" s="279"/>
    </row>
    <row r="131" spans="1:51">
      <c r="A131" s="394"/>
      <c r="B131" s="394"/>
      <c r="C131" s="394"/>
      <c r="D131" s="396"/>
      <c r="E131" s="394"/>
      <c r="F131" s="394"/>
      <c r="G131" s="394"/>
      <c r="H131" s="394"/>
      <c r="I131" s="934"/>
      <c r="J131" s="396"/>
      <c r="K131" s="394"/>
      <c r="L131" s="394"/>
      <c r="M131" s="396"/>
      <c r="N131" s="394"/>
      <c r="O131" s="1038"/>
      <c r="P131" s="279"/>
      <c r="Q131" s="279"/>
      <c r="R131" s="279"/>
      <c r="S131" s="279"/>
      <c r="T131" s="279"/>
      <c r="U131" s="279"/>
      <c r="V131" s="279"/>
      <c r="W131" s="279"/>
      <c r="X131" s="279"/>
      <c r="Y131" s="279"/>
      <c r="AB131" s="279"/>
      <c r="AL131" s="279"/>
      <c r="AM131" s="279"/>
      <c r="AN131" s="279"/>
      <c r="AO131" s="279"/>
      <c r="AP131" s="279"/>
      <c r="AQ131" s="279"/>
      <c r="AR131" s="279"/>
      <c r="AS131" s="279"/>
      <c r="AT131" s="279"/>
      <c r="AU131" s="279"/>
      <c r="AV131" s="279"/>
      <c r="AW131" s="279"/>
      <c r="AX131" s="279"/>
      <c r="AY131" s="279"/>
    </row>
    <row r="132" spans="1:51">
      <c r="A132" s="394"/>
      <c r="B132" s="394"/>
      <c r="C132" s="394"/>
      <c r="D132" s="396"/>
      <c r="E132" s="394"/>
      <c r="F132" s="394"/>
      <c r="G132" s="394"/>
      <c r="H132" s="394"/>
      <c r="I132" s="934"/>
      <c r="J132" s="396"/>
      <c r="K132" s="394"/>
      <c r="L132" s="394"/>
      <c r="M132" s="396"/>
      <c r="N132" s="394"/>
      <c r="O132" s="1038"/>
      <c r="P132" s="279"/>
      <c r="Q132" s="279"/>
      <c r="R132" s="279"/>
      <c r="S132" s="279"/>
      <c r="T132" s="279"/>
      <c r="U132" s="279"/>
      <c r="V132" s="279"/>
      <c r="W132" s="279"/>
      <c r="X132" s="279"/>
      <c r="Y132" s="279"/>
      <c r="AB132" s="279"/>
      <c r="AL132" s="279"/>
      <c r="AM132" s="279"/>
      <c r="AN132" s="279"/>
      <c r="AO132" s="279"/>
      <c r="AP132" s="279"/>
      <c r="AQ132" s="279"/>
      <c r="AR132" s="279"/>
      <c r="AS132" s="279"/>
      <c r="AT132" s="279"/>
      <c r="AU132" s="279"/>
      <c r="AV132" s="279"/>
      <c r="AW132" s="279"/>
      <c r="AX132" s="279"/>
      <c r="AY132" s="279"/>
    </row>
    <row r="133" spans="1:51">
      <c r="A133" s="394"/>
      <c r="B133" s="394"/>
      <c r="C133" s="394"/>
      <c r="D133" s="396"/>
      <c r="E133" s="394"/>
      <c r="F133" s="394"/>
      <c r="G133" s="394"/>
      <c r="H133" s="394"/>
      <c r="I133" s="934"/>
      <c r="J133" s="396"/>
      <c r="K133" s="394"/>
      <c r="L133" s="394"/>
      <c r="M133" s="396"/>
      <c r="N133" s="394"/>
      <c r="O133" s="1038"/>
      <c r="AL133" s="279"/>
      <c r="AM133" s="279"/>
      <c r="AN133" s="279"/>
      <c r="AO133" s="279"/>
      <c r="AP133" s="279"/>
      <c r="AQ133" s="279"/>
      <c r="AR133" s="279"/>
      <c r="AS133" s="279"/>
      <c r="AT133" s="279"/>
      <c r="AU133" s="279"/>
      <c r="AV133" s="279"/>
      <c r="AW133" s="279"/>
      <c r="AX133" s="279"/>
      <c r="AY133" s="279"/>
    </row>
    <row r="134" spans="1:51">
      <c r="A134" s="394"/>
      <c r="B134" s="394"/>
      <c r="C134" s="394"/>
      <c r="D134" s="396"/>
      <c r="E134" s="394"/>
      <c r="F134" s="394"/>
      <c r="G134" s="394"/>
      <c r="H134" s="394"/>
      <c r="I134" s="934"/>
      <c r="J134" s="396"/>
      <c r="K134" s="394"/>
      <c r="L134" s="394"/>
      <c r="M134" s="396"/>
      <c r="N134" s="394"/>
      <c r="O134" s="1038"/>
      <c r="AL134" s="279"/>
      <c r="AM134" s="279"/>
      <c r="AN134" s="279"/>
      <c r="AO134" s="279"/>
      <c r="AP134" s="279"/>
      <c r="AQ134" s="279"/>
      <c r="AR134" s="279"/>
      <c r="AS134" s="279"/>
      <c r="AT134" s="279"/>
      <c r="AU134" s="279"/>
      <c r="AV134" s="279"/>
      <c r="AW134" s="279"/>
      <c r="AX134" s="279"/>
      <c r="AY134" s="279"/>
    </row>
    <row r="135" spans="1:51">
      <c r="A135" s="936"/>
      <c r="B135" s="936"/>
      <c r="C135" s="936"/>
      <c r="D135" s="939"/>
      <c r="E135" s="936"/>
      <c r="F135" s="936"/>
      <c r="G135" s="936"/>
      <c r="H135" s="936"/>
      <c r="I135" s="937"/>
      <c r="J135" s="396"/>
      <c r="K135" s="938"/>
      <c r="L135" s="938"/>
      <c r="M135" s="939"/>
      <c r="N135" s="938"/>
      <c r="O135" s="1038"/>
      <c r="AD135" s="1030"/>
      <c r="AL135" s="279"/>
      <c r="AM135" s="279"/>
      <c r="AN135" s="279"/>
      <c r="AO135" s="279"/>
      <c r="AP135" s="279"/>
      <c r="AQ135" s="279"/>
      <c r="AR135" s="279"/>
      <c r="AS135" s="279"/>
      <c r="AT135" s="279"/>
      <c r="AU135" s="279"/>
      <c r="AV135" s="279"/>
      <c r="AW135" s="279"/>
      <c r="AX135" s="279"/>
      <c r="AY135" s="279"/>
    </row>
    <row r="136" spans="1:51">
      <c r="A136" s="940"/>
      <c r="B136" s="940"/>
      <c r="C136" s="940"/>
      <c r="D136" s="396"/>
      <c r="E136" s="940"/>
      <c r="F136" s="940"/>
      <c r="G136" s="940"/>
      <c r="H136" s="940"/>
      <c r="I136" s="934"/>
      <c r="J136" s="396"/>
      <c r="K136" s="394"/>
      <c r="L136" s="394"/>
      <c r="M136" s="396"/>
      <c r="N136" s="394"/>
      <c r="O136" s="1038"/>
      <c r="AA136" s="1027"/>
      <c r="AD136" s="1030"/>
      <c r="AL136" s="279"/>
      <c r="AM136" s="279"/>
      <c r="AN136" s="279"/>
      <c r="AO136" s="279"/>
      <c r="AP136" s="279"/>
      <c r="AQ136" s="279"/>
      <c r="AR136" s="279"/>
      <c r="AS136" s="279"/>
      <c r="AT136" s="279"/>
      <c r="AU136" s="279"/>
      <c r="AV136" s="279"/>
      <c r="AW136" s="279"/>
      <c r="AX136" s="279"/>
      <c r="AY136" s="279"/>
    </row>
    <row r="137" spans="1:51">
      <c r="A137" s="1194"/>
      <c r="B137" s="1194"/>
      <c r="C137" s="1194"/>
      <c r="D137" s="1194"/>
      <c r="E137" s="1194"/>
      <c r="F137" s="1194"/>
      <c r="G137" s="1194"/>
      <c r="H137" s="1194"/>
      <c r="I137" s="1194"/>
      <c r="J137" s="1194"/>
      <c r="K137" s="1194"/>
      <c r="L137" s="1194"/>
      <c r="M137" s="1194"/>
      <c r="N137" s="1194"/>
      <c r="O137" s="1194"/>
      <c r="Y137" s="813"/>
      <c r="Z137" s="1031"/>
      <c r="AA137" s="1031"/>
      <c r="AB137" s="1031"/>
      <c r="AD137" s="1030"/>
      <c r="AG137" s="1167"/>
      <c r="AH137" s="1167"/>
      <c r="AL137" s="279"/>
      <c r="AM137" s="279"/>
      <c r="AN137" s="279"/>
      <c r="AO137" s="279"/>
      <c r="AP137" s="279"/>
      <c r="AQ137" s="279"/>
      <c r="AR137" s="279"/>
      <c r="AS137" s="279"/>
      <c r="AT137" s="279"/>
      <c r="AU137" s="279"/>
      <c r="AV137" s="279"/>
      <c r="AW137" s="279"/>
      <c r="AX137" s="279"/>
      <c r="AY137" s="279"/>
    </row>
    <row r="138" spans="1:51">
      <c r="A138" s="1176"/>
      <c r="B138" s="1176"/>
      <c r="C138" s="1176"/>
      <c r="D138" s="1176"/>
      <c r="E138" s="1176"/>
      <c r="F138" s="1176"/>
      <c r="G138" s="1176"/>
      <c r="H138" s="1176"/>
      <c r="I138" s="1176"/>
      <c r="J138" s="1176"/>
      <c r="K138" s="1176"/>
      <c r="L138" s="1176"/>
      <c r="M138" s="1176"/>
      <c r="N138" s="1176"/>
      <c r="O138" s="1176"/>
      <c r="Y138" s="813"/>
      <c r="Z138" s="1031"/>
      <c r="AA138" s="1031"/>
      <c r="AB138" s="1031"/>
      <c r="AD138" s="1030"/>
      <c r="AL138" s="279"/>
      <c r="AM138" s="279"/>
      <c r="AN138" s="279"/>
      <c r="AO138" s="279"/>
      <c r="AP138" s="279"/>
      <c r="AQ138" s="279"/>
      <c r="AR138" s="279"/>
      <c r="AS138" s="279"/>
      <c r="AT138" s="279"/>
      <c r="AU138" s="279"/>
      <c r="AV138" s="279"/>
      <c r="AW138" s="279"/>
      <c r="AX138" s="279"/>
      <c r="AY138" s="279"/>
    </row>
    <row r="139" spans="1:51">
      <c r="A139" s="394"/>
      <c r="B139" s="394"/>
      <c r="C139" s="394"/>
      <c r="D139" s="396"/>
      <c r="E139" s="394"/>
      <c r="F139" s="394"/>
      <c r="G139" s="394"/>
      <c r="H139" s="394"/>
      <c r="I139" s="934"/>
      <c r="J139" s="396"/>
      <c r="K139" s="394"/>
      <c r="L139" s="394"/>
      <c r="M139" s="396"/>
      <c r="N139" s="394"/>
      <c r="O139" s="1038"/>
      <c r="Y139" s="813"/>
      <c r="Z139" s="1031"/>
      <c r="AA139" s="1031"/>
      <c r="AB139" s="1031"/>
      <c r="AL139" s="279"/>
      <c r="AM139" s="279"/>
      <c r="AN139" s="279"/>
      <c r="AO139" s="279"/>
      <c r="AP139" s="279"/>
      <c r="AQ139" s="279"/>
      <c r="AR139" s="279"/>
      <c r="AS139" s="279"/>
      <c r="AT139" s="279"/>
      <c r="AU139" s="279"/>
      <c r="AV139" s="279"/>
      <c r="AW139" s="279"/>
      <c r="AX139" s="279"/>
      <c r="AY139" s="279"/>
    </row>
    <row r="140" spans="1:51">
      <c r="A140" s="942"/>
      <c r="B140" s="942"/>
      <c r="C140" s="942"/>
      <c r="D140" s="942"/>
      <c r="E140" s="942"/>
      <c r="F140" s="942"/>
      <c r="G140" s="942"/>
      <c r="H140" s="942"/>
      <c r="I140" s="943"/>
      <c r="J140" s="821"/>
      <c r="K140" s="944"/>
      <c r="L140" s="944"/>
      <c r="M140" s="940"/>
      <c r="N140" s="394"/>
      <c r="O140" s="820"/>
      <c r="Y140" s="813"/>
      <c r="Z140" s="1031"/>
      <c r="AA140" s="1031"/>
      <c r="AB140" s="1031"/>
      <c r="AL140" s="279"/>
      <c r="AM140" s="279"/>
      <c r="AN140" s="279"/>
      <c r="AO140" s="279"/>
      <c r="AP140" s="279"/>
      <c r="AQ140" s="279"/>
      <c r="AR140" s="279"/>
      <c r="AS140" s="279"/>
      <c r="AT140" s="279"/>
      <c r="AU140" s="279"/>
      <c r="AV140" s="279"/>
      <c r="AW140" s="279"/>
      <c r="AX140" s="279"/>
      <c r="AY140" s="279"/>
    </row>
    <row r="141" spans="1:51">
      <c r="A141" s="1193"/>
      <c r="B141" s="1193"/>
      <c r="C141" s="1193"/>
      <c r="D141" s="1193"/>
      <c r="E141" s="1193"/>
      <c r="F141" s="1193"/>
      <c r="G141" s="1193"/>
      <c r="H141" s="1193"/>
      <c r="I141" s="1193"/>
      <c r="J141" s="1193"/>
      <c r="K141" s="1193"/>
      <c r="L141" s="1193"/>
      <c r="M141" s="945"/>
      <c r="N141" s="394"/>
      <c r="O141" s="820"/>
      <c r="Y141" s="909"/>
      <c r="Z141" s="911"/>
      <c r="AA141" s="911"/>
      <c r="AB141" s="911"/>
      <c r="AG141" s="1167"/>
      <c r="AH141" s="1167"/>
      <c r="AL141" s="279"/>
      <c r="AM141" s="279"/>
      <c r="AN141" s="279"/>
      <c r="AO141" s="279"/>
      <c r="AP141" s="279"/>
      <c r="AQ141" s="279"/>
      <c r="AR141" s="279"/>
      <c r="AS141" s="279"/>
      <c r="AT141" s="279"/>
      <c r="AU141" s="279"/>
      <c r="AV141" s="279"/>
      <c r="AW141" s="279"/>
      <c r="AX141" s="279"/>
      <c r="AY141" s="279"/>
    </row>
    <row r="142" spans="1:51">
      <c r="A142" s="942"/>
      <c r="B142" s="942"/>
      <c r="C142" s="942"/>
      <c r="D142" s="942"/>
      <c r="E142" s="942"/>
      <c r="F142" s="942"/>
      <c r="G142" s="942"/>
      <c r="H142" s="942"/>
      <c r="I142" s="943"/>
      <c r="J142" s="1178"/>
      <c r="K142" s="1178"/>
      <c r="L142" s="1178"/>
      <c r="M142" s="945"/>
      <c r="N142" s="394"/>
      <c r="O142" s="820"/>
      <c r="Y142" s="813"/>
      <c r="Z142" s="1036"/>
      <c r="AA142" s="1036"/>
      <c r="AB142" s="1036"/>
      <c r="AL142" s="279"/>
      <c r="AM142" s="279"/>
      <c r="AN142" s="279"/>
      <c r="AO142" s="279"/>
      <c r="AP142" s="279"/>
      <c r="AQ142" s="279"/>
      <c r="AR142" s="279"/>
      <c r="AS142" s="279"/>
      <c r="AT142" s="279"/>
      <c r="AU142" s="279"/>
      <c r="AV142" s="279"/>
      <c r="AW142" s="279"/>
      <c r="AX142" s="279"/>
      <c r="AY142" s="279"/>
    </row>
    <row r="143" spans="1:51">
      <c r="A143" s="942"/>
      <c r="B143" s="942"/>
      <c r="C143" s="942"/>
      <c r="D143" s="942"/>
      <c r="E143" s="942"/>
      <c r="F143" s="942"/>
      <c r="G143" s="942"/>
      <c r="H143" s="942"/>
      <c r="I143" s="943"/>
      <c r="J143" s="1178"/>
      <c r="K143" s="1178"/>
      <c r="L143" s="1178"/>
      <c r="M143" s="945"/>
      <c r="N143" s="394"/>
      <c r="O143" s="820"/>
      <c r="Y143" s="813"/>
      <c r="Z143" s="1036"/>
      <c r="AA143" s="1036"/>
      <c r="AB143" s="1036"/>
      <c r="AL143" s="279"/>
      <c r="AM143" s="279"/>
      <c r="AN143" s="279"/>
      <c r="AO143" s="279"/>
      <c r="AP143" s="279"/>
      <c r="AQ143" s="279"/>
      <c r="AR143" s="279"/>
      <c r="AS143" s="279"/>
      <c r="AT143" s="279"/>
      <c r="AU143" s="279"/>
      <c r="AV143" s="279"/>
      <c r="AW143" s="279"/>
      <c r="AX143" s="279"/>
      <c r="AY143" s="279"/>
    </row>
    <row r="144" spans="1:51">
      <c r="A144" s="821"/>
      <c r="B144" s="821"/>
      <c r="C144" s="821"/>
      <c r="D144" s="821"/>
      <c r="E144" s="821"/>
      <c r="F144" s="821"/>
      <c r="G144" s="821"/>
      <c r="H144" s="821"/>
      <c r="I144" s="946"/>
      <c r="J144" s="1178"/>
      <c r="K144" s="1178"/>
      <c r="L144" s="1178"/>
      <c r="M144" s="945"/>
      <c r="N144" s="394"/>
      <c r="O144" s="820"/>
      <c r="Y144" s="909"/>
      <c r="Z144" s="930"/>
      <c r="AA144" s="1052"/>
      <c r="AB144" s="1037"/>
      <c r="AL144" s="279"/>
      <c r="AM144" s="279"/>
      <c r="AN144" s="279"/>
      <c r="AO144" s="279"/>
      <c r="AP144" s="279"/>
      <c r="AQ144" s="279"/>
      <c r="AR144" s="279"/>
      <c r="AS144" s="279"/>
      <c r="AT144" s="279"/>
      <c r="AU144" s="279"/>
      <c r="AV144" s="279"/>
      <c r="AW144" s="279"/>
      <c r="AX144" s="279"/>
      <c r="AY144" s="279"/>
    </row>
    <row r="145" spans="1:51">
      <c r="A145" s="821"/>
      <c r="B145" s="821"/>
      <c r="C145" s="821"/>
      <c r="D145" s="821"/>
      <c r="E145" s="821"/>
      <c r="F145" s="821"/>
      <c r="G145" s="821"/>
      <c r="H145" s="821"/>
      <c r="I145" s="946"/>
      <c r="J145" s="1178"/>
      <c r="K145" s="1178"/>
      <c r="L145" s="1178"/>
      <c r="M145" s="945"/>
      <c r="N145" s="394"/>
      <c r="O145" s="820"/>
      <c r="AG145" s="1167"/>
      <c r="AH145" s="1167"/>
      <c r="AL145" s="279"/>
      <c r="AM145" s="279"/>
      <c r="AN145" s="279"/>
      <c r="AO145" s="279"/>
      <c r="AP145" s="279"/>
      <c r="AQ145" s="279"/>
      <c r="AR145" s="279"/>
      <c r="AS145" s="279"/>
      <c r="AT145" s="279"/>
      <c r="AU145" s="279"/>
      <c r="AV145" s="279"/>
      <c r="AW145" s="279"/>
      <c r="AX145" s="279"/>
      <c r="AY145" s="279"/>
    </row>
    <row r="146" spans="1:51">
      <c r="A146" s="821"/>
      <c r="B146" s="821"/>
      <c r="C146" s="821"/>
      <c r="D146" s="821"/>
      <c r="E146" s="821"/>
      <c r="F146" s="821"/>
      <c r="G146" s="821"/>
      <c r="H146" s="821"/>
      <c r="I146" s="946"/>
      <c r="J146" s="821"/>
      <c r="K146" s="947"/>
      <c r="L146" s="947"/>
      <c r="M146" s="942"/>
      <c r="N146" s="394"/>
      <c r="O146" s="1038"/>
      <c r="AI146" s="1039"/>
      <c r="AL146" s="279"/>
      <c r="AM146" s="279"/>
      <c r="AN146" s="279"/>
      <c r="AO146" s="279"/>
      <c r="AP146" s="279"/>
      <c r="AQ146" s="279"/>
      <c r="AR146" s="279"/>
      <c r="AS146" s="279"/>
      <c r="AT146" s="279"/>
      <c r="AU146" s="279"/>
      <c r="AV146" s="279"/>
      <c r="AW146" s="279"/>
      <c r="AX146" s="279"/>
      <c r="AY146" s="279"/>
    </row>
    <row r="147" spans="1:51">
      <c r="A147" s="1180"/>
      <c r="B147" s="1180"/>
      <c r="C147" s="1180"/>
      <c r="D147" s="1180"/>
      <c r="E147" s="1180"/>
      <c r="F147" s="1180"/>
      <c r="G147" s="1180"/>
      <c r="H147" s="1180"/>
      <c r="I147" s="1180"/>
      <c r="J147" s="1180"/>
      <c r="K147" s="1180"/>
      <c r="L147" s="1180"/>
      <c r="M147" s="1180"/>
      <c r="N147" s="1180"/>
      <c r="O147" s="1180"/>
      <c r="P147" s="913"/>
      <c r="Q147" s="913"/>
      <c r="R147" s="913"/>
      <c r="S147" s="914"/>
      <c r="T147" s="915"/>
      <c r="U147" s="915"/>
      <c r="V147" s="915"/>
      <c r="W147" s="915"/>
      <c r="AA147" s="1027"/>
      <c r="AI147" s="1039"/>
      <c r="AL147" s="279"/>
      <c r="AM147" s="279"/>
      <c r="AN147" s="279"/>
      <c r="AO147" s="279"/>
      <c r="AP147" s="279"/>
      <c r="AQ147" s="279"/>
      <c r="AR147" s="279"/>
      <c r="AS147" s="279"/>
      <c r="AT147" s="279"/>
      <c r="AU147" s="279"/>
      <c r="AV147" s="279"/>
      <c r="AW147" s="279"/>
      <c r="AX147" s="279"/>
      <c r="AY147" s="279"/>
    </row>
    <row r="148" spans="1:51">
      <c r="A148" s="394"/>
      <c r="B148" s="394"/>
      <c r="C148" s="394"/>
      <c r="D148" s="396"/>
      <c r="E148" s="394"/>
      <c r="F148" s="394"/>
      <c r="G148" s="394"/>
      <c r="H148" s="394"/>
      <c r="I148" s="934"/>
      <c r="J148" s="396"/>
      <c r="K148" s="394"/>
      <c r="L148" s="394"/>
      <c r="M148" s="939"/>
      <c r="N148" s="938"/>
      <c r="O148" s="1038"/>
      <c r="Z148" s="1169"/>
      <c r="AA148" s="1169"/>
      <c r="AC148" s="1170"/>
      <c r="AD148" s="1170"/>
      <c r="AG148" s="1167"/>
      <c r="AH148" s="1167"/>
      <c r="AL148" s="279"/>
      <c r="AM148" s="279"/>
      <c r="AN148" s="279"/>
      <c r="AO148" s="279"/>
      <c r="AP148" s="279"/>
      <c r="AQ148" s="279"/>
      <c r="AR148" s="279"/>
      <c r="AS148" s="279"/>
      <c r="AT148" s="279"/>
      <c r="AU148" s="279"/>
      <c r="AV148" s="279"/>
      <c r="AW148" s="279"/>
      <c r="AX148" s="279"/>
      <c r="AY148" s="279"/>
    </row>
    <row r="149" spans="1:51">
      <c r="A149" s="941"/>
      <c r="B149" s="941"/>
      <c r="C149" s="941"/>
      <c r="D149" s="949"/>
      <c r="E149" s="941"/>
      <c r="F149" s="941"/>
      <c r="G149" s="941"/>
      <c r="H149" s="941"/>
      <c r="I149" s="948"/>
      <c r="J149" s="949"/>
      <c r="K149" s="938"/>
      <c r="L149" s="938"/>
      <c r="M149" s="941"/>
      <c r="N149" s="941"/>
      <c r="O149" s="1053"/>
      <c r="Z149" s="917"/>
      <c r="AA149" s="917"/>
      <c r="AC149" s="917"/>
      <c r="AD149" s="917"/>
      <c r="AL149" s="279"/>
      <c r="AM149" s="279"/>
      <c r="AN149" s="279"/>
      <c r="AO149" s="279"/>
      <c r="AP149" s="279"/>
      <c r="AQ149" s="279"/>
      <c r="AR149" s="279"/>
      <c r="AS149" s="279"/>
      <c r="AT149" s="279"/>
      <c r="AU149" s="279"/>
      <c r="AV149" s="279"/>
      <c r="AW149" s="279"/>
      <c r="AX149" s="279"/>
      <c r="AY149" s="279"/>
    </row>
    <row r="150" spans="1:51">
      <c r="A150" s="938"/>
      <c r="B150" s="938"/>
      <c r="C150" s="938"/>
      <c r="D150" s="939"/>
      <c r="E150" s="938"/>
      <c r="F150" s="938"/>
      <c r="G150" s="938"/>
      <c r="H150" s="938"/>
      <c r="I150" s="937"/>
      <c r="J150" s="939"/>
      <c r="K150" s="938"/>
      <c r="L150" s="938"/>
      <c r="M150" s="938"/>
      <c r="N150" s="938"/>
      <c r="O150" s="1038"/>
      <c r="Z150" s="287"/>
      <c r="AA150" s="287"/>
      <c r="AC150" s="287"/>
      <c r="AD150" s="287"/>
      <c r="AL150" s="279"/>
      <c r="AM150" s="279"/>
      <c r="AN150" s="279"/>
      <c r="AO150" s="279"/>
      <c r="AP150" s="279"/>
      <c r="AQ150" s="279"/>
      <c r="AR150" s="279"/>
      <c r="AS150" s="279"/>
      <c r="AT150" s="279"/>
      <c r="AU150" s="279"/>
      <c r="AV150" s="279"/>
      <c r="AW150" s="279"/>
      <c r="AX150" s="279"/>
      <c r="AY150" s="279"/>
    </row>
    <row r="151" spans="1:51">
      <c r="A151" s="950"/>
      <c r="B151" s="950"/>
      <c r="C151" s="950"/>
      <c r="D151" s="1092"/>
      <c r="E151" s="950"/>
      <c r="F151" s="950"/>
      <c r="G151" s="950"/>
      <c r="H151" s="950"/>
      <c r="I151" s="951"/>
      <c r="J151" s="952"/>
      <c r="K151" s="953"/>
      <c r="L151" s="953"/>
      <c r="M151" s="954"/>
      <c r="N151" s="955"/>
      <c r="O151" s="1038"/>
      <c r="Z151" s="287"/>
      <c r="AA151" s="956"/>
      <c r="AC151" s="287"/>
      <c r="AD151" s="956"/>
      <c r="AL151" s="279"/>
      <c r="AM151" s="279"/>
      <c r="AN151" s="279"/>
      <c r="AO151" s="279"/>
      <c r="AP151" s="279"/>
      <c r="AQ151" s="279"/>
      <c r="AR151" s="279"/>
      <c r="AS151" s="279"/>
      <c r="AT151" s="279"/>
      <c r="AU151" s="279"/>
      <c r="AV151" s="279"/>
      <c r="AW151" s="279"/>
      <c r="AX151" s="279"/>
      <c r="AY151" s="279"/>
    </row>
    <row r="152" spans="1:51">
      <c r="A152" s="957"/>
      <c r="B152" s="957"/>
      <c r="C152" s="957"/>
      <c r="D152" s="970"/>
      <c r="E152" s="957"/>
      <c r="F152" s="957"/>
      <c r="G152" s="957"/>
      <c r="H152" s="957"/>
      <c r="I152" s="958"/>
      <c r="J152" s="959"/>
      <c r="K152" s="953"/>
      <c r="L152" s="953"/>
      <c r="M152" s="960"/>
      <c r="N152" s="961"/>
      <c r="O152" s="1053"/>
      <c r="Z152" s="1054"/>
      <c r="AA152" s="1055"/>
      <c r="AC152" s="1054"/>
      <c r="AD152" s="1055"/>
      <c r="AG152" s="1167"/>
      <c r="AH152" s="1167"/>
      <c r="AL152" s="279"/>
      <c r="AM152" s="279"/>
      <c r="AN152" s="279"/>
      <c r="AO152" s="279"/>
      <c r="AP152" s="279"/>
      <c r="AQ152" s="279"/>
      <c r="AR152" s="279"/>
      <c r="AS152" s="279"/>
      <c r="AT152" s="279"/>
      <c r="AU152" s="279"/>
      <c r="AV152" s="279"/>
      <c r="AW152" s="279"/>
      <c r="AX152" s="279"/>
      <c r="AY152" s="279"/>
    </row>
    <row r="153" spans="1:51">
      <c r="A153" s="957"/>
      <c r="B153" s="957"/>
      <c r="C153" s="957"/>
      <c r="D153" s="970"/>
      <c r="E153" s="957"/>
      <c r="F153" s="957"/>
      <c r="G153" s="957"/>
      <c r="H153" s="957"/>
      <c r="I153" s="958"/>
      <c r="J153" s="962"/>
      <c r="K153" s="953"/>
      <c r="L153" s="953"/>
      <c r="M153" s="963"/>
      <c r="N153" s="955"/>
      <c r="O153" s="1038"/>
      <c r="Z153" s="1033"/>
      <c r="AA153" s="1056"/>
      <c r="AC153" s="1033"/>
      <c r="AD153" s="1056"/>
      <c r="AL153" s="279"/>
      <c r="AM153" s="279"/>
      <c r="AN153" s="279"/>
      <c r="AO153" s="279"/>
      <c r="AP153" s="279"/>
      <c r="AQ153" s="279"/>
      <c r="AR153" s="279"/>
      <c r="AS153" s="279"/>
      <c r="AT153" s="279"/>
      <c r="AU153" s="279"/>
      <c r="AV153" s="279"/>
      <c r="AW153" s="279"/>
      <c r="AX153" s="279"/>
      <c r="AY153" s="279"/>
    </row>
    <row r="154" spans="1:51">
      <c r="A154" s="964"/>
      <c r="B154" s="964"/>
      <c r="C154" s="964"/>
      <c r="D154" s="959"/>
      <c r="E154" s="964"/>
      <c r="F154" s="964"/>
      <c r="G154" s="964"/>
      <c r="H154" s="964"/>
      <c r="I154" s="958"/>
      <c r="J154" s="959"/>
      <c r="K154" s="953"/>
      <c r="L154" s="953"/>
      <c r="M154" s="954"/>
      <c r="N154" s="955"/>
      <c r="O154" s="1038"/>
      <c r="Z154" s="1033"/>
      <c r="AA154" s="1056"/>
      <c r="AC154" s="1033"/>
      <c r="AD154" s="1056"/>
      <c r="AF154" s="1027"/>
      <c r="AL154" s="279"/>
      <c r="AM154" s="279"/>
      <c r="AN154" s="279"/>
      <c r="AO154" s="279"/>
      <c r="AP154" s="279"/>
      <c r="AQ154" s="279"/>
      <c r="AR154" s="279"/>
      <c r="AS154" s="279"/>
      <c r="AT154" s="279"/>
      <c r="AU154" s="279"/>
      <c r="AV154" s="279"/>
      <c r="AW154" s="279"/>
      <c r="AX154" s="279"/>
      <c r="AY154" s="279"/>
    </row>
    <row r="155" spans="1:51">
      <c r="A155" s="964"/>
      <c r="B155" s="964"/>
      <c r="C155" s="964"/>
      <c r="D155" s="959"/>
      <c r="E155" s="964"/>
      <c r="F155" s="964"/>
      <c r="G155" s="964"/>
      <c r="H155" s="964"/>
      <c r="I155" s="958"/>
      <c r="J155" s="959"/>
      <c r="K155" s="953"/>
      <c r="L155" s="953"/>
      <c r="M155" s="954"/>
      <c r="N155" s="955"/>
      <c r="O155" s="1038"/>
      <c r="Z155" s="1033"/>
      <c r="AA155" s="1056"/>
      <c r="AC155" s="1033"/>
      <c r="AD155" s="1056"/>
      <c r="AF155" s="1027"/>
      <c r="AL155" s="279"/>
      <c r="AM155" s="279"/>
      <c r="AN155" s="279"/>
      <c r="AO155" s="279"/>
      <c r="AP155" s="279"/>
      <c r="AQ155" s="279"/>
      <c r="AR155" s="279"/>
      <c r="AS155" s="279"/>
      <c r="AT155" s="279"/>
      <c r="AU155" s="279"/>
      <c r="AV155" s="279"/>
      <c r="AW155" s="279"/>
      <c r="AX155" s="279"/>
      <c r="AY155" s="279"/>
    </row>
    <row r="156" spans="1:51">
      <c r="A156" s="957"/>
      <c r="B156" s="957"/>
      <c r="C156" s="957"/>
      <c r="D156" s="970"/>
      <c r="E156" s="957"/>
      <c r="F156" s="957"/>
      <c r="G156" s="957"/>
      <c r="H156" s="957"/>
      <c r="I156" s="958"/>
      <c r="J156" s="959"/>
      <c r="K156" s="953"/>
      <c r="L156" s="953"/>
      <c r="M156" s="954"/>
      <c r="N156" s="955"/>
      <c r="O156" s="1038"/>
      <c r="Z156" s="1033"/>
      <c r="AA156" s="1056"/>
      <c r="AC156" s="1033"/>
      <c r="AD156" s="1056"/>
      <c r="AF156" s="1027"/>
      <c r="AG156" s="1167"/>
      <c r="AH156" s="1167"/>
      <c r="AL156" s="279"/>
      <c r="AM156" s="279"/>
      <c r="AN156" s="279"/>
      <c r="AO156" s="279"/>
      <c r="AP156" s="279"/>
      <c r="AQ156" s="279"/>
      <c r="AR156" s="279"/>
      <c r="AS156" s="279"/>
      <c r="AT156" s="279"/>
      <c r="AU156" s="279"/>
      <c r="AV156" s="279"/>
      <c r="AW156" s="279"/>
      <c r="AX156" s="279"/>
      <c r="AY156" s="279"/>
    </row>
    <row r="157" spans="1:51">
      <c r="A157" s="957"/>
      <c r="B157" s="957"/>
      <c r="C157" s="957"/>
      <c r="D157" s="970"/>
      <c r="E157" s="957"/>
      <c r="F157" s="957"/>
      <c r="G157" s="957"/>
      <c r="H157" s="957"/>
      <c r="I157" s="958"/>
      <c r="J157" s="962"/>
      <c r="K157" s="953"/>
      <c r="L157" s="953"/>
      <c r="M157" s="954"/>
      <c r="N157" s="955"/>
      <c r="O157" s="1053"/>
      <c r="Z157" s="1033"/>
      <c r="AA157" s="1056"/>
      <c r="AC157" s="1033"/>
      <c r="AD157" s="1056"/>
      <c r="AF157" s="1027"/>
      <c r="AL157" s="279"/>
      <c r="AM157" s="279"/>
      <c r="AN157" s="279"/>
      <c r="AO157" s="279"/>
      <c r="AP157" s="279"/>
      <c r="AQ157" s="279"/>
      <c r="AR157" s="279"/>
      <c r="AS157" s="279"/>
      <c r="AT157" s="279"/>
      <c r="AU157" s="279"/>
      <c r="AV157" s="279"/>
      <c r="AW157" s="279"/>
      <c r="AX157" s="279"/>
      <c r="AY157" s="279"/>
    </row>
    <row r="158" spans="1:51">
      <c r="A158" s="957"/>
      <c r="B158" s="957"/>
      <c r="C158" s="957"/>
      <c r="D158" s="970"/>
      <c r="E158" s="957"/>
      <c r="F158" s="957"/>
      <c r="G158" s="957"/>
      <c r="H158" s="957"/>
      <c r="I158" s="958"/>
      <c r="J158" s="959"/>
      <c r="K158" s="953"/>
      <c r="L158" s="953"/>
      <c r="M158" s="954"/>
      <c r="N158" s="955"/>
      <c r="O158" s="1038"/>
      <c r="Z158" s="1033"/>
      <c r="AA158" s="1056"/>
      <c r="AC158" s="1033"/>
      <c r="AD158" s="1056"/>
      <c r="AF158" s="1027"/>
      <c r="AL158" s="279"/>
      <c r="AM158" s="279"/>
      <c r="AN158" s="279"/>
      <c r="AO158" s="279"/>
      <c r="AP158" s="279"/>
      <c r="AQ158" s="279"/>
      <c r="AR158" s="279"/>
      <c r="AS158" s="279"/>
      <c r="AT158" s="279"/>
      <c r="AU158" s="279"/>
      <c r="AV158" s="279"/>
      <c r="AW158" s="279"/>
      <c r="AX158" s="279"/>
      <c r="AY158" s="279"/>
    </row>
    <row r="159" spans="1:51">
      <c r="A159" s="957"/>
      <c r="B159" s="957"/>
      <c r="C159" s="957"/>
      <c r="D159" s="970"/>
      <c r="E159" s="957"/>
      <c r="F159" s="957"/>
      <c r="G159" s="957"/>
      <c r="H159" s="957"/>
      <c r="I159" s="958"/>
      <c r="J159" s="959"/>
      <c r="K159" s="953"/>
      <c r="L159" s="953"/>
      <c r="M159" s="954"/>
      <c r="N159" s="955"/>
      <c r="O159" s="1038"/>
      <c r="Z159" s="1033"/>
      <c r="AA159" s="1056"/>
      <c r="AC159" s="1033"/>
      <c r="AD159" s="1056"/>
      <c r="AF159" s="1027"/>
      <c r="AL159" s="279"/>
      <c r="AM159" s="279"/>
      <c r="AN159" s="279"/>
      <c r="AO159" s="279"/>
      <c r="AP159" s="279"/>
      <c r="AQ159" s="279"/>
      <c r="AR159" s="279"/>
      <c r="AS159" s="279"/>
      <c r="AT159" s="279"/>
      <c r="AU159" s="279"/>
      <c r="AV159" s="279"/>
      <c r="AW159" s="279"/>
      <c r="AX159" s="279"/>
      <c r="AY159" s="279"/>
    </row>
    <row r="160" spans="1:51">
      <c r="A160" s="957"/>
      <c r="B160" s="957"/>
      <c r="C160" s="957"/>
      <c r="D160" s="970"/>
      <c r="E160" s="957"/>
      <c r="F160" s="957"/>
      <c r="G160" s="957"/>
      <c r="H160" s="957"/>
      <c r="I160" s="958"/>
      <c r="J160" s="959"/>
      <c r="K160" s="953"/>
      <c r="L160" s="953"/>
      <c r="M160" s="954"/>
      <c r="N160" s="955"/>
      <c r="O160" s="1053"/>
      <c r="Z160" s="1033"/>
      <c r="AA160" s="1056"/>
      <c r="AC160" s="1033"/>
      <c r="AD160" s="1056"/>
      <c r="AF160" s="1027"/>
      <c r="AL160" s="279"/>
      <c r="AM160" s="279"/>
      <c r="AN160" s="279"/>
      <c r="AO160" s="279"/>
      <c r="AP160" s="279"/>
      <c r="AQ160" s="279"/>
      <c r="AR160" s="279"/>
      <c r="AS160" s="279"/>
      <c r="AT160" s="279"/>
      <c r="AU160" s="279"/>
      <c r="AV160" s="279"/>
      <c r="AW160" s="279"/>
      <c r="AX160" s="279"/>
      <c r="AY160" s="279"/>
    </row>
    <row r="161" spans="1:51">
      <c r="A161" s="957"/>
      <c r="B161" s="957"/>
      <c r="C161" s="957"/>
      <c r="D161" s="970"/>
      <c r="E161" s="957"/>
      <c r="F161" s="957"/>
      <c r="G161" s="957"/>
      <c r="H161" s="957"/>
      <c r="I161" s="958"/>
      <c r="J161" s="962"/>
      <c r="K161" s="953"/>
      <c r="L161" s="953"/>
      <c r="M161" s="965"/>
      <c r="N161" s="955"/>
      <c r="O161" s="966"/>
      <c r="Z161" s="1033"/>
      <c r="AA161" s="1056"/>
      <c r="AC161" s="1033"/>
      <c r="AD161" s="1056"/>
      <c r="AF161" s="1027"/>
      <c r="AL161" s="279"/>
      <c r="AM161" s="279"/>
      <c r="AN161" s="279"/>
      <c r="AO161" s="279"/>
      <c r="AP161" s="279"/>
      <c r="AQ161" s="279"/>
      <c r="AR161" s="279"/>
      <c r="AS161" s="279"/>
      <c r="AT161" s="279"/>
      <c r="AU161" s="279"/>
      <c r="AV161" s="279"/>
      <c r="AW161" s="279"/>
      <c r="AX161" s="279"/>
      <c r="AY161" s="279"/>
    </row>
    <row r="162" spans="1:51">
      <c r="A162" s="964"/>
      <c r="B162" s="964"/>
      <c r="C162" s="964"/>
      <c r="D162" s="959"/>
      <c r="E162" s="964"/>
      <c r="F162" s="964"/>
      <c r="G162" s="964"/>
      <c r="H162" s="964"/>
      <c r="I162" s="958"/>
      <c r="J162" s="967"/>
      <c r="K162" s="953"/>
      <c r="L162" s="953"/>
      <c r="M162" s="954"/>
      <c r="N162" s="955"/>
      <c r="O162" s="1038"/>
      <c r="X162" s="813"/>
      <c r="Z162" s="1033"/>
      <c r="AA162" s="1056"/>
      <c r="AC162" s="1033"/>
      <c r="AD162" s="1056"/>
      <c r="AF162" s="1027"/>
      <c r="AL162" s="279"/>
      <c r="AM162" s="279"/>
      <c r="AN162" s="279"/>
      <c r="AO162" s="279"/>
      <c r="AP162" s="279"/>
      <c r="AQ162" s="279"/>
      <c r="AR162" s="279"/>
      <c r="AS162" s="279"/>
      <c r="AT162" s="279"/>
      <c r="AU162" s="279"/>
      <c r="AV162" s="279"/>
      <c r="AW162" s="279"/>
      <c r="AX162" s="279"/>
      <c r="AY162" s="279"/>
    </row>
    <row r="163" spans="1:51">
      <c r="A163" s="964"/>
      <c r="B163" s="964"/>
      <c r="C163" s="964"/>
      <c r="D163" s="959"/>
      <c r="E163" s="964"/>
      <c r="F163" s="964"/>
      <c r="G163" s="964"/>
      <c r="H163" s="964"/>
      <c r="I163" s="958"/>
      <c r="J163" s="968"/>
      <c r="K163" s="953"/>
      <c r="L163" s="953"/>
      <c r="M163" s="965"/>
      <c r="N163" s="955"/>
      <c r="O163" s="1038"/>
      <c r="X163" s="813"/>
      <c r="Z163" s="1033"/>
      <c r="AA163" s="1056"/>
      <c r="AC163" s="1033"/>
      <c r="AD163" s="1056"/>
      <c r="AF163" s="1027"/>
      <c r="AL163" s="279"/>
      <c r="AM163" s="279"/>
      <c r="AN163" s="279"/>
      <c r="AO163" s="279"/>
      <c r="AP163" s="279"/>
      <c r="AQ163" s="279"/>
      <c r="AR163" s="279"/>
      <c r="AS163" s="279"/>
      <c r="AT163" s="279"/>
      <c r="AU163" s="279"/>
      <c r="AV163" s="279"/>
      <c r="AW163" s="279"/>
      <c r="AX163" s="279"/>
      <c r="AY163" s="279"/>
    </row>
    <row r="164" spans="1:51">
      <c r="A164" s="964"/>
      <c r="B164" s="964"/>
      <c r="C164" s="964"/>
      <c r="D164" s="959"/>
      <c r="E164" s="964"/>
      <c r="F164" s="964"/>
      <c r="G164" s="964"/>
      <c r="H164" s="964"/>
      <c r="I164" s="958"/>
      <c r="J164" s="968"/>
      <c r="K164" s="953"/>
      <c r="L164" s="953"/>
      <c r="M164" s="965"/>
      <c r="N164" s="955"/>
      <c r="O164" s="1038"/>
      <c r="X164" s="813"/>
      <c r="Z164" s="1033"/>
      <c r="AA164" s="1056"/>
      <c r="AC164" s="1033"/>
      <c r="AD164" s="1056"/>
      <c r="AF164" s="1027"/>
      <c r="AL164" s="279"/>
      <c r="AM164" s="279"/>
      <c r="AN164" s="279"/>
      <c r="AO164" s="279"/>
      <c r="AP164" s="279"/>
      <c r="AQ164" s="279"/>
      <c r="AR164" s="279"/>
      <c r="AS164" s="279"/>
      <c r="AT164" s="279"/>
      <c r="AU164" s="279"/>
      <c r="AV164" s="279"/>
      <c r="AW164" s="279"/>
      <c r="AX164" s="279"/>
      <c r="AY164" s="279"/>
    </row>
    <row r="165" spans="1:51">
      <c r="A165" s="950"/>
      <c r="B165" s="950"/>
      <c r="C165" s="950"/>
      <c r="D165" s="1092"/>
      <c r="E165" s="950"/>
      <c r="F165" s="950"/>
      <c r="G165" s="950"/>
      <c r="H165" s="950"/>
      <c r="I165" s="951"/>
      <c r="J165" s="969"/>
      <c r="K165" s="953"/>
      <c r="L165" s="953"/>
      <c r="M165" s="954"/>
      <c r="N165" s="955"/>
      <c r="O165" s="1038"/>
      <c r="Z165" s="1033"/>
      <c r="AA165" s="1056"/>
      <c r="AC165" s="1033"/>
      <c r="AD165" s="1056"/>
      <c r="AF165" s="1027"/>
      <c r="AL165" s="279"/>
      <c r="AM165" s="279"/>
      <c r="AN165" s="279"/>
      <c r="AO165" s="279"/>
      <c r="AP165" s="279"/>
      <c r="AQ165" s="279"/>
      <c r="AR165" s="279"/>
      <c r="AS165" s="279"/>
      <c r="AT165" s="279"/>
      <c r="AU165" s="279"/>
      <c r="AV165" s="279"/>
      <c r="AW165" s="279"/>
      <c r="AX165" s="279"/>
      <c r="AY165" s="279"/>
    </row>
    <row r="166" spans="1:51">
      <c r="A166" s="964"/>
      <c r="B166" s="964"/>
      <c r="C166" s="964"/>
      <c r="D166" s="959"/>
      <c r="E166" s="964"/>
      <c r="F166" s="964"/>
      <c r="G166" s="964"/>
      <c r="H166" s="964"/>
      <c r="I166" s="958"/>
      <c r="J166" s="970"/>
      <c r="K166" s="953"/>
      <c r="L166" s="953"/>
      <c r="M166" s="954"/>
      <c r="N166" s="955"/>
      <c r="O166" s="1038"/>
      <c r="Z166" s="1033"/>
      <c r="AA166" s="1056"/>
      <c r="AC166" s="1033"/>
      <c r="AD166" s="1056"/>
      <c r="AF166" s="1027"/>
      <c r="AL166" s="279"/>
      <c r="AM166" s="279"/>
      <c r="AN166" s="279"/>
      <c r="AO166" s="279"/>
      <c r="AP166" s="279"/>
      <c r="AQ166" s="279"/>
      <c r="AR166" s="279"/>
      <c r="AS166" s="279"/>
      <c r="AT166" s="279"/>
      <c r="AU166" s="279"/>
      <c r="AV166" s="279"/>
      <c r="AW166" s="279"/>
      <c r="AX166" s="279"/>
      <c r="AY166" s="279"/>
    </row>
    <row r="167" spans="1:51">
      <c r="A167" s="957"/>
      <c r="B167" s="957"/>
      <c r="C167" s="957"/>
      <c r="D167" s="970"/>
      <c r="E167" s="957"/>
      <c r="F167" s="957"/>
      <c r="G167" s="957"/>
      <c r="H167" s="957"/>
      <c r="I167" s="958"/>
      <c r="J167" s="959"/>
      <c r="K167" s="953"/>
      <c r="L167" s="953"/>
      <c r="M167" s="954"/>
      <c r="N167" s="955"/>
      <c r="O167" s="1038"/>
      <c r="Z167" s="1033"/>
      <c r="AA167" s="1056"/>
      <c r="AC167" s="1033"/>
      <c r="AD167" s="1056"/>
      <c r="AF167" s="1027"/>
      <c r="AL167" s="279"/>
      <c r="AM167" s="279"/>
      <c r="AN167" s="279"/>
      <c r="AO167" s="279"/>
      <c r="AP167" s="279"/>
      <c r="AQ167" s="279"/>
      <c r="AR167" s="279"/>
      <c r="AS167" s="279"/>
      <c r="AT167" s="279"/>
      <c r="AU167" s="279"/>
      <c r="AV167" s="279"/>
      <c r="AW167" s="279"/>
      <c r="AX167" s="279"/>
      <c r="AY167" s="279"/>
    </row>
    <row r="168" spans="1:51">
      <c r="A168" s="964"/>
      <c r="B168" s="964"/>
      <c r="C168" s="964"/>
      <c r="D168" s="959"/>
      <c r="E168" s="964"/>
      <c r="F168" s="964"/>
      <c r="G168" s="964"/>
      <c r="H168" s="964"/>
      <c r="I168" s="958"/>
      <c r="J168" s="968"/>
      <c r="K168" s="953"/>
      <c r="L168" s="953"/>
      <c r="M168" s="965"/>
      <c r="N168" s="955"/>
      <c r="O168" s="1038"/>
      <c r="Z168" s="1033"/>
      <c r="AA168" s="1056"/>
      <c r="AC168" s="1033"/>
      <c r="AD168" s="1056"/>
      <c r="AF168" s="1027"/>
      <c r="AL168" s="279"/>
      <c r="AM168" s="279"/>
      <c r="AN168" s="279"/>
      <c r="AO168" s="279"/>
      <c r="AP168" s="279"/>
      <c r="AQ168" s="279"/>
      <c r="AR168" s="279"/>
      <c r="AS168" s="279"/>
      <c r="AT168" s="279"/>
      <c r="AU168" s="279"/>
      <c r="AV168" s="279"/>
      <c r="AW168" s="279"/>
      <c r="AX168" s="279"/>
      <c r="AY168" s="279"/>
    </row>
    <row r="169" spans="1:51">
      <c r="A169" s="950"/>
      <c r="B169" s="950"/>
      <c r="C169" s="950"/>
      <c r="D169" s="1092"/>
      <c r="E169" s="950"/>
      <c r="F169" s="950"/>
      <c r="G169" s="950"/>
      <c r="H169" s="950"/>
      <c r="I169" s="951"/>
      <c r="J169" s="952"/>
      <c r="K169" s="953"/>
      <c r="L169" s="953"/>
      <c r="M169" s="954"/>
      <c r="N169" s="955"/>
      <c r="O169" s="1038"/>
      <c r="Z169" s="1033"/>
      <c r="AA169" s="971"/>
      <c r="AC169" s="1033"/>
      <c r="AD169" s="971"/>
      <c r="AF169" s="1027"/>
      <c r="AL169" s="279"/>
      <c r="AM169" s="279"/>
      <c r="AN169" s="279"/>
      <c r="AO169" s="279"/>
      <c r="AP169" s="279"/>
      <c r="AQ169" s="279"/>
      <c r="AR169" s="279"/>
      <c r="AS169" s="279"/>
      <c r="AT169" s="279"/>
      <c r="AU169" s="279"/>
      <c r="AV169" s="279"/>
      <c r="AW169" s="279"/>
      <c r="AX169" s="279"/>
      <c r="AY169" s="279"/>
    </row>
    <row r="170" spans="1:51">
      <c r="A170" s="957"/>
      <c r="B170" s="957"/>
      <c r="C170" s="957"/>
      <c r="D170" s="970"/>
      <c r="E170" s="957"/>
      <c r="F170" s="957"/>
      <c r="G170" s="957"/>
      <c r="H170" s="957"/>
      <c r="I170" s="958"/>
      <c r="J170" s="959"/>
      <c r="K170" s="953"/>
      <c r="L170" s="953"/>
      <c r="M170" s="965"/>
      <c r="N170" s="955"/>
      <c r="O170" s="966"/>
      <c r="Z170" s="1033"/>
      <c r="AA170" s="971"/>
      <c r="AC170" s="1033"/>
      <c r="AD170" s="971"/>
      <c r="AF170" s="1027"/>
      <c r="AL170" s="279"/>
      <c r="AM170" s="279"/>
      <c r="AN170" s="279"/>
      <c r="AO170" s="279"/>
      <c r="AP170" s="279"/>
      <c r="AQ170" s="279"/>
      <c r="AR170" s="279"/>
      <c r="AS170" s="279"/>
      <c r="AT170" s="279"/>
      <c r="AU170" s="279"/>
      <c r="AV170" s="279"/>
      <c r="AW170" s="279"/>
      <c r="AX170" s="279"/>
      <c r="AY170" s="279"/>
    </row>
    <row r="171" spans="1:51">
      <c r="A171" s="957"/>
      <c r="B171" s="957"/>
      <c r="C171" s="957"/>
      <c r="D171" s="970"/>
      <c r="E171" s="957"/>
      <c r="F171" s="957"/>
      <c r="G171" s="957"/>
      <c r="H171" s="957"/>
      <c r="I171" s="958"/>
      <c r="J171" s="959"/>
      <c r="K171" s="964"/>
      <c r="L171" s="953"/>
      <c r="M171" s="965"/>
      <c r="N171" s="955"/>
      <c r="O171" s="1038"/>
      <c r="Z171" s="1033"/>
      <c r="AA171" s="1056"/>
      <c r="AC171" s="1033"/>
      <c r="AD171" s="1056"/>
      <c r="AF171" s="1027"/>
      <c r="AL171" s="279"/>
      <c r="AM171" s="279"/>
      <c r="AN171" s="279"/>
      <c r="AO171" s="279"/>
      <c r="AP171" s="279"/>
      <c r="AQ171" s="279"/>
      <c r="AR171" s="279"/>
      <c r="AS171" s="279"/>
      <c r="AT171" s="279"/>
      <c r="AU171" s="279"/>
      <c r="AV171" s="279"/>
      <c r="AW171" s="279"/>
      <c r="AX171" s="279"/>
      <c r="AY171" s="279"/>
    </row>
    <row r="172" spans="1:51">
      <c r="A172" s="964"/>
      <c r="B172" s="964"/>
      <c r="C172" s="964"/>
      <c r="D172" s="959"/>
      <c r="E172" s="964"/>
      <c r="F172" s="964"/>
      <c r="G172" s="964"/>
      <c r="H172" s="964"/>
      <c r="I172" s="958"/>
      <c r="J172" s="959"/>
      <c r="K172" s="964"/>
      <c r="L172" s="953"/>
      <c r="M172" s="965"/>
      <c r="N172" s="955"/>
      <c r="O172" s="1038"/>
      <c r="Z172" s="1033"/>
      <c r="AA172" s="1056"/>
      <c r="AC172" s="1033"/>
      <c r="AD172" s="1056"/>
      <c r="AF172" s="1027"/>
      <c r="AL172" s="279"/>
      <c r="AM172" s="279"/>
      <c r="AN172" s="279"/>
      <c r="AO172" s="279"/>
      <c r="AP172" s="279"/>
      <c r="AQ172" s="279"/>
      <c r="AR172" s="279"/>
      <c r="AS172" s="279"/>
      <c r="AT172" s="279"/>
      <c r="AU172" s="279"/>
      <c r="AV172" s="279"/>
      <c r="AW172" s="279"/>
      <c r="AX172" s="279"/>
      <c r="AY172" s="279"/>
    </row>
    <row r="173" spans="1:51">
      <c r="A173" s="964"/>
      <c r="B173" s="964"/>
      <c r="C173" s="964"/>
      <c r="D173" s="959"/>
      <c r="E173" s="964"/>
      <c r="F173" s="964"/>
      <c r="G173" s="964"/>
      <c r="H173" s="964"/>
      <c r="I173" s="958"/>
      <c r="J173" s="959"/>
      <c r="K173" s="964"/>
      <c r="L173" s="953"/>
      <c r="M173" s="965"/>
      <c r="N173" s="955"/>
      <c r="O173" s="1038"/>
      <c r="Z173" s="1033"/>
      <c r="AA173" s="1056"/>
      <c r="AC173" s="1033"/>
      <c r="AD173" s="1056"/>
      <c r="AF173" s="1027"/>
      <c r="AL173" s="279"/>
      <c r="AM173" s="279"/>
      <c r="AN173" s="279"/>
      <c r="AO173" s="279"/>
      <c r="AP173" s="279"/>
      <c r="AQ173" s="279"/>
      <c r="AR173" s="279"/>
      <c r="AS173" s="279"/>
      <c r="AT173" s="279"/>
      <c r="AU173" s="279"/>
      <c r="AV173" s="279"/>
      <c r="AW173" s="279"/>
      <c r="AX173" s="279"/>
      <c r="AY173" s="279"/>
    </row>
    <row r="174" spans="1:51">
      <c r="A174" s="964"/>
      <c r="B174" s="964"/>
      <c r="C174" s="964"/>
      <c r="D174" s="959"/>
      <c r="E174" s="964"/>
      <c r="F174" s="964"/>
      <c r="G174" s="964"/>
      <c r="H174" s="964"/>
      <c r="I174" s="958"/>
      <c r="J174" s="959"/>
      <c r="K174" s="964"/>
      <c r="L174" s="953"/>
      <c r="M174" s="965"/>
      <c r="N174" s="955"/>
      <c r="O174" s="1038"/>
      <c r="Z174" s="1033"/>
      <c r="AA174" s="1056"/>
      <c r="AC174" s="1033"/>
      <c r="AD174" s="1056"/>
      <c r="AF174" s="1027"/>
      <c r="AL174" s="279"/>
      <c r="AM174" s="279"/>
      <c r="AN174" s="279"/>
      <c r="AO174" s="279"/>
      <c r="AP174" s="279"/>
      <c r="AQ174" s="279"/>
      <c r="AR174" s="279"/>
      <c r="AS174" s="279"/>
      <c r="AT174" s="279"/>
      <c r="AU174" s="279"/>
      <c r="AV174" s="279"/>
      <c r="AW174" s="279"/>
      <c r="AX174" s="279"/>
      <c r="AY174" s="279"/>
    </row>
    <row r="175" spans="1:51">
      <c r="A175" s="964"/>
      <c r="B175" s="964"/>
      <c r="C175" s="964"/>
      <c r="D175" s="959"/>
      <c r="E175" s="964"/>
      <c r="F175" s="964"/>
      <c r="G175" s="964"/>
      <c r="H175" s="964"/>
      <c r="I175" s="958"/>
      <c r="J175" s="959"/>
      <c r="K175" s="964"/>
      <c r="L175" s="953"/>
      <c r="M175" s="965"/>
      <c r="N175" s="955"/>
      <c r="O175" s="1038"/>
      <c r="Z175" s="1033"/>
      <c r="AA175" s="1056"/>
      <c r="AC175" s="1033"/>
      <c r="AD175" s="1056"/>
      <c r="AF175" s="1027"/>
      <c r="AL175" s="279"/>
      <c r="AM175" s="279"/>
      <c r="AN175" s="279"/>
      <c r="AO175" s="279"/>
      <c r="AP175" s="279"/>
      <c r="AQ175" s="279"/>
      <c r="AR175" s="279"/>
      <c r="AS175" s="279"/>
      <c r="AT175" s="279"/>
      <c r="AU175" s="279"/>
      <c r="AV175" s="279"/>
      <c r="AW175" s="279"/>
      <c r="AX175" s="279"/>
      <c r="AY175" s="279"/>
    </row>
    <row r="176" spans="1:51">
      <c r="A176" s="964"/>
      <c r="B176" s="964"/>
      <c r="C176" s="964"/>
      <c r="D176" s="959"/>
      <c r="E176" s="964"/>
      <c r="F176" s="964"/>
      <c r="G176" s="964"/>
      <c r="H176" s="964"/>
      <c r="I176" s="958"/>
      <c r="J176" s="959"/>
      <c r="K176" s="964"/>
      <c r="L176" s="953"/>
      <c r="M176" s="965"/>
      <c r="N176" s="955"/>
      <c r="O176" s="1038"/>
      <c r="Z176" s="1033"/>
      <c r="AA176" s="1056"/>
      <c r="AC176" s="1033"/>
      <c r="AD176" s="1056"/>
      <c r="AF176" s="1027"/>
      <c r="AL176" s="279"/>
      <c r="AM176" s="279"/>
      <c r="AN176" s="279"/>
      <c r="AO176" s="279"/>
      <c r="AP176" s="279"/>
      <c r="AQ176" s="279"/>
      <c r="AR176" s="279"/>
      <c r="AS176" s="279"/>
      <c r="AT176" s="279"/>
      <c r="AU176" s="279"/>
      <c r="AV176" s="279"/>
      <c r="AW176" s="279"/>
      <c r="AX176" s="279"/>
      <c r="AY176" s="279"/>
    </row>
    <row r="177" spans="1:51">
      <c r="A177" s="964"/>
      <c r="B177" s="964"/>
      <c r="C177" s="964"/>
      <c r="D177" s="959"/>
      <c r="E177" s="964"/>
      <c r="F177" s="964"/>
      <c r="G177" s="964"/>
      <c r="H177" s="964"/>
      <c r="I177" s="958"/>
      <c r="J177" s="959"/>
      <c r="K177" s="964"/>
      <c r="L177" s="953"/>
      <c r="M177" s="965"/>
      <c r="N177" s="955"/>
      <c r="O177" s="1038"/>
      <c r="Z177" s="1033"/>
      <c r="AA177" s="1056"/>
      <c r="AC177" s="1033"/>
      <c r="AD177" s="1056"/>
      <c r="AF177" s="1027"/>
      <c r="AL177" s="279"/>
      <c r="AM177" s="279"/>
      <c r="AN177" s="279"/>
      <c r="AO177" s="279"/>
      <c r="AP177" s="279"/>
      <c r="AQ177" s="279"/>
      <c r="AR177" s="279"/>
      <c r="AS177" s="279"/>
      <c r="AT177" s="279"/>
      <c r="AU177" s="279"/>
      <c r="AV177" s="279"/>
      <c r="AW177" s="279"/>
      <c r="AX177" s="279"/>
      <c r="AY177" s="279"/>
    </row>
    <row r="178" spans="1:51">
      <c r="A178" s="950"/>
      <c r="B178" s="950"/>
      <c r="C178" s="950"/>
      <c r="D178" s="1092"/>
      <c r="E178" s="950"/>
      <c r="F178" s="950"/>
      <c r="G178" s="950"/>
      <c r="H178" s="950"/>
      <c r="I178" s="951"/>
      <c r="J178" s="952"/>
      <c r="K178" s="953"/>
      <c r="L178" s="953"/>
      <c r="M178" s="954"/>
      <c r="N178" s="955"/>
      <c r="O178" s="1038"/>
      <c r="Z178" s="1033"/>
      <c r="AA178" s="971"/>
      <c r="AC178" s="1033"/>
      <c r="AD178" s="971"/>
      <c r="AF178" s="1027"/>
      <c r="AL178" s="279"/>
      <c r="AM178" s="279"/>
      <c r="AN178" s="279"/>
      <c r="AO178" s="279"/>
      <c r="AP178" s="279"/>
      <c r="AQ178" s="279"/>
      <c r="AR178" s="279"/>
      <c r="AS178" s="279"/>
      <c r="AT178" s="279"/>
      <c r="AU178" s="279"/>
      <c r="AV178" s="279"/>
      <c r="AW178" s="279"/>
      <c r="AX178" s="279"/>
      <c r="AY178" s="279"/>
    </row>
    <row r="179" spans="1:51">
      <c r="A179" s="957"/>
      <c r="B179" s="957"/>
      <c r="C179" s="957"/>
      <c r="D179" s="970"/>
      <c r="E179" s="957"/>
      <c r="F179" s="957"/>
      <c r="G179" s="957"/>
      <c r="H179" s="957"/>
      <c r="I179" s="958"/>
      <c r="J179" s="972"/>
      <c r="K179" s="953"/>
      <c r="L179" s="953"/>
      <c r="M179" s="965"/>
      <c r="N179" s="955"/>
      <c r="O179" s="966"/>
      <c r="Z179" s="1033"/>
      <c r="AA179" s="971"/>
      <c r="AC179" s="1033"/>
      <c r="AD179" s="971"/>
      <c r="AF179" s="1027"/>
      <c r="AL179" s="279"/>
      <c r="AM179" s="279"/>
      <c r="AN179" s="279"/>
      <c r="AO179" s="279"/>
      <c r="AP179" s="279"/>
      <c r="AQ179" s="279"/>
      <c r="AR179" s="279"/>
      <c r="AS179" s="279"/>
      <c r="AT179" s="279"/>
      <c r="AU179" s="279"/>
      <c r="AV179" s="279"/>
      <c r="AW179" s="279"/>
      <c r="AX179" s="279"/>
      <c r="AY179" s="279"/>
    </row>
    <row r="180" spans="1:51">
      <c r="A180" s="957"/>
      <c r="B180" s="957"/>
      <c r="C180" s="957"/>
      <c r="D180" s="970"/>
      <c r="E180" s="957"/>
      <c r="F180" s="957"/>
      <c r="G180" s="957"/>
      <c r="H180" s="957"/>
      <c r="I180" s="958"/>
      <c r="J180" s="959"/>
      <c r="K180" s="964"/>
      <c r="L180" s="953"/>
      <c r="M180" s="965"/>
      <c r="N180" s="955"/>
      <c r="O180" s="1038"/>
      <c r="Z180" s="1033"/>
      <c r="AA180" s="1056"/>
      <c r="AC180" s="1033"/>
      <c r="AD180" s="1056"/>
      <c r="AF180" s="1027"/>
      <c r="AL180" s="279"/>
      <c r="AM180" s="279"/>
      <c r="AN180" s="279"/>
      <c r="AO180" s="279"/>
      <c r="AP180" s="279"/>
      <c r="AQ180" s="279"/>
      <c r="AR180" s="279"/>
      <c r="AS180" s="279"/>
      <c r="AT180" s="279"/>
      <c r="AU180" s="279"/>
      <c r="AV180" s="279"/>
      <c r="AW180" s="279"/>
      <c r="AX180" s="279"/>
      <c r="AY180" s="279"/>
    </row>
    <row r="181" spans="1:51">
      <c r="A181" s="957"/>
      <c r="B181" s="957"/>
      <c r="C181" s="957"/>
      <c r="D181" s="970"/>
      <c r="E181" s="957"/>
      <c r="F181" s="957"/>
      <c r="G181" s="957"/>
      <c r="H181" s="957"/>
      <c r="I181" s="958"/>
      <c r="J181" s="952"/>
      <c r="K181" s="953"/>
      <c r="L181" s="953"/>
      <c r="M181" s="954"/>
      <c r="N181" s="955"/>
      <c r="O181" s="1038"/>
      <c r="Z181" s="1033"/>
      <c r="AA181" s="1056"/>
      <c r="AC181" s="1033"/>
      <c r="AD181" s="1056"/>
      <c r="AF181" s="1027"/>
      <c r="AL181" s="279"/>
      <c r="AM181" s="279"/>
      <c r="AN181" s="279"/>
      <c r="AO181" s="279"/>
      <c r="AP181" s="279"/>
      <c r="AQ181" s="279"/>
      <c r="AR181" s="279"/>
      <c r="AS181" s="279"/>
      <c r="AT181" s="279"/>
      <c r="AU181" s="279"/>
      <c r="AV181" s="279"/>
      <c r="AW181" s="279"/>
      <c r="AX181" s="279"/>
      <c r="AY181" s="279"/>
    </row>
    <row r="182" spans="1:51">
      <c r="A182" s="950"/>
      <c r="B182" s="950"/>
      <c r="C182" s="950"/>
      <c r="D182" s="1092"/>
      <c r="E182" s="950"/>
      <c r="F182" s="950"/>
      <c r="G182" s="950"/>
      <c r="H182" s="950"/>
      <c r="I182" s="951"/>
      <c r="J182" s="973"/>
      <c r="K182" s="964"/>
      <c r="L182" s="953"/>
      <c r="M182" s="974"/>
      <c r="N182" s="955"/>
      <c r="O182" s="1038"/>
      <c r="Z182" s="1033"/>
      <c r="AA182" s="1056"/>
      <c r="AC182" s="1033"/>
      <c r="AD182" s="1056"/>
      <c r="AF182" s="1027"/>
      <c r="AL182" s="279"/>
      <c r="AM182" s="279"/>
      <c r="AN182" s="279"/>
      <c r="AO182" s="279"/>
      <c r="AP182" s="279"/>
      <c r="AQ182" s="279"/>
      <c r="AR182" s="279"/>
      <c r="AS182" s="279"/>
      <c r="AT182" s="279"/>
      <c r="AU182" s="279"/>
      <c r="AV182" s="279"/>
      <c r="AW182" s="279"/>
      <c r="AX182" s="279"/>
      <c r="AY182" s="279"/>
    </row>
    <row r="183" spans="1:51">
      <c r="A183" s="950"/>
      <c r="B183" s="950"/>
      <c r="C183" s="950"/>
      <c r="D183" s="1092"/>
      <c r="E183" s="950"/>
      <c r="F183" s="950"/>
      <c r="G183" s="950"/>
      <c r="H183" s="950"/>
      <c r="I183" s="951"/>
      <c r="J183" s="973"/>
      <c r="K183" s="964"/>
      <c r="L183" s="953"/>
      <c r="M183" s="954"/>
      <c r="N183" s="955"/>
      <c r="O183" s="1038"/>
      <c r="Z183" s="1033"/>
      <c r="AA183" s="1056"/>
      <c r="AC183" s="1033"/>
      <c r="AD183" s="1056"/>
      <c r="AF183" s="1027"/>
      <c r="AL183" s="279"/>
      <c r="AM183" s="279"/>
      <c r="AN183" s="279"/>
      <c r="AO183" s="279"/>
      <c r="AP183" s="279"/>
      <c r="AQ183" s="279"/>
      <c r="AR183" s="279"/>
      <c r="AS183" s="279"/>
      <c r="AT183" s="279"/>
      <c r="AU183" s="279"/>
      <c r="AV183" s="279"/>
      <c r="AW183" s="279"/>
      <c r="AX183" s="279"/>
      <c r="AY183" s="279"/>
    </row>
    <row r="184" spans="1:51">
      <c r="A184" s="950"/>
      <c r="B184" s="950"/>
      <c r="C184" s="950"/>
      <c r="D184" s="1092"/>
      <c r="E184" s="950"/>
      <c r="F184" s="950"/>
      <c r="G184" s="950"/>
      <c r="H184" s="950"/>
      <c r="I184" s="951"/>
      <c r="J184" s="973"/>
      <c r="K184" s="964"/>
      <c r="L184" s="953"/>
      <c r="M184" s="974"/>
      <c r="N184" s="955"/>
      <c r="O184" s="1038"/>
      <c r="Z184" s="1033"/>
      <c r="AA184" s="1056"/>
      <c r="AC184" s="1033"/>
      <c r="AD184" s="1056"/>
      <c r="AF184" s="1027"/>
      <c r="AL184" s="279"/>
      <c r="AM184" s="279"/>
      <c r="AN184" s="279"/>
      <c r="AO184" s="279"/>
      <c r="AP184" s="279"/>
      <c r="AQ184" s="279"/>
      <c r="AR184" s="279"/>
      <c r="AS184" s="279"/>
      <c r="AT184" s="279"/>
      <c r="AU184" s="279"/>
      <c r="AV184" s="279"/>
      <c r="AW184" s="279"/>
      <c r="AX184" s="279"/>
      <c r="AY184" s="279"/>
    </row>
    <row r="185" spans="1:51">
      <c r="A185" s="950"/>
      <c r="B185" s="950"/>
      <c r="C185" s="950"/>
      <c r="D185" s="1092"/>
      <c r="E185" s="950"/>
      <c r="F185" s="950"/>
      <c r="G185" s="950"/>
      <c r="H185" s="950"/>
      <c r="I185" s="951"/>
      <c r="J185" s="973"/>
      <c r="K185" s="964"/>
      <c r="L185" s="953"/>
      <c r="M185" s="974"/>
      <c r="N185" s="955"/>
      <c r="O185" s="1038"/>
      <c r="Z185" s="1033"/>
      <c r="AA185" s="1056"/>
      <c r="AC185" s="1033"/>
      <c r="AD185" s="1056"/>
      <c r="AF185" s="1027"/>
      <c r="AL185" s="279"/>
      <c r="AM185" s="279"/>
      <c r="AN185" s="279"/>
      <c r="AO185" s="279"/>
      <c r="AP185" s="279"/>
      <c r="AQ185" s="279"/>
      <c r="AR185" s="279"/>
      <c r="AS185" s="279"/>
      <c r="AT185" s="279"/>
      <c r="AU185" s="279"/>
      <c r="AV185" s="279"/>
      <c r="AW185" s="279"/>
      <c r="AX185" s="279"/>
      <c r="AY185" s="279"/>
    </row>
    <row r="186" spans="1:51">
      <c r="A186" s="950"/>
      <c r="B186" s="950"/>
      <c r="C186" s="950"/>
      <c r="D186" s="1092"/>
      <c r="E186" s="950"/>
      <c r="F186" s="950"/>
      <c r="G186" s="950"/>
      <c r="H186" s="950"/>
      <c r="I186" s="951"/>
      <c r="J186" s="959"/>
      <c r="K186" s="964"/>
      <c r="L186" s="953"/>
      <c r="M186" s="974"/>
      <c r="N186" s="955"/>
      <c r="O186" s="1038"/>
      <c r="Z186" s="1033"/>
      <c r="AA186" s="1056"/>
      <c r="AC186" s="1033"/>
      <c r="AD186" s="1056"/>
      <c r="AF186" s="1027"/>
      <c r="AL186" s="279"/>
      <c r="AM186" s="279"/>
      <c r="AN186" s="279"/>
      <c r="AO186" s="279"/>
      <c r="AP186" s="279"/>
      <c r="AQ186" s="279"/>
      <c r="AR186" s="279"/>
      <c r="AS186" s="279"/>
      <c r="AT186" s="279"/>
      <c r="AU186" s="279"/>
      <c r="AV186" s="279"/>
      <c r="AW186" s="279"/>
      <c r="AX186" s="279"/>
      <c r="AY186" s="279"/>
    </row>
    <row r="187" spans="1:51">
      <c r="A187" s="950"/>
      <c r="B187" s="950"/>
      <c r="C187" s="950"/>
      <c r="D187" s="1092"/>
      <c r="E187" s="950"/>
      <c r="F187" s="950"/>
      <c r="G187" s="950"/>
      <c r="H187" s="950"/>
      <c r="I187" s="951"/>
      <c r="J187" s="959"/>
      <c r="K187" s="964"/>
      <c r="L187" s="953"/>
      <c r="M187" s="974"/>
      <c r="N187" s="955"/>
      <c r="O187" s="1038"/>
      <c r="Z187" s="1033"/>
      <c r="AA187" s="1056"/>
      <c r="AC187" s="1033"/>
      <c r="AD187" s="1056"/>
      <c r="AF187" s="1027"/>
      <c r="AL187" s="279"/>
      <c r="AM187" s="279"/>
      <c r="AN187" s="279"/>
      <c r="AO187" s="279"/>
      <c r="AP187" s="279"/>
      <c r="AQ187" s="279"/>
      <c r="AR187" s="279"/>
      <c r="AS187" s="279"/>
      <c r="AT187" s="279"/>
      <c r="AU187" s="279"/>
      <c r="AV187" s="279"/>
      <c r="AW187" s="279"/>
      <c r="AX187" s="279"/>
      <c r="AY187" s="279"/>
    </row>
    <row r="188" spans="1:51">
      <c r="A188" s="950"/>
      <c r="B188" s="950"/>
      <c r="C188" s="950"/>
      <c r="D188" s="1092"/>
      <c r="E188" s="950"/>
      <c r="F188" s="950"/>
      <c r="G188" s="950"/>
      <c r="H188" s="950"/>
      <c r="I188" s="951"/>
      <c r="J188" s="952"/>
      <c r="K188" s="953"/>
      <c r="L188" s="953"/>
      <c r="M188" s="954"/>
      <c r="N188" s="955"/>
      <c r="O188" s="1038"/>
      <c r="Z188" s="1033"/>
      <c r="AA188" s="1056"/>
      <c r="AC188" s="1033"/>
      <c r="AD188" s="1056"/>
      <c r="AF188" s="1027"/>
      <c r="AL188" s="279"/>
      <c r="AM188" s="279"/>
      <c r="AN188" s="279"/>
      <c r="AO188" s="279"/>
      <c r="AP188" s="279"/>
      <c r="AQ188" s="279"/>
      <c r="AR188" s="279"/>
      <c r="AS188" s="279"/>
      <c r="AT188" s="279"/>
      <c r="AU188" s="279"/>
      <c r="AV188" s="279"/>
      <c r="AW188" s="279"/>
      <c r="AX188" s="279"/>
      <c r="AY188" s="279"/>
    </row>
    <row r="189" spans="1:51">
      <c r="A189" s="957"/>
      <c r="B189" s="957"/>
      <c r="C189" s="957"/>
      <c r="D189" s="970"/>
      <c r="E189" s="957"/>
      <c r="F189" s="957"/>
      <c r="G189" s="957"/>
      <c r="H189" s="957"/>
      <c r="I189" s="958"/>
      <c r="J189" s="973"/>
      <c r="K189" s="964"/>
      <c r="L189" s="964"/>
      <c r="M189" s="974"/>
      <c r="N189" s="955"/>
      <c r="O189" s="1038"/>
      <c r="Z189" s="1033"/>
      <c r="AA189" s="1056"/>
      <c r="AC189" s="1033"/>
      <c r="AD189" s="1056"/>
      <c r="AF189" s="1027"/>
      <c r="AL189" s="279"/>
      <c r="AM189" s="279"/>
      <c r="AN189" s="279"/>
      <c r="AO189" s="279"/>
      <c r="AP189" s="279"/>
      <c r="AQ189" s="279"/>
      <c r="AR189" s="279"/>
      <c r="AS189" s="279"/>
      <c r="AT189" s="279"/>
      <c r="AU189" s="279"/>
      <c r="AV189" s="279"/>
      <c r="AW189" s="279"/>
      <c r="AX189" s="279"/>
      <c r="AY189" s="279"/>
    </row>
    <row r="190" spans="1:51">
      <c r="A190" s="957"/>
      <c r="B190" s="957"/>
      <c r="C190" s="957"/>
      <c r="D190" s="970"/>
      <c r="E190" s="957"/>
      <c r="F190" s="957"/>
      <c r="G190" s="957"/>
      <c r="H190" s="957"/>
      <c r="I190" s="958"/>
      <c r="J190" s="973"/>
      <c r="K190" s="964"/>
      <c r="L190" s="964"/>
      <c r="M190" s="974"/>
      <c r="N190" s="955"/>
      <c r="O190" s="1038"/>
      <c r="Z190" s="1033"/>
      <c r="AA190" s="1056"/>
      <c r="AC190" s="1033"/>
      <c r="AD190" s="1056"/>
      <c r="AF190" s="1027"/>
      <c r="AL190" s="279"/>
      <c r="AM190" s="279"/>
      <c r="AN190" s="279"/>
      <c r="AO190" s="279"/>
      <c r="AP190" s="279"/>
      <c r="AQ190" s="279"/>
      <c r="AR190" s="279"/>
      <c r="AS190" s="279"/>
      <c r="AT190" s="279"/>
      <c r="AU190" s="279"/>
      <c r="AV190" s="279"/>
      <c r="AW190" s="279"/>
      <c r="AX190" s="279"/>
      <c r="AY190" s="279"/>
    </row>
    <row r="191" spans="1:51">
      <c r="A191" s="957"/>
      <c r="B191" s="957"/>
      <c r="C191" s="957"/>
      <c r="D191" s="970"/>
      <c r="E191" s="957"/>
      <c r="F191" s="957"/>
      <c r="G191" s="957"/>
      <c r="H191" s="957"/>
      <c r="I191" s="958"/>
      <c r="J191" s="973"/>
      <c r="K191" s="964"/>
      <c r="L191" s="964"/>
      <c r="M191" s="974"/>
      <c r="N191" s="955"/>
      <c r="O191" s="1038"/>
      <c r="Z191" s="1033"/>
      <c r="AA191" s="1056"/>
      <c r="AC191" s="1033"/>
      <c r="AD191" s="1056"/>
      <c r="AF191" s="1027"/>
      <c r="AL191" s="279"/>
      <c r="AM191" s="279"/>
      <c r="AN191" s="279"/>
      <c r="AO191" s="279"/>
      <c r="AP191" s="279"/>
      <c r="AQ191" s="279"/>
      <c r="AR191" s="279"/>
      <c r="AS191" s="279"/>
      <c r="AT191" s="279"/>
      <c r="AU191" s="279"/>
      <c r="AV191" s="279"/>
      <c r="AW191" s="279"/>
      <c r="AX191" s="279"/>
      <c r="AY191" s="279"/>
    </row>
    <row r="192" spans="1:51">
      <c r="A192" s="957"/>
      <c r="B192" s="957"/>
      <c r="C192" s="957"/>
      <c r="D192" s="970"/>
      <c r="E192" s="957"/>
      <c r="F192" s="957"/>
      <c r="G192" s="957"/>
      <c r="H192" s="957"/>
      <c r="I192" s="958"/>
      <c r="J192" s="973"/>
      <c r="K192" s="964"/>
      <c r="L192" s="964"/>
      <c r="M192" s="974"/>
      <c r="N192" s="955"/>
      <c r="O192" s="1038"/>
      <c r="Z192" s="1033"/>
      <c r="AA192" s="1056"/>
      <c r="AC192" s="1033"/>
      <c r="AD192" s="1056"/>
      <c r="AF192" s="1027"/>
      <c r="AL192" s="279"/>
      <c r="AM192" s="279"/>
      <c r="AN192" s="279"/>
      <c r="AO192" s="279"/>
      <c r="AP192" s="279"/>
      <c r="AQ192" s="279"/>
      <c r="AR192" s="279"/>
      <c r="AS192" s="279"/>
      <c r="AT192" s="279"/>
      <c r="AU192" s="279"/>
      <c r="AV192" s="279"/>
      <c r="AW192" s="279"/>
      <c r="AX192" s="279"/>
      <c r="AY192" s="279"/>
    </row>
    <row r="193" spans="1:51">
      <c r="A193" s="975"/>
      <c r="B193" s="975"/>
      <c r="C193" s="975"/>
      <c r="D193" s="969"/>
      <c r="E193" s="975"/>
      <c r="F193" s="975"/>
      <c r="G193" s="975"/>
      <c r="H193" s="975"/>
      <c r="I193" s="951"/>
      <c r="J193" s="952"/>
      <c r="K193" s="953"/>
      <c r="L193" s="953"/>
      <c r="M193" s="954"/>
      <c r="N193" s="955"/>
      <c r="O193" s="1038"/>
      <c r="Z193" s="1033"/>
      <c r="AA193" s="1056"/>
      <c r="AC193" s="1033"/>
      <c r="AD193" s="1056"/>
      <c r="AF193" s="1027"/>
      <c r="AL193" s="279"/>
      <c r="AM193" s="279"/>
      <c r="AN193" s="279"/>
      <c r="AO193" s="279"/>
      <c r="AP193" s="279"/>
      <c r="AQ193" s="279"/>
      <c r="AR193" s="279"/>
      <c r="AS193" s="279"/>
      <c r="AT193" s="279"/>
      <c r="AU193" s="279"/>
      <c r="AV193" s="279"/>
      <c r="AW193" s="279"/>
      <c r="AX193" s="279"/>
      <c r="AY193" s="279"/>
    </row>
    <row r="194" spans="1:51">
      <c r="A194" s="976"/>
      <c r="B194" s="976"/>
      <c r="C194" s="976"/>
      <c r="D194" s="962"/>
      <c r="E194" s="976"/>
      <c r="F194" s="976"/>
      <c r="G194" s="976"/>
      <c r="H194" s="976"/>
      <c r="I194" s="977"/>
      <c r="J194" s="973"/>
      <c r="K194" s="976"/>
      <c r="L194" s="976"/>
      <c r="M194" s="974"/>
      <c r="N194" s="955"/>
      <c r="O194" s="1038"/>
      <c r="Z194" s="1033"/>
      <c r="AA194" s="1056"/>
      <c r="AC194" s="1033"/>
      <c r="AD194" s="1056"/>
      <c r="AF194" s="1027"/>
      <c r="AL194" s="279"/>
      <c r="AM194" s="279"/>
      <c r="AN194" s="279"/>
      <c r="AO194" s="279"/>
      <c r="AP194" s="279"/>
      <c r="AQ194" s="279"/>
      <c r="AR194" s="279"/>
      <c r="AS194" s="279"/>
      <c r="AT194" s="279"/>
      <c r="AU194" s="279"/>
      <c r="AV194" s="279"/>
      <c r="AW194" s="279"/>
      <c r="AX194" s="279"/>
      <c r="AY194" s="279"/>
    </row>
    <row r="195" spans="1:51">
      <c r="A195" s="976"/>
      <c r="B195" s="976"/>
      <c r="C195" s="976"/>
      <c r="D195" s="962"/>
      <c r="E195" s="976"/>
      <c r="F195" s="976"/>
      <c r="G195" s="976"/>
      <c r="H195" s="976"/>
      <c r="I195" s="977"/>
      <c r="J195" s="973"/>
      <c r="K195" s="976"/>
      <c r="L195" s="976"/>
      <c r="M195" s="974"/>
      <c r="N195" s="955"/>
      <c r="O195" s="1038"/>
      <c r="Z195" s="1033"/>
      <c r="AA195" s="1056"/>
      <c r="AC195" s="1033"/>
      <c r="AD195" s="1056"/>
      <c r="AF195" s="1027"/>
      <c r="AL195" s="279"/>
      <c r="AM195" s="279"/>
      <c r="AN195" s="279"/>
      <c r="AO195" s="279"/>
      <c r="AP195" s="279"/>
      <c r="AQ195" s="279"/>
      <c r="AR195" s="279"/>
      <c r="AS195" s="279"/>
      <c r="AT195" s="279"/>
      <c r="AU195" s="279"/>
      <c r="AV195" s="279"/>
      <c r="AW195" s="279"/>
      <c r="AX195" s="279"/>
      <c r="AY195" s="279"/>
    </row>
    <row r="196" spans="1:51">
      <c r="A196" s="976"/>
      <c r="B196" s="976"/>
      <c r="C196" s="976"/>
      <c r="D196" s="962"/>
      <c r="E196" s="976"/>
      <c r="F196" s="976"/>
      <c r="G196" s="976"/>
      <c r="H196" s="976"/>
      <c r="I196" s="977"/>
      <c r="J196" s="973"/>
      <c r="K196" s="976"/>
      <c r="L196" s="976"/>
      <c r="M196" s="974"/>
      <c r="N196" s="955"/>
      <c r="O196" s="1038"/>
      <c r="Z196" s="1033"/>
      <c r="AA196" s="1056"/>
      <c r="AC196" s="1033"/>
      <c r="AD196" s="1056"/>
      <c r="AF196" s="1027"/>
      <c r="AL196" s="279"/>
      <c r="AM196" s="279"/>
      <c r="AN196" s="279"/>
      <c r="AO196" s="279"/>
      <c r="AP196" s="279"/>
      <c r="AQ196" s="279"/>
      <c r="AR196" s="279"/>
      <c r="AS196" s="279"/>
      <c r="AT196" s="279"/>
      <c r="AU196" s="279"/>
      <c r="AV196" s="279"/>
      <c r="AW196" s="279"/>
      <c r="AX196" s="279"/>
      <c r="AY196" s="279"/>
    </row>
    <row r="197" spans="1:51">
      <c r="A197" s="976"/>
      <c r="B197" s="976"/>
      <c r="C197" s="976"/>
      <c r="D197" s="962"/>
      <c r="E197" s="976"/>
      <c r="F197" s="976"/>
      <c r="G197" s="976"/>
      <c r="H197" s="976"/>
      <c r="I197" s="977"/>
      <c r="J197" s="973"/>
      <c r="K197" s="976"/>
      <c r="L197" s="976"/>
      <c r="M197" s="974"/>
      <c r="N197" s="955"/>
      <c r="O197" s="1038"/>
      <c r="Z197" s="1033"/>
      <c r="AA197" s="1056"/>
      <c r="AC197" s="1033"/>
      <c r="AD197" s="1056"/>
      <c r="AF197" s="1027"/>
      <c r="AL197" s="279"/>
      <c r="AM197" s="279"/>
      <c r="AN197" s="279"/>
      <c r="AO197" s="279"/>
      <c r="AP197" s="279"/>
      <c r="AQ197" s="279"/>
      <c r="AR197" s="279"/>
      <c r="AS197" s="279"/>
      <c r="AT197" s="279"/>
      <c r="AU197" s="279"/>
      <c r="AV197" s="279"/>
      <c r="AW197" s="279"/>
      <c r="AX197" s="279"/>
      <c r="AY197" s="279"/>
    </row>
    <row r="198" spans="1:51">
      <c r="A198" s="976"/>
      <c r="B198" s="976"/>
      <c r="C198" s="976"/>
      <c r="D198" s="962"/>
      <c r="E198" s="976"/>
      <c r="F198" s="976"/>
      <c r="G198" s="976"/>
      <c r="H198" s="976"/>
      <c r="I198" s="977"/>
      <c r="J198" s="973"/>
      <c r="K198" s="976"/>
      <c r="L198" s="976"/>
      <c r="M198" s="974"/>
      <c r="N198" s="955"/>
      <c r="O198" s="1038"/>
      <c r="Z198" s="1033"/>
      <c r="AA198" s="1056"/>
      <c r="AC198" s="1033"/>
      <c r="AD198" s="1056"/>
      <c r="AF198" s="1027"/>
      <c r="AL198" s="279"/>
      <c r="AM198" s="279"/>
      <c r="AN198" s="279"/>
      <c r="AO198" s="279"/>
      <c r="AP198" s="279"/>
      <c r="AQ198" s="279"/>
      <c r="AR198" s="279"/>
      <c r="AS198" s="279"/>
      <c r="AT198" s="279"/>
      <c r="AU198" s="279"/>
      <c r="AV198" s="279"/>
      <c r="AW198" s="279"/>
      <c r="AX198" s="279"/>
      <c r="AY198" s="279"/>
    </row>
    <row r="199" spans="1:51">
      <c r="A199" s="964"/>
      <c r="B199" s="964"/>
      <c r="C199" s="964"/>
      <c r="D199" s="959"/>
      <c r="E199" s="964"/>
      <c r="F199" s="964"/>
      <c r="G199" s="964"/>
      <c r="H199" s="964"/>
      <c r="I199" s="958"/>
      <c r="J199" s="1179"/>
      <c r="K199" s="1179"/>
      <c r="L199" s="1179"/>
      <c r="M199" s="974"/>
      <c r="N199" s="955"/>
      <c r="O199" s="1038"/>
      <c r="Z199" s="1038"/>
      <c r="AA199" s="1056"/>
      <c r="AC199" s="1038"/>
      <c r="AD199" s="1056"/>
      <c r="AF199" s="1027"/>
      <c r="AL199" s="279"/>
      <c r="AM199" s="279"/>
      <c r="AN199" s="279"/>
      <c r="AO199" s="279"/>
      <c r="AP199" s="279"/>
      <c r="AQ199" s="279"/>
      <c r="AR199" s="279"/>
      <c r="AS199" s="279"/>
      <c r="AT199" s="279"/>
      <c r="AU199" s="279"/>
      <c r="AV199" s="279"/>
      <c r="AW199" s="279"/>
      <c r="AX199" s="279"/>
      <c r="AY199" s="279"/>
    </row>
    <row r="200" spans="1:51">
      <c r="A200" s="976"/>
      <c r="B200" s="976"/>
      <c r="C200" s="976"/>
      <c r="D200" s="962"/>
      <c r="E200" s="976"/>
      <c r="F200" s="976"/>
      <c r="G200" s="976"/>
      <c r="H200" s="976"/>
      <c r="I200" s="977"/>
      <c r="J200" s="1174"/>
      <c r="K200" s="1174"/>
      <c r="L200" s="1174"/>
      <c r="M200" s="974"/>
      <c r="N200" s="955"/>
      <c r="O200" s="1038"/>
      <c r="Z200" s="1038"/>
      <c r="AA200" s="1056"/>
      <c r="AC200" s="1038"/>
      <c r="AD200" s="1056"/>
      <c r="AL200" s="279"/>
      <c r="AM200" s="279"/>
      <c r="AN200" s="279"/>
      <c r="AO200" s="279"/>
      <c r="AP200" s="279"/>
      <c r="AQ200" s="279"/>
      <c r="AR200" s="279"/>
      <c r="AS200" s="279"/>
      <c r="AT200" s="279"/>
      <c r="AU200" s="279"/>
      <c r="AV200" s="279"/>
      <c r="AW200" s="279"/>
      <c r="AX200" s="279"/>
      <c r="AY200" s="279"/>
    </row>
    <row r="201" spans="1:51">
      <c r="A201" s="976"/>
      <c r="B201" s="976"/>
      <c r="C201" s="976"/>
      <c r="D201" s="962"/>
      <c r="E201" s="976"/>
      <c r="F201" s="976"/>
      <c r="G201" s="976"/>
      <c r="H201" s="976"/>
      <c r="I201" s="977"/>
      <c r="J201" s="1177"/>
      <c r="K201" s="1177"/>
      <c r="L201" s="1177"/>
      <c r="M201" s="974"/>
      <c r="N201" s="955"/>
      <c r="O201" s="1038"/>
      <c r="Z201" s="1038"/>
      <c r="AA201" s="1056"/>
      <c r="AC201" s="1038"/>
      <c r="AD201" s="1056"/>
      <c r="AF201" s="1049"/>
      <c r="AL201" s="279"/>
      <c r="AM201" s="279"/>
      <c r="AN201" s="279"/>
      <c r="AO201" s="279"/>
      <c r="AP201" s="279"/>
      <c r="AQ201" s="279"/>
      <c r="AR201" s="279"/>
      <c r="AS201" s="279"/>
      <c r="AT201" s="279"/>
      <c r="AU201" s="279"/>
      <c r="AV201" s="279"/>
      <c r="AW201" s="279"/>
      <c r="AX201" s="279"/>
      <c r="AY201" s="279"/>
    </row>
    <row r="202" spans="1:51">
      <c r="A202" s="394"/>
      <c r="B202" s="394"/>
      <c r="C202" s="394"/>
      <c r="D202" s="396"/>
      <c r="E202" s="394"/>
      <c r="F202" s="394"/>
      <c r="G202" s="394"/>
      <c r="H202" s="394"/>
      <c r="I202" s="934"/>
      <c r="J202" s="396"/>
      <c r="K202" s="394"/>
      <c r="L202" s="394"/>
      <c r="M202" s="396"/>
      <c r="N202" s="394"/>
      <c r="O202" s="1038"/>
      <c r="AL202" s="279"/>
      <c r="AM202" s="279"/>
      <c r="AN202" s="279"/>
      <c r="AO202" s="279"/>
      <c r="AP202" s="279"/>
      <c r="AQ202" s="279"/>
      <c r="AR202" s="279"/>
      <c r="AS202" s="279"/>
      <c r="AT202" s="279"/>
      <c r="AU202" s="279"/>
      <c r="AV202" s="279"/>
      <c r="AW202" s="279"/>
      <c r="AX202" s="279"/>
      <c r="AY202" s="279"/>
    </row>
    <row r="203" spans="1:51">
      <c r="A203" s="394"/>
      <c r="B203" s="394"/>
      <c r="C203" s="394"/>
      <c r="D203" s="396"/>
      <c r="E203" s="394"/>
      <c r="F203" s="394"/>
      <c r="G203" s="394"/>
      <c r="H203" s="394"/>
      <c r="I203" s="934"/>
      <c r="J203" s="396"/>
      <c r="K203" s="394"/>
      <c r="L203" s="394"/>
      <c r="M203" s="396"/>
      <c r="N203" s="394"/>
      <c r="O203" s="1038"/>
      <c r="AL203" s="279"/>
      <c r="AM203" s="279"/>
      <c r="AN203" s="279"/>
      <c r="AO203" s="279"/>
      <c r="AP203" s="279"/>
      <c r="AQ203" s="279"/>
      <c r="AR203" s="279"/>
      <c r="AS203" s="279"/>
      <c r="AT203" s="279"/>
      <c r="AU203" s="279"/>
      <c r="AV203" s="279"/>
      <c r="AW203" s="279"/>
      <c r="AX203" s="279"/>
      <c r="AY203" s="279"/>
    </row>
    <row r="204" spans="1:51">
      <c r="A204" s="394"/>
      <c r="B204" s="394"/>
      <c r="C204" s="394"/>
      <c r="D204" s="396"/>
      <c r="E204" s="394"/>
      <c r="F204" s="394"/>
      <c r="G204" s="394"/>
      <c r="H204" s="394"/>
      <c r="I204" s="934"/>
      <c r="J204" s="396"/>
      <c r="K204" s="394"/>
      <c r="L204" s="394"/>
      <c r="M204" s="396"/>
      <c r="N204" s="394"/>
      <c r="O204" s="1038"/>
      <c r="AL204" s="279"/>
      <c r="AM204" s="279"/>
      <c r="AN204" s="279"/>
      <c r="AO204" s="279"/>
      <c r="AP204" s="279"/>
      <c r="AQ204" s="279"/>
      <c r="AR204" s="279"/>
      <c r="AS204" s="279"/>
      <c r="AT204" s="279"/>
      <c r="AU204" s="279"/>
      <c r="AV204" s="279"/>
      <c r="AW204" s="279"/>
      <c r="AX204" s="279"/>
      <c r="AY204" s="279"/>
    </row>
    <row r="205" spans="1:51">
      <c r="A205" s="394"/>
      <c r="B205" s="394"/>
      <c r="C205" s="394"/>
      <c r="D205" s="396"/>
      <c r="E205" s="394"/>
      <c r="F205" s="394"/>
      <c r="G205" s="394"/>
      <c r="H205" s="394"/>
      <c r="I205" s="934"/>
      <c r="J205" s="396"/>
      <c r="K205" s="394"/>
      <c r="L205" s="394"/>
      <c r="M205" s="396"/>
      <c r="N205" s="394"/>
      <c r="O205" s="1038"/>
      <c r="AL205" s="279"/>
      <c r="AM205" s="279"/>
      <c r="AN205" s="279"/>
      <c r="AO205" s="279"/>
      <c r="AP205" s="279"/>
      <c r="AQ205" s="279"/>
      <c r="AR205" s="279"/>
      <c r="AS205" s="279"/>
      <c r="AT205" s="279"/>
      <c r="AU205" s="279"/>
      <c r="AV205" s="279"/>
      <c r="AW205" s="279"/>
      <c r="AX205" s="279"/>
      <c r="AY205" s="279"/>
    </row>
    <row r="206" spans="1:51">
      <c r="A206" s="394"/>
      <c r="B206" s="394"/>
      <c r="C206" s="394"/>
      <c r="D206" s="396"/>
      <c r="E206" s="394"/>
      <c r="F206" s="394"/>
      <c r="G206" s="394"/>
      <c r="H206" s="394"/>
      <c r="I206" s="934"/>
      <c r="J206" s="396"/>
      <c r="K206" s="394"/>
      <c r="L206" s="394"/>
      <c r="M206" s="396"/>
      <c r="N206" s="394"/>
      <c r="O206" s="1038"/>
      <c r="AL206" s="279"/>
      <c r="AM206" s="279"/>
      <c r="AN206" s="279"/>
      <c r="AO206" s="279"/>
      <c r="AP206" s="279"/>
      <c r="AQ206" s="279"/>
      <c r="AR206" s="279"/>
      <c r="AS206" s="279"/>
      <c r="AT206" s="279"/>
      <c r="AU206" s="279"/>
      <c r="AV206" s="279"/>
      <c r="AW206" s="279"/>
      <c r="AX206" s="279"/>
      <c r="AY206" s="279"/>
    </row>
    <row r="207" spans="1:51">
      <c r="A207" s="394"/>
      <c r="B207" s="394"/>
      <c r="C207" s="394"/>
      <c r="D207" s="396"/>
      <c r="E207" s="394"/>
      <c r="F207" s="394"/>
      <c r="G207" s="394"/>
      <c r="H207" s="394"/>
      <c r="I207" s="934"/>
      <c r="J207" s="396"/>
      <c r="K207" s="394"/>
      <c r="L207" s="394"/>
      <c r="M207" s="396"/>
      <c r="N207" s="394"/>
      <c r="O207" s="1038"/>
      <c r="AL207" s="279"/>
      <c r="AM207" s="279"/>
      <c r="AN207" s="279"/>
      <c r="AO207" s="279"/>
      <c r="AP207" s="279"/>
      <c r="AQ207" s="279"/>
      <c r="AR207" s="279"/>
      <c r="AS207" s="279"/>
      <c r="AT207" s="279"/>
      <c r="AU207" s="279"/>
      <c r="AV207" s="279"/>
      <c r="AW207" s="279"/>
      <c r="AX207" s="279"/>
      <c r="AY207" s="279"/>
    </row>
    <row r="208" spans="1:51">
      <c r="A208" s="394"/>
      <c r="B208" s="394"/>
      <c r="C208" s="394"/>
      <c r="D208" s="396"/>
      <c r="E208" s="394"/>
      <c r="F208" s="394"/>
      <c r="G208" s="394"/>
      <c r="H208" s="394"/>
      <c r="I208" s="934"/>
      <c r="J208" s="396"/>
      <c r="K208" s="394"/>
      <c r="L208" s="394"/>
      <c r="M208" s="396"/>
      <c r="N208" s="394"/>
      <c r="O208" s="1038"/>
      <c r="AL208" s="279"/>
      <c r="AM208" s="279"/>
      <c r="AN208" s="279"/>
      <c r="AO208" s="279"/>
      <c r="AP208" s="279"/>
      <c r="AQ208" s="279"/>
      <c r="AR208" s="279"/>
      <c r="AS208" s="279"/>
      <c r="AT208" s="279"/>
      <c r="AU208" s="279"/>
      <c r="AV208" s="279"/>
      <c r="AW208" s="279"/>
      <c r="AX208" s="279"/>
      <c r="AY208" s="279"/>
    </row>
    <row r="209" spans="1:51">
      <c r="A209" s="394"/>
      <c r="B209" s="394"/>
      <c r="C209" s="394"/>
      <c r="D209" s="396"/>
      <c r="E209" s="394"/>
      <c r="F209" s="394"/>
      <c r="G209" s="394"/>
      <c r="H209" s="394"/>
      <c r="I209" s="934"/>
      <c r="J209" s="396"/>
      <c r="K209" s="394"/>
      <c r="L209" s="394"/>
      <c r="M209" s="396"/>
      <c r="N209" s="394"/>
      <c r="O209" s="1038"/>
      <c r="AL209" s="279"/>
      <c r="AM209" s="279"/>
      <c r="AN209" s="279"/>
      <c r="AO209" s="279"/>
      <c r="AP209" s="279"/>
      <c r="AQ209" s="279"/>
      <c r="AR209" s="279"/>
      <c r="AS209" s="279"/>
      <c r="AT209" s="279"/>
      <c r="AU209" s="279"/>
      <c r="AV209" s="279"/>
      <c r="AW209" s="279"/>
      <c r="AX209" s="279"/>
      <c r="AY209" s="279"/>
    </row>
  </sheetData>
  <sheetProtection algorithmName="SHA-512" hashValue="fYlhf0QRaQOYA4iwINgVEETRYx+dAwg55E7iDM/b+e/Kik2/c9FdpziJnaWsFZCoOWWRB2HVnAO8+iZj9rNdXA==" saltValue="tgOtvBnB/a09aYhp0w/BnA==" spinCount="100000" sheet="1" formatColumns="0" formatRows="0" selectLockedCells="1"/>
  <customSheetViews>
    <customSheetView guid="{987A3FAC-920D-4C0C-8129-D8F4AFD7E477}" scale="70" printArea="1" hiddenRows="1" hiddenColumns="1" view="pageBreakPreview" topLeftCell="A22">
      <selection activeCell="G27" sqref="G27"/>
      <pageMargins left="0" right="0" top="0" bottom="0" header="0" footer="0"/>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 right="0" top="0" bottom="0" header="0" footer="0"/>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 right="0" top="0" bottom="0" header="0" footer="0"/>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 right="0" top="0" bottom="0" header="0" footer="0"/>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 right="0" top="0" bottom="0" header="0" footer="0"/>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 right="0" top="0" bottom="0" header="0" footer="0"/>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 right="0" top="0" bottom="0" header="0" footer="0"/>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 right="0" top="0" bottom="0" header="0" footer="0"/>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 right="0" top="0" bottom="0" header="0" footer="0"/>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 right="0" top="0" bottom="0" header="0" footer="0"/>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 right="0" top="0" bottom="0" header="0" footer="0"/>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 right="0" top="0" bottom="0" header="0" footer="0"/>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 right="0" top="0" bottom="0" header="0" footer="0"/>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 right="0" top="0" bottom="0" header="0" footer="0"/>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 right="0" top="0" bottom="0" header="0" footer="0"/>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 right="0" top="0" bottom="0" header="0" footer="0"/>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 right="0" top="0" bottom="0" header="0" footer="0"/>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 right="0" top="0" bottom="0" header="0" footer="0"/>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 right="0" top="0" bottom="0" header="0" footer="0"/>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 right="0" top="0" bottom="0" header="0" footer="0"/>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 right="0" top="0" bottom="0" header="0" footer="0"/>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 right="0" top="0" bottom="0" header="0" footer="0"/>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 right="0" top="0" bottom="0" header="0" footer="0"/>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 right="0" top="0" bottom="0" header="0" footer="0"/>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 right="0" top="0" bottom="0" header="0" footer="0"/>
      <printOptions horizontalCentered="1"/>
      <pageSetup paperSize="9" scale="57" fitToHeight="0" orientation="landscape" r:id="rId28"/>
      <headerFooter alignWithMargins="0">
        <oddFooter>&amp;R&amp;"Book Antiqua,Bold"&amp;10Schedule-1/ Page &amp;P of &amp;N</oddFooter>
      </headerFooter>
    </customSheetView>
    <customSheetView guid="{B79CB868-E256-4BC8-93B8-32C16DA3E61B}" scale="70" printArea="1" hiddenRows="1" hiddenColumns="1" view="pageBreakPreview" topLeftCell="A22">
      <selection activeCell="G27" sqref="G27"/>
      <pageMargins left="0" right="0" top="0" bottom="0" header="0" footer="0"/>
      <printOptions horizontalCentered="1"/>
      <pageSetup paperSize="9" scale="57" fitToHeight="0" orientation="landscape" r:id="rId29"/>
      <headerFooter alignWithMargins="0">
        <oddFooter>&amp;R&amp;"Book Antiqua,Bold"&amp;10Schedule-1/ Page &amp;P of &amp;N</oddFooter>
      </headerFooter>
    </customSheetView>
  </customSheetViews>
  <mergeCells count="45">
    <mergeCell ref="Z148:AA148"/>
    <mergeCell ref="AC148:AD148"/>
    <mergeCell ref="AG148:AH148"/>
    <mergeCell ref="AG152:AH152"/>
    <mergeCell ref="AG156:AH156"/>
    <mergeCell ref="AG137:AH137"/>
    <mergeCell ref="AG141:AH141"/>
    <mergeCell ref="AG145:AH145"/>
    <mergeCell ref="H100:M100"/>
    <mergeCell ref="H101:M101"/>
    <mergeCell ref="A141:L141"/>
    <mergeCell ref="A137:O137"/>
    <mergeCell ref="H99:M99"/>
    <mergeCell ref="A103:O103"/>
    <mergeCell ref="H102:M102"/>
    <mergeCell ref="F106:O106"/>
    <mergeCell ref="M107:N107"/>
    <mergeCell ref="J200:L200"/>
    <mergeCell ref="B104:O104"/>
    <mergeCell ref="B105:O105"/>
    <mergeCell ref="A138:O138"/>
    <mergeCell ref="J201:L201"/>
    <mergeCell ref="J142:L142"/>
    <mergeCell ref="J143:L143"/>
    <mergeCell ref="J144:L144"/>
    <mergeCell ref="J145:L145"/>
    <mergeCell ref="J199:L199"/>
    <mergeCell ref="A147:O147"/>
    <mergeCell ref="J108:L108"/>
    <mergeCell ref="J109:L109"/>
    <mergeCell ref="M108:N108"/>
    <mergeCell ref="M109:N109"/>
    <mergeCell ref="J107:L107"/>
    <mergeCell ref="AG11:AH11"/>
    <mergeCell ref="AG15:AH15"/>
    <mergeCell ref="Z15:AA15"/>
    <mergeCell ref="AC15:AD15"/>
    <mergeCell ref="C11:E11"/>
    <mergeCell ref="A13:O13"/>
    <mergeCell ref="K15:N15"/>
    <mergeCell ref="A3:O3"/>
    <mergeCell ref="A4:O4"/>
    <mergeCell ref="A7:L7"/>
    <mergeCell ref="AG3:AH3"/>
    <mergeCell ref="AG7:AH7"/>
  </mergeCells>
  <phoneticPr fontId="3" type="noConversion"/>
  <conditionalFormatting sqref="I19:I82 I84:I98">
    <cfRule type="expression" dxfId="50" priority="1220" stopIfTrue="1">
      <formula>F19&gt;0</formula>
    </cfRule>
    <cfRule type="expression" dxfId="49" priority="1221" stopIfTrue="1">
      <formula>H19&gt;0</formula>
    </cfRule>
    <cfRule type="cellIs" dxfId="48" priority="1222" stopIfTrue="1" operator="equal">
      <formula>"a"</formula>
    </cfRule>
  </conditionalFormatting>
  <conditionalFormatting sqref="M19:M82 M84:M98 G19:G82 G84:G98">
    <cfRule type="expression" dxfId="47" priority="7123" stopIfTrue="1">
      <formula>F19&gt;0</formula>
    </cfRule>
  </conditionalFormatting>
  <conditionalFormatting sqref="M19:M82 M84:M98">
    <cfRule type="cellIs" dxfId="46" priority="22" stopIfTrue="1" operator="equal">
      <formula>"a"</formula>
    </cfRule>
  </conditionalFormatting>
  <conditionalFormatting sqref="M161 O161 M168 AA169:AA170 AD169:AD170 O170 M170:M177 AA178:AA179 AD178:AD179 O179 M179:M180">
    <cfRule type="cellIs" dxfId="45" priority="7126" stopIfTrue="1" operator="equal">
      <formula>"a"</formula>
    </cfRule>
  </conditionalFormatting>
  <conditionalFormatting sqref="O154:O155 O158:O159 O162:O164 O167:O168 O171:O177 O180 O182:O187 O189:O192 O194:O198">
    <cfRule type="expression" dxfId="44" priority="7125" stopIfTrue="1">
      <formula>M154=""</formula>
    </cfRule>
  </conditionalFormatting>
  <conditionalFormatting sqref="AA19:AA82 AD19:AD82 AA84:AA99 AD84:AD99">
    <cfRule type="cellIs" dxfId="43" priority="1" stopIfTrue="1" operator="equal">
      <formula>#REF!</formula>
    </cfRule>
  </conditionalFormatting>
  <conditionalFormatting sqref="AA153:AA164 AD153:AD164 AA167:AA168 AD167:AD168 AA171:AA177 AD171:AD177 AA180 AD180 AA182:AA192 AD182:AD192 AA194:AA198 AD194:AD198">
    <cfRule type="cellIs" dxfId="42" priority="7127" stopIfTrue="1" operator="equal">
      <formula>#REF!</formula>
    </cfRule>
  </conditionalFormatting>
  <dataValidations xWindow="884" yWindow="499" count="4">
    <dataValidation allowBlank="1" showInputMessage="1" showErrorMessage="1" error="Enter Direct or Bought-out only" sqref="O106:O65447 O100:O103 K15 O1:O14 O16:O98" xr:uid="{00000000-0002-0000-0400-000000000000}"/>
    <dataValidation type="whole" operator="greaterThan" allowBlank="1" showInputMessage="1" showErrorMessage="1" sqref="M19:M82 M84:M98" xr:uid="{00000000-0002-0000-0400-000001000000}">
      <formula1>0</formula1>
    </dataValidation>
    <dataValidation type="whole" operator="greaterThan" allowBlank="1" showInputMessage="1" showErrorMessage="1" sqref="G19:G82 G84:G98" xr:uid="{00000000-0002-0000-0400-000002000000}">
      <formula1>1</formula1>
    </dataValidation>
    <dataValidation type="list" operator="greaterThan" allowBlank="1" showInputMessage="1" showErrorMessage="1" sqref="I19:I82 I84:I98" xr:uid="{00000000-0002-0000-0400-000003000000}">
      <formula1>"0%,5%,12%,18%,28%"</formula1>
    </dataValidation>
  </dataValidations>
  <printOptions horizontalCentered="1"/>
  <pageMargins left="0.25" right="0.25" top="0.5" bottom="0.5" header="0.05" footer="0.05"/>
  <pageSetup paperSize="9" scale="57" fitToHeight="0" orientation="landscape" r:id="rId30"/>
  <headerFooter alignWithMargins="0">
    <oddFooter>&amp;R&amp;"Book Antiqua,Bold"&amp;10Schedule-1/ Page &amp;P of &amp;N</oddFooter>
  </headerFooter>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4" customWidth="1"/>
    <col min="9" max="9" width="9" style="249"/>
    <col min="10" max="13" width="9" style="80"/>
    <col min="14" max="14" width="14.25" style="37" customWidth="1"/>
    <col min="15" max="15" width="24.125" style="37" customWidth="1"/>
    <col min="16" max="16" width="11.125" style="1" customWidth="1"/>
    <col min="17" max="17" width="12.75" style="1" customWidth="1"/>
    <col min="18" max="18" width="11.375" style="337"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1"/>
  </cols>
  <sheetData>
    <row r="1" spans="1:27" ht="18" customHeight="1">
      <c r="A1" s="59" t="str">
        <f>Cover!B3</f>
        <v>SR-I/C&amp;M/WC-4356(SR1/NT/W-AIS/DOM/B00/25/11800) (RFx: 5002004743)</v>
      </c>
      <c r="B1" s="66"/>
      <c r="C1" s="59"/>
      <c r="D1" s="59"/>
      <c r="E1" s="7"/>
      <c r="F1" s="7"/>
      <c r="G1" s="8" t="s">
        <v>86</v>
      </c>
      <c r="T1" s="368" t="s">
        <v>87</v>
      </c>
      <c r="U1" s="357">
        <f>SUMIF(G17:G70, "Direct",F17:F70)</f>
        <v>0</v>
      </c>
      <c r="Z1" s="357" t="str">
        <f>'Names of Bidder'!D6</f>
        <v>Sole Bidder</v>
      </c>
      <c r="AA1" s="37" t="s">
        <v>88</v>
      </c>
    </row>
    <row r="2" spans="1:27" ht="14.1" customHeight="1">
      <c r="A2" s="4"/>
      <c r="B2" s="4"/>
      <c r="C2" s="4"/>
      <c r="D2" s="4"/>
      <c r="E2" s="1"/>
      <c r="F2" s="1"/>
      <c r="G2" s="1"/>
      <c r="Q2" s="6"/>
      <c r="T2" s="368" t="s">
        <v>89</v>
      </c>
      <c r="U2" s="369" t="e">
        <f>#REF!-U1</f>
        <v>#REF!</v>
      </c>
      <c r="V2" s="339"/>
      <c r="Z2" s="357">
        <f>'Names of Bidder'!L6</f>
        <v>0</v>
      </c>
    </row>
    <row r="3" spans="1:27" ht="49.5" customHeight="1">
      <c r="A3" s="1198"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198"/>
      <c r="C3" s="1198"/>
      <c r="D3" s="1198"/>
      <c r="E3" s="1198"/>
      <c r="F3" s="1198"/>
      <c r="G3" s="1198"/>
      <c r="O3" s="4"/>
      <c r="P3" s="304"/>
      <c r="Q3" s="304"/>
      <c r="R3" s="304"/>
      <c r="T3" s="4"/>
      <c r="U3" s="1"/>
      <c r="W3" s="1197"/>
      <c r="X3" s="1197"/>
    </row>
    <row r="4" spans="1:27" ht="22.15" customHeight="1">
      <c r="A4" s="1199" t="s">
        <v>230</v>
      </c>
      <c r="B4" s="1199"/>
      <c r="C4" s="1199"/>
      <c r="D4" s="1199"/>
      <c r="E4" s="1199"/>
      <c r="F4" s="1199"/>
      <c r="G4" s="1199"/>
      <c r="O4" s="4"/>
      <c r="P4" s="304"/>
      <c r="Q4" s="304"/>
      <c r="R4" s="304"/>
      <c r="T4" s="4"/>
      <c r="U4" s="340"/>
      <c r="V4" s="339"/>
    </row>
    <row r="5" spans="1:27" ht="14.1" customHeight="1">
      <c r="A5" s="6"/>
      <c r="B5" s="6"/>
      <c r="C5" s="6"/>
      <c r="D5" s="6"/>
      <c r="E5" s="1"/>
      <c r="F5" s="1"/>
      <c r="G5" s="1"/>
      <c r="O5" s="4"/>
      <c r="P5" s="304"/>
      <c r="Q5" s="304"/>
      <c r="R5" s="304"/>
      <c r="T5" s="4"/>
    </row>
    <row r="6" spans="1:27" ht="18" customHeight="1">
      <c r="A6" s="31" t="str">
        <f>"Bidder’s Name and Address (" &amp; MID('Names of Bidder'!B9,9, 20) &amp; ") :"</f>
        <v>Bidder’s Name and Address (Sole Bidder) :</v>
      </c>
      <c r="B6" s="32"/>
      <c r="C6" s="31"/>
      <c r="D6" s="31"/>
      <c r="E6" s="63" t="s">
        <v>91</v>
      </c>
      <c r="F6" s="1"/>
      <c r="G6" s="32"/>
      <c r="O6" s="4"/>
      <c r="P6" s="304"/>
      <c r="Q6" s="304"/>
      <c r="R6" s="304"/>
      <c r="T6" s="4"/>
      <c r="U6" s="338"/>
    </row>
    <row r="7" spans="1:27" ht="35.25" customHeight="1">
      <c r="A7" s="1200" t="str">
        <f>IF('Names of Bidder'!D9="", "", IF('Names of Bidder'!D6= "JV (Joint Venture)", "JV of " &amp; Z8, ""))</f>
        <v/>
      </c>
      <c r="B7" s="1200"/>
      <c r="C7" s="1200"/>
      <c r="D7" s="1200"/>
      <c r="E7" s="62" t="s">
        <v>231</v>
      </c>
      <c r="F7" s="1"/>
      <c r="G7" s="32"/>
      <c r="O7" s="354"/>
      <c r="P7" s="341"/>
      <c r="Q7" s="341"/>
      <c r="R7" s="341"/>
      <c r="W7" s="1197"/>
      <c r="X7" s="1197"/>
    </row>
    <row r="8" spans="1:27" ht="18" customHeight="1">
      <c r="A8" s="31" t="s">
        <v>92</v>
      </c>
      <c r="B8" s="1201" t="str">
        <f>IF('Names of Bidder'!D9=0, "", 'Names of Bidder'!D9)</f>
        <v/>
      </c>
      <c r="C8" s="1201"/>
      <c r="D8" s="1201"/>
      <c r="E8" s="62" t="s">
        <v>8</v>
      </c>
      <c r="F8" s="1"/>
      <c r="G8" s="32"/>
      <c r="O8" s="4"/>
      <c r="P8" s="342"/>
      <c r="Q8" s="342"/>
      <c r="R8" s="342"/>
      <c r="Z8" s="357" t="str">
        <f>IF('Names of Bidder'!D7=1,'Names of Bidder'!D9&amp;" &amp; "&amp;'Names of Bidder'!D14,IF('Names of Bidder'!D7="2 or More",'Names of Bidder'!D9&amp;" , "&amp;'Names of Bidder'!D14&amp;" &amp; "&amp;'Names of Bidder'!D19,""))</f>
        <v xml:space="preserve"> ,  &amp; …….. …….. …….. …….. …….. …….. </v>
      </c>
    </row>
    <row r="9" spans="1:27" ht="18" customHeight="1">
      <c r="A9" s="31" t="s">
        <v>93</v>
      </c>
      <c r="B9" s="1201" t="str">
        <f>IF('Names of Bidder'!D10=0, "", 'Names of Bidder'!D10)</f>
        <v/>
      </c>
      <c r="C9" s="1201"/>
      <c r="D9" s="1201"/>
      <c r="E9" s="62" t="s">
        <v>232</v>
      </c>
      <c r="F9" s="1"/>
      <c r="G9" s="32"/>
      <c r="O9" s="4"/>
      <c r="P9" s="342"/>
      <c r="Q9" s="342"/>
      <c r="R9" s="342"/>
    </row>
    <row r="10" spans="1:27" ht="18" customHeight="1">
      <c r="A10" s="1415"/>
      <c r="B10" s="1416" t="str">
        <f>IF('Names of Bidder'!D11=0, "", 'Names of Bidder'!D11)</f>
        <v/>
      </c>
      <c r="C10" s="1416"/>
      <c r="D10" s="1416"/>
      <c r="E10" s="1417" t="s">
        <v>233</v>
      </c>
      <c r="F10" s="1"/>
      <c r="G10" s="1415"/>
      <c r="O10" s="354"/>
      <c r="P10" s="355"/>
      <c r="Q10" s="304"/>
      <c r="R10" s="343"/>
    </row>
    <row r="11" spans="1:27" ht="18" customHeight="1">
      <c r="A11" s="1415"/>
      <c r="B11" s="1416" t="str">
        <f>IF('Names of Bidder'!D12=0, "", 'Names of Bidder'!D12)</f>
        <v/>
      </c>
      <c r="C11" s="1416"/>
      <c r="D11" s="1416"/>
      <c r="E11" s="1417" t="s">
        <v>234</v>
      </c>
      <c r="F11" s="1"/>
      <c r="G11" s="1415"/>
      <c r="W11" s="1197"/>
      <c r="X11" s="1197"/>
    </row>
    <row r="12" spans="1:27" ht="14.1" customHeight="1">
      <c r="A12" s="1415"/>
      <c r="B12" s="1415"/>
      <c r="C12" s="1415"/>
      <c r="D12" s="1415"/>
      <c r="E12" s="31"/>
      <c r="F12" s="34"/>
      <c r="G12" s="34"/>
      <c r="Y12" s="344"/>
    </row>
    <row r="13" spans="1:27" ht="40.5" customHeight="1">
      <c r="A13" s="1418" t="s">
        <v>235</v>
      </c>
      <c r="B13" s="1418"/>
      <c r="C13" s="1418"/>
      <c r="D13" s="1418"/>
      <c r="E13" s="1418"/>
      <c r="F13" s="1418"/>
      <c r="G13" s="1418"/>
      <c r="H13" s="372"/>
      <c r="I13" s="251"/>
      <c r="J13" s="252"/>
      <c r="K13" s="252"/>
      <c r="L13" s="252"/>
      <c r="M13" s="252"/>
      <c r="Q13" s="6"/>
      <c r="U13" t="s">
        <v>95</v>
      </c>
      <c r="Y13" s="344"/>
    </row>
    <row r="14" spans="1:27" ht="14.1" customHeight="1">
      <c r="A14" s="6"/>
      <c r="B14" s="6"/>
      <c r="C14" s="6"/>
      <c r="D14" s="6"/>
      <c r="E14" s="7"/>
      <c r="F14" s="7"/>
      <c r="G14" s="8" t="s">
        <v>96</v>
      </c>
      <c r="P14" s="1195"/>
      <c r="Q14" s="1195"/>
      <c r="S14" s="1196"/>
      <c r="T14" s="1196"/>
      <c r="U14" t="s">
        <v>97</v>
      </c>
      <c r="W14" s="1197"/>
      <c r="X14" s="1197"/>
    </row>
    <row r="15" spans="1:27" ht="66" customHeight="1">
      <c r="A15" s="5" t="s">
        <v>98</v>
      </c>
      <c r="B15" s="5" t="s">
        <v>107</v>
      </c>
      <c r="C15" s="9" t="s">
        <v>108</v>
      </c>
      <c r="D15" s="9" t="s">
        <v>109</v>
      </c>
      <c r="E15" s="5" t="s">
        <v>236</v>
      </c>
      <c r="F15" s="5" t="s">
        <v>237</v>
      </c>
      <c r="G15" s="5" t="s">
        <v>238</v>
      </c>
      <c r="P15" s="305"/>
      <c r="Q15" s="305"/>
      <c r="S15" s="305"/>
      <c r="T15" s="305"/>
    </row>
    <row r="16" spans="1:27" ht="18" customHeight="1">
      <c r="A16" s="9">
        <v>1</v>
      </c>
      <c r="B16" s="9">
        <v>2</v>
      </c>
      <c r="C16" s="9">
        <v>3</v>
      </c>
      <c r="D16" s="9">
        <v>4</v>
      </c>
      <c r="E16" s="9">
        <v>5</v>
      </c>
      <c r="F16" s="9" t="s">
        <v>239</v>
      </c>
      <c r="G16" s="9">
        <v>7</v>
      </c>
      <c r="P16" s="187"/>
      <c r="Q16" s="187"/>
      <c r="S16" s="187"/>
      <c r="T16" s="187"/>
    </row>
    <row r="17" spans="1:10" s="426" customFormat="1" ht="66.75" customHeight="1">
      <c r="A17" s="425" t="e">
        <f>'Sch-1'!#REF!</f>
        <v>#REF!</v>
      </c>
      <c r="B17" s="425" t="e">
        <f>'Sch-1'!#REF!</f>
        <v>#REF!</v>
      </c>
      <c r="C17" s="425"/>
      <c r="D17" s="425"/>
      <c r="E17" s="517"/>
      <c r="F17" s="104"/>
      <c r="G17" s="518"/>
    </row>
    <row r="18" spans="1:10" s="426" customFormat="1" ht="18.75" customHeight="1">
      <c r="A18" s="425" t="e">
        <f>'Sch-1'!#REF!</f>
        <v>#REF!</v>
      </c>
      <c r="B18" s="425" t="e">
        <f>'Sch-1'!#REF!</f>
        <v>#REF!</v>
      </c>
      <c r="C18" s="425"/>
      <c r="D18" s="425"/>
      <c r="E18" s="517"/>
      <c r="F18" s="104"/>
      <c r="G18" s="518"/>
    </row>
    <row r="19" spans="1:10" s="426" customFormat="1" ht="15.75" customHeight="1">
      <c r="A19" s="425" t="e">
        <f>'Sch-1'!#REF!</f>
        <v>#REF!</v>
      </c>
      <c r="B19" s="425" t="e">
        <f>'Sch-1'!#REF!</f>
        <v>#REF!</v>
      </c>
      <c r="C19" s="425"/>
      <c r="D19" s="425"/>
      <c r="E19" s="517"/>
      <c r="F19" s="104"/>
      <c r="G19" s="518"/>
      <c r="J19" s="499"/>
    </row>
    <row r="20" spans="1:10" s="426" customFormat="1" ht="15.75" customHeight="1">
      <c r="A20" s="425" t="e">
        <f>'Sch-1'!#REF!</f>
        <v>#REF!</v>
      </c>
      <c r="B20" s="425" t="e">
        <f>'Sch-1'!#REF!</f>
        <v>#REF!</v>
      </c>
      <c r="C20" s="425" t="e">
        <f>'Sch-1'!#REF!</f>
        <v>#REF!</v>
      </c>
      <c r="D20" s="425" t="e">
        <f>'Sch-1'!#REF!</f>
        <v>#REF!</v>
      </c>
      <c r="E20" s="517" t="e">
        <f>'Sch-1'!#REF!</f>
        <v>#REF!</v>
      </c>
      <c r="F20" s="104" t="e">
        <f>IF(E20=0, "Included",IF(ISERROR(D20*E20), E20, D20*E20))</f>
        <v>#REF!</v>
      </c>
      <c r="G20" s="518" t="e">
        <f>'Sch-1'!#REF!</f>
        <v>#REF!</v>
      </c>
    </row>
    <row r="21" spans="1:10" s="426" customFormat="1" ht="15.75" customHeight="1">
      <c r="A21" s="425" t="e">
        <f>'Sch-1'!#REF!</f>
        <v>#REF!</v>
      </c>
      <c r="B21" s="425" t="e">
        <f>'Sch-1'!#REF!</f>
        <v>#REF!</v>
      </c>
      <c r="C21" s="425" t="e">
        <f>'Sch-1'!#REF!</f>
        <v>#REF!</v>
      </c>
      <c r="D21" s="425" t="e">
        <f>'Sch-1'!#REF!</f>
        <v>#REF!</v>
      </c>
      <c r="E21" s="517" t="e">
        <f>'Sch-1'!#REF!</f>
        <v>#REF!</v>
      </c>
      <c r="F21" s="104" t="e">
        <f>IF(E21=0, "Included",IF(ISERROR(D21*E21), E21, D21*E21))</f>
        <v>#REF!</v>
      </c>
      <c r="G21" s="518" t="e">
        <f>'Sch-1'!#REF!</f>
        <v>#REF!</v>
      </c>
    </row>
    <row r="22" spans="1:10" s="426" customFormat="1" ht="15.75" customHeight="1">
      <c r="A22" s="425"/>
      <c r="B22" s="425"/>
      <c r="C22" s="425"/>
      <c r="D22" s="425"/>
      <c r="E22" s="517"/>
      <c r="F22" s="104"/>
      <c r="G22" s="518"/>
    </row>
    <row r="23" spans="1:10" s="426" customFormat="1" ht="15.75" customHeight="1">
      <c r="A23" s="425" t="e">
        <f>'Sch-1'!#REF!</f>
        <v>#REF!</v>
      </c>
      <c r="B23" s="425" t="e">
        <f>'Sch-1'!#REF!</f>
        <v>#REF!</v>
      </c>
      <c r="C23" s="425"/>
      <c r="D23" s="425"/>
      <c r="E23" s="517"/>
      <c r="F23" s="104"/>
      <c r="G23" s="518"/>
    </row>
    <row r="24" spans="1:10" s="426" customFormat="1" ht="15.75" customHeight="1">
      <c r="A24" s="425" t="e">
        <f>'Sch-1'!#REF!</f>
        <v>#REF!</v>
      </c>
      <c r="B24" s="425" t="e">
        <f>'Sch-1'!#REF!</f>
        <v>#REF!</v>
      </c>
      <c r="C24" s="425" t="e">
        <f>'Sch-1'!#REF!</f>
        <v>#REF!</v>
      </c>
      <c r="D24" s="425" t="e">
        <f>'Sch-1'!#REF!</f>
        <v>#REF!</v>
      </c>
      <c r="E24" s="517" t="e">
        <f>'Sch-1'!#REF!</f>
        <v>#REF!</v>
      </c>
      <c r="F24" s="104" t="e">
        <f>IF(E24=0, "Included",IF(ISERROR(D24*E24), E24, D24*E24))</f>
        <v>#REF!</v>
      </c>
      <c r="G24" s="518" t="e">
        <f>'Sch-1'!#REF!</f>
        <v>#REF!</v>
      </c>
    </row>
    <row r="25" spans="1:10" s="426" customFormat="1" ht="15.75" customHeight="1">
      <c r="A25" s="425" t="e">
        <f>'Sch-1'!#REF!</f>
        <v>#REF!</v>
      </c>
      <c r="B25" s="425" t="e">
        <f>'Sch-1'!#REF!</f>
        <v>#REF!</v>
      </c>
      <c r="C25" s="425" t="e">
        <f>'Sch-1'!#REF!</f>
        <v>#REF!</v>
      </c>
      <c r="D25" s="425" t="e">
        <f>'Sch-1'!#REF!</f>
        <v>#REF!</v>
      </c>
      <c r="E25" s="517" t="e">
        <f>'Sch-1'!#REF!</f>
        <v>#REF!</v>
      </c>
      <c r="F25" s="104" t="e">
        <f>IF(E25=0, "Included",IF(ISERROR(D25*E25), E25, D25*E25))</f>
        <v>#REF!</v>
      </c>
      <c r="G25" s="518" t="e">
        <f>'Sch-1'!#REF!</f>
        <v>#REF!</v>
      </c>
    </row>
    <row r="26" spans="1:10" s="426" customFormat="1" ht="15.75" customHeight="1">
      <c r="A26" s="425"/>
      <c r="B26" s="425"/>
      <c r="C26" s="425"/>
      <c r="D26" s="425"/>
      <c r="E26" s="517"/>
      <c r="F26" s="104"/>
      <c r="G26" s="518"/>
    </row>
    <row r="27" spans="1:10" s="426" customFormat="1" ht="15.75" customHeight="1">
      <c r="A27" s="425" t="e">
        <f>'Sch-1'!#REF!</f>
        <v>#REF!</v>
      </c>
      <c r="B27" s="425" t="e">
        <f>'Sch-1'!#REF!</f>
        <v>#REF!</v>
      </c>
      <c r="C27" s="425"/>
      <c r="D27" s="425"/>
      <c r="E27" s="517"/>
      <c r="F27" s="104"/>
      <c r="G27" s="518"/>
    </row>
    <row r="28" spans="1:10" s="426" customFormat="1" ht="15.75" customHeight="1">
      <c r="A28" s="425" t="e">
        <f>'Sch-1'!#REF!</f>
        <v>#REF!</v>
      </c>
      <c r="B28" s="425" t="e">
        <f>'Sch-1'!#REF!</f>
        <v>#REF!</v>
      </c>
      <c r="C28" s="425" t="e">
        <f>'Sch-1'!#REF!</f>
        <v>#REF!</v>
      </c>
      <c r="D28" s="425" t="e">
        <f>'Sch-1'!#REF!</f>
        <v>#REF!</v>
      </c>
      <c r="E28" s="517" t="e">
        <f>'Sch-1'!#REF!</f>
        <v>#REF!</v>
      </c>
      <c r="F28" s="104" t="e">
        <f>IF(E28=0, "Included",IF(ISERROR(D28*E28), E28, D28*E28))</f>
        <v>#REF!</v>
      </c>
      <c r="G28" s="518" t="e">
        <f>'Sch-1'!#REF!</f>
        <v>#REF!</v>
      </c>
    </row>
    <row r="29" spans="1:10" s="426" customFormat="1" ht="15.75" customHeight="1">
      <c r="A29" s="425" t="e">
        <f>'Sch-1'!#REF!</f>
        <v>#REF!</v>
      </c>
      <c r="B29" s="425" t="e">
        <f>'Sch-1'!#REF!</f>
        <v>#REF!</v>
      </c>
      <c r="C29" s="425" t="e">
        <f>'Sch-1'!#REF!</f>
        <v>#REF!</v>
      </c>
      <c r="D29" s="425" t="e">
        <f>'Sch-1'!#REF!</f>
        <v>#REF!</v>
      </c>
      <c r="E29" s="517" t="e">
        <f>'Sch-1'!#REF!</f>
        <v>#REF!</v>
      </c>
      <c r="F29" s="104" t="e">
        <f>IF(E29=0, "Included",IF(ISERROR(D29*E29), E29, D29*E29))</f>
        <v>#REF!</v>
      </c>
      <c r="G29" s="518" t="e">
        <f>'Sch-1'!#REF!</f>
        <v>#REF!</v>
      </c>
    </row>
    <row r="30" spans="1:10" s="426" customFormat="1" ht="15.75" customHeight="1">
      <c r="A30" s="425"/>
      <c r="B30" s="425"/>
      <c r="C30" s="425"/>
      <c r="D30" s="425"/>
      <c r="E30" s="517"/>
      <c r="F30" s="104"/>
      <c r="G30" s="518"/>
    </row>
    <row r="31" spans="1:10" s="426" customFormat="1" ht="15.75" customHeight="1">
      <c r="A31" s="425" t="e">
        <f>'Sch-1'!#REF!</f>
        <v>#REF!</v>
      </c>
      <c r="B31" s="425" t="e">
        <f>'Sch-1'!#REF!</f>
        <v>#REF!</v>
      </c>
      <c r="C31" s="425"/>
      <c r="D31" s="425"/>
      <c r="E31" s="517"/>
      <c r="F31" s="104"/>
      <c r="G31" s="518"/>
    </row>
    <row r="32" spans="1:10" s="426" customFormat="1" ht="15.75" customHeight="1">
      <c r="A32" s="425" t="e">
        <f>'Sch-1'!#REF!</f>
        <v>#REF!</v>
      </c>
      <c r="B32" s="425" t="e">
        <f>'Sch-1'!#REF!</f>
        <v>#REF!</v>
      </c>
      <c r="C32" s="425"/>
      <c r="D32" s="425"/>
      <c r="E32" s="517"/>
      <c r="F32" s="104"/>
      <c r="G32" s="518"/>
    </row>
    <row r="33" spans="1:7" s="426" customFormat="1" ht="15.75" customHeight="1">
      <c r="A33" s="425" t="e">
        <f>'Sch-1'!#REF!</f>
        <v>#REF!</v>
      </c>
      <c r="B33" s="425" t="e">
        <f>'Sch-1'!#REF!</f>
        <v>#REF!</v>
      </c>
      <c r="C33" s="425" t="e">
        <f>'Sch-1'!#REF!</f>
        <v>#REF!</v>
      </c>
      <c r="D33" s="425" t="e">
        <f>'Sch-1'!#REF!</f>
        <v>#REF!</v>
      </c>
      <c r="E33" s="517" t="e">
        <f>'Sch-1'!#REF!</f>
        <v>#REF!</v>
      </c>
      <c r="F33" s="104" t="e">
        <f t="shared" ref="F33:F68" si="0">IF(E33=0, "Included",IF(ISERROR(D33*E33), E33, D33*E33))</f>
        <v>#REF!</v>
      </c>
      <c r="G33" s="518" t="e">
        <f>'Sch-1'!#REF!</f>
        <v>#REF!</v>
      </c>
    </row>
    <row r="34" spans="1:7" s="426" customFormat="1" ht="15.75" customHeight="1">
      <c r="A34" s="425" t="e">
        <f>'Sch-1'!#REF!</f>
        <v>#REF!</v>
      </c>
      <c r="B34" s="425" t="e">
        <f>'Sch-1'!#REF!</f>
        <v>#REF!</v>
      </c>
      <c r="C34" s="425" t="e">
        <f>'Sch-1'!#REF!</f>
        <v>#REF!</v>
      </c>
      <c r="D34" s="425" t="e">
        <f>'Sch-1'!#REF!</f>
        <v>#REF!</v>
      </c>
      <c r="E34" s="517" t="e">
        <f>'Sch-1'!#REF!</f>
        <v>#REF!</v>
      </c>
      <c r="F34" s="104" t="e">
        <f t="shared" si="0"/>
        <v>#REF!</v>
      </c>
      <c r="G34" s="518" t="e">
        <f>'Sch-1'!#REF!</f>
        <v>#REF!</v>
      </c>
    </row>
    <row r="35" spans="1:7" s="426" customFormat="1" ht="15.75" customHeight="1">
      <c r="A35" s="425"/>
      <c r="B35" s="425"/>
      <c r="C35" s="425"/>
      <c r="D35" s="425"/>
      <c r="E35" s="517"/>
      <c r="F35" s="104"/>
      <c r="G35" s="518"/>
    </row>
    <row r="36" spans="1:7" s="426" customFormat="1" ht="15.75" customHeight="1">
      <c r="A36" s="425" t="e">
        <f>'Sch-1'!#REF!</f>
        <v>#REF!</v>
      </c>
      <c r="B36" s="425" t="e">
        <f>'Sch-1'!#REF!</f>
        <v>#REF!</v>
      </c>
      <c r="C36" s="425"/>
      <c r="D36" s="425"/>
      <c r="E36" s="517"/>
      <c r="F36" s="104"/>
      <c r="G36" s="518"/>
    </row>
    <row r="37" spans="1:7" s="426" customFormat="1" ht="51" customHeight="1">
      <c r="A37" s="425" t="e">
        <f>'Sch-1'!#REF!</f>
        <v>#REF!</v>
      </c>
      <c r="B37" s="425" t="e">
        <f>'Sch-1'!#REF!</f>
        <v>#REF!</v>
      </c>
      <c r="C37" s="425" t="e">
        <f>'Sch-1'!#REF!</f>
        <v>#REF!</v>
      </c>
      <c r="D37" s="425" t="e">
        <f>'Sch-1'!#REF!</f>
        <v>#REF!</v>
      </c>
      <c r="E37" s="517" t="e">
        <f>'Sch-1'!#REF!</f>
        <v>#REF!</v>
      </c>
      <c r="F37" s="104" t="e">
        <f t="shared" si="0"/>
        <v>#REF!</v>
      </c>
      <c r="G37" s="518" t="e">
        <f>'Sch-1'!#REF!</f>
        <v>#REF!</v>
      </c>
    </row>
    <row r="38" spans="1:7" s="426" customFormat="1" ht="17.25" customHeight="1">
      <c r="A38" s="425" t="e">
        <f>'Sch-1'!#REF!</f>
        <v>#REF!</v>
      </c>
      <c r="B38" s="425" t="e">
        <f>'Sch-1'!#REF!</f>
        <v>#REF!</v>
      </c>
      <c r="C38" s="425" t="e">
        <f>'Sch-1'!#REF!</f>
        <v>#REF!</v>
      </c>
      <c r="D38" s="425" t="e">
        <f>'Sch-1'!#REF!</f>
        <v>#REF!</v>
      </c>
      <c r="E38" s="517" t="e">
        <f>'Sch-1'!#REF!</f>
        <v>#REF!</v>
      </c>
      <c r="F38" s="104" t="e">
        <f t="shared" si="0"/>
        <v>#REF!</v>
      </c>
      <c r="G38" s="518" t="e">
        <f>'Sch-1'!#REF!</f>
        <v>#REF!</v>
      </c>
    </row>
    <row r="39" spans="1:7" s="426" customFormat="1" ht="15.75" customHeight="1">
      <c r="A39" s="425" t="e">
        <f>'Sch-1'!#REF!</f>
        <v>#REF!</v>
      </c>
      <c r="B39" s="425" t="e">
        <f>'Sch-1'!#REF!</f>
        <v>#REF!</v>
      </c>
      <c r="C39" s="425" t="e">
        <f>'Sch-1'!#REF!</f>
        <v>#REF!</v>
      </c>
      <c r="D39" s="425" t="e">
        <f>'Sch-1'!#REF!</f>
        <v>#REF!</v>
      </c>
      <c r="E39" s="517" t="e">
        <f>'Sch-1'!#REF!</f>
        <v>#REF!</v>
      </c>
      <c r="F39" s="104" t="e">
        <f t="shared" si="0"/>
        <v>#REF!</v>
      </c>
      <c r="G39" s="518" t="e">
        <f>'Sch-1'!#REF!</f>
        <v>#REF!</v>
      </c>
    </row>
    <row r="40" spans="1:7" s="426" customFormat="1" ht="15.75" customHeight="1">
      <c r="A40" s="425" t="e">
        <f>'Sch-1'!#REF!</f>
        <v>#REF!</v>
      </c>
      <c r="B40" s="425" t="e">
        <f>'Sch-1'!#REF!</f>
        <v>#REF!</v>
      </c>
      <c r="C40" s="425" t="e">
        <f>'Sch-1'!#REF!</f>
        <v>#REF!</v>
      </c>
      <c r="D40" s="425" t="e">
        <f>'Sch-1'!#REF!</f>
        <v>#REF!</v>
      </c>
      <c r="E40" s="517" t="e">
        <f>'Sch-1'!#REF!</f>
        <v>#REF!</v>
      </c>
      <c r="F40" s="104" t="e">
        <f t="shared" si="0"/>
        <v>#REF!</v>
      </c>
      <c r="G40" s="518" t="e">
        <f>'Sch-1'!#REF!</f>
        <v>#REF!</v>
      </c>
    </row>
    <row r="41" spans="1:7" s="426" customFormat="1" ht="15.75" customHeight="1">
      <c r="A41" s="425" t="e">
        <f>'Sch-1'!#REF!</f>
        <v>#REF!</v>
      </c>
      <c r="B41" s="425" t="e">
        <f>'Sch-1'!#REF!</f>
        <v>#REF!</v>
      </c>
      <c r="C41" s="425" t="e">
        <f>'Sch-1'!#REF!</f>
        <v>#REF!</v>
      </c>
      <c r="D41" s="425" t="e">
        <f>'Sch-1'!#REF!</f>
        <v>#REF!</v>
      </c>
      <c r="E41" s="517" t="e">
        <f>'Sch-1'!#REF!</f>
        <v>#REF!</v>
      </c>
      <c r="F41" s="104" t="e">
        <f t="shared" si="0"/>
        <v>#REF!</v>
      </c>
      <c r="G41" s="518" t="e">
        <f>'Sch-1'!#REF!</f>
        <v>#REF!</v>
      </c>
    </row>
    <row r="42" spans="1:7" s="426" customFormat="1" ht="18.75" customHeight="1">
      <c r="A42" s="425" t="e">
        <f>'Sch-1'!#REF!</f>
        <v>#REF!</v>
      </c>
      <c r="B42" s="425" t="e">
        <f>'Sch-1'!#REF!</f>
        <v>#REF!</v>
      </c>
      <c r="C42" s="425" t="e">
        <f>'Sch-1'!#REF!</f>
        <v>#REF!</v>
      </c>
      <c r="D42" s="425" t="e">
        <f>'Sch-1'!#REF!</f>
        <v>#REF!</v>
      </c>
      <c r="E42" s="517" t="e">
        <f>'Sch-1'!#REF!</f>
        <v>#REF!</v>
      </c>
      <c r="F42" s="104" t="e">
        <f t="shared" si="0"/>
        <v>#REF!</v>
      </c>
      <c r="G42" s="518" t="e">
        <f>'Sch-1'!#REF!</f>
        <v>#REF!</v>
      </c>
    </row>
    <row r="43" spans="1:7" s="426" customFormat="1">
      <c r="A43" s="425"/>
      <c r="B43" s="425"/>
      <c r="C43" s="425"/>
      <c r="D43" s="425"/>
      <c r="E43" s="517"/>
      <c r="F43" s="104"/>
      <c r="G43" s="518"/>
    </row>
    <row r="44" spans="1:7" s="426" customFormat="1" ht="17.25" customHeight="1">
      <c r="A44" s="425" t="e">
        <f>'Sch-1'!#REF!</f>
        <v>#REF!</v>
      </c>
      <c r="B44" s="425" t="e">
        <f>'Sch-1'!#REF!</f>
        <v>#REF!</v>
      </c>
      <c r="C44" s="425"/>
      <c r="D44" s="425"/>
      <c r="E44" s="517"/>
      <c r="F44" s="104"/>
      <c r="G44" s="518"/>
    </row>
    <row r="45" spans="1:7" s="426" customFormat="1" ht="17.25" customHeight="1">
      <c r="A45" s="425" t="e">
        <f>'Sch-1'!#REF!</f>
        <v>#REF!</v>
      </c>
      <c r="B45" s="425" t="e">
        <f>'Sch-1'!#REF!</f>
        <v>#REF!</v>
      </c>
      <c r="C45" s="425" t="e">
        <f>'Sch-1'!#REF!</f>
        <v>#REF!</v>
      </c>
      <c r="D45" s="425" t="e">
        <f>'Sch-1'!#REF!</f>
        <v>#REF!</v>
      </c>
      <c r="E45" s="517" t="e">
        <f>'Sch-1'!#REF!</f>
        <v>#REF!</v>
      </c>
      <c r="F45" s="104" t="e">
        <f t="shared" si="0"/>
        <v>#REF!</v>
      </c>
      <c r="G45" s="518" t="e">
        <f>'Sch-1'!#REF!</f>
        <v>#REF!</v>
      </c>
    </row>
    <row r="46" spans="1:7" s="426" customFormat="1" ht="17.25" customHeight="1">
      <c r="A46" s="425"/>
      <c r="B46" s="425"/>
      <c r="C46" s="425"/>
      <c r="D46" s="425"/>
      <c r="E46" s="517"/>
      <c r="F46" s="104"/>
      <c r="G46" s="518"/>
    </row>
    <row r="47" spans="1:7" s="429" customFormat="1">
      <c r="A47" s="425" t="e">
        <f>'Sch-1'!#REF!</f>
        <v>#REF!</v>
      </c>
      <c r="B47" s="425" t="e">
        <f>'Sch-1'!#REF!</f>
        <v>#REF!</v>
      </c>
      <c r="C47" s="425"/>
      <c r="D47" s="425"/>
      <c r="E47" s="517"/>
      <c r="F47" s="104"/>
      <c r="G47" s="518"/>
    </row>
    <row r="48" spans="1:7" s="429" customFormat="1">
      <c r="A48" s="425" t="e">
        <f>'Sch-1'!#REF!</f>
        <v>#REF!</v>
      </c>
      <c r="B48" s="425" t="e">
        <f>'Sch-1'!#REF!</f>
        <v>#REF!</v>
      </c>
      <c r="C48" s="425" t="e">
        <f>'Sch-1'!#REF!</f>
        <v>#REF!</v>
      </c>
      <c r="D48" s="425" t="e">
        <f>'Sch-1'!#REF!</f>
        <v>#REF!</v>
      </c>
      <c r="E48" s="517" t="e">
        <f>'Sch-1'!#REF!</f>
        <v>#REF!</v>
      </c>
      <c r="F48" s="104" t="e">
        <f t="shared" si="0"/>
        <v>#REF!</v>
      </c>
      <c r="G48" s="518" t="e">
        <f>'Sch-1'!#REF!</f>
        <v>#REF!</v>
      </c>
    </row>
    <row r="49" spans="1:7" s="429" customFormat="1" ht="15" customHeight="1">
      <c r="A49" s="425" t="e">
        <f>'Sch-1'!#REF!</f>
        <v>#REF!</v>
      </c>
      <c r="B49" s="425" t="e">
        <f>'Sch-1'!#REF!</f>
        <v>#REF!</v>
      </c>
      <c r="C49" s="425" t="e">
        <f>'Sch-1'!#REF!</f>
        <v>#REF!</v>
      </c>
      <c r="D49" s="425" t="e">
        <f>'Sch-1'!#REF!</f>
        <v>#REF!</v>
      </c>
      <c r="E49" s="517" t="e">
        <f>'Sch-1'!#REF!</f>
        <v>#REF!</v>
      </c>
      <c r="F49" s="104" t="e">
        <f t="shared" si="0"/>
        <v>#REF!</v>
      </c>
      <c r="G49" s="518" t="e">
        <f>'Sch-1'!#REF!</f>
        <v>#REF!</v>
      </c>
    </row>
    <row r="50" spans="1:7" s="429" customFormat="1" ht="15" customHeight="1">
      <c r="A50" s="425" t="e">
        <f>'Sch-1'!#REF!</f>
        <v>#REF!</v>
      </c>
      <c r="B50" s="425" t="e">
        <f>'Sch-1'!#REF!</f>
        <v>#REF!</v>
      </c>
      <c r="C50" s="425" t="e">
        <f>'Sch-1'!#REF!</f>
        <v>#REF!</v>
      </c>
      <c r="D50" s="425" t="e">
        <f>'Sch-1'!#REF!</f>
        <v>#REF!</v>
      </c>
      <c r="E50" s="517" t="e">
        <f>'Sch-1'!#REF!</f>
        <v>#REF!</v>
      </c>
      <c r="F50" s="104" t="e">
        <f t="shared" si="0"/>
        <v>#REF!</v>
      </c>
      <c r="G50" s="518" t="e">
        <f>'Sch-1'!#REF!</f>
        <v>#REF!</v>
      </c>
    </row>
    <row r="51" spans="1:7" s="429" customFormat="1">
      <c r="A51" s="425" t="e">
        <f>'Sch-1'!#REF!</f>
        <v>#REF!</v>
      </c>
      <c r="B51" s="425" t="e">
        <f>'Sch-1'!#REF!</f>
        <v>#REF!</v>
      </c>
      <c r="C51" s="425" t="e">
        <f>'Sch-1'!#REF!</f>
        <v>#REF!</v>
      </c>
      <c r="D51" s="425" t="e">
        <f>'Sch-1'!#REF!</f>
        <v>#REF!</v>
      </c>
      <c r="E51" s="517" t="e">
        <f>'Sch-1'!#REF!</f>
        <v>#REF!</v>
      </c>
      <c r="F51" s="104" t="e">
        <f t="shared" si="0"/>
        <v>#REF!</v>
      </c>
      <c r="G51" s="518" t="e">
        <f>'Sch-1'!#REF!</f>
        <v>#REF!</v>
      </c>
    </row>
    <row r="52" spans="1:7" s="429" customFormat="1">
      <c r="A52" s="425"/>
      <c r="B52" s="425"/>
      <c r="C52" s="425"/>
      <c r="D52" s="425"/>
      <c r="E52" s="517"/>
      <c r="F52" s="104"/>
      <c r="G52" s="518"/>
    </row>
    <row r="53" spans="1:7" s="426" customFormat="1" ht="17.25" customHeight="1">
      <c r="A53" s="425" t="e">
        <f>'Sch-1'!#REF!</f>
        <v>#REF!</v>
      </c>
      <c r="B53" s="425" t="e">
        <f>'Sch-1'!#REF!</f>
        <v>#REF!</v>
      </c>
      <c r="C53" s="425"/>
      <c r="D53" s="425"/>
      <c r="E53" s="517"/>
      <c r="F53" s="104"/>
      <c r="G53" s="518"/>
    </row>
    <row r="54" spans="1:7" s="430" customFormat="1" ht="18">
      <c r="A54" s="425" t="e">
        <f>'Sch-1'!#REF!</f>
        <v>#REF!</v>
      </c>
      <c r="B54" s="425" t="e">
        <f>'Sch-1'!#REF!</f>
        <v>#REF!</v>
      </c>
      <c r="C54" s="425" t="e">
        <f>'Sch-1'!#REF!</f>
        <v>#REF!</v>
      </c>
      <c r="D54" s="425" t="e">
        <f>'Sch-1'!#REF!</f>
        <v>#REF!</v>
      </c>
      <c r="E54" s="517" t="e">
        <f>'Sch-1'!#REF!</f>
        <v>#REF!</v>
      </c>
      <c r="F54" s="104" t="e">
        <f t="shared" si="0"/>
        <v>#REF!</v>
      </c>
      <c r="G54" s="518" t="e">
        <f>'Sch-1'!#REF!</f>
        <v>#REF!</v>
      </c>
    </row>
    <row r="55" spans="1:7" s="426" customFormat="1">
      <c r="A55" s="425" t="e">
        <f>'Sch-1'!#REF!</f>
        <v>#REF!</v>
      </c>
      <c r="B55" s="425" t="e">
        <f>'Sch-1'!#REF!</f>
        <v>#REF!</v>
      </c>
      <c r="C55" s="425" t="e">
        <f>'Sch-1'!#REF!</f>
        <v>#REF!</v>
      </c>
      <c r="D55" s="425" t="e">
        <f>'Sch-1'!#REF!</f>
        <v>#REF!</v>
      </c>
      <c r="E55" s="517" t="e">
        <f>'Sch-1'!#REF!</f>
        <v>#REF!</v>
      </c>
      <c r="F55" s="104" t="e">
        <f t="shared" si="0"/>
        <v>#REF!</v>
      </c>
      <c r="G55" s="518" t="e">
        <f>'Sch-1'!#REF!</f>
        <v>#REF!</v>
      </c>
    </row>
    <row r="56" spans="1:7" s="426" customFormat="1" ht="18" customHeight="1">
      <c r="A56" s="425" t="e">
        <f>'Sch-1'!#REF!</f>
        <v>#REF!</v>
      </c>
      <c r="B56" s="425" t="e">
        <f>'Sch-1'!#REF!</f>
        <v>#REF!</v>
      </c>
      <c r="C56" s="425" t="e">
        <f>'Sch-1'!#REF!</f>
        <v>#REF!</v>
      </c>
      <c r="D56" s="425" t="e">
        <f>'Sch-1'!#REF!</f>
        <v>#REF!</v>
      </c>
      <c r="E56" s="517" t="e">
        <f>'Sch-1'!#REF!</f>
        <v>#REF!</v>
      </c>
      <c r="F56" s="104" t="e">
        <f t="shared" si="0"/>
        <v>#REF!</v>
      </c>
      <c r="G56" s="518" t="e">
        <f>'Sch-1'!#REF!</f>
        <v>#REF!</v>
      </c>
    </row>
    <row r="57" spans="1:7" s="426" customFormat="1" ht="18.75" customHeight="1">
      <c r="A57" s="425" t="e">
        <f>'Sch-1'!#REF!</f>
        <v>#REF!</v>
      </c>
      <c r="B57" s="425" t="e">
        <f>'Sch-1'!#REF!</f>
        <v>#REF!</v>
      </c>
      <c r="C57" s="425"/>
      <c r="D57" s="425"/>
      <c r="E57" s="517"/>
      <c r="F57" s="104"/>
      <c r="G57" s="518"/>
    </row>
    <row r="58" spans="1:7" s="426" customFormat="1" ht="18.75" customHeight="1">
      <c r="A58" s="425" t="e">
        <f>'Sch-1'!#REF!</f>
        <v>#REF!</v>
      </c>
      <c r="B58" s="425" t="e">
        <f>'Sch-1'!#REF!</f>
        <v>#REF!</v>
      </c>
      <c r="C58" s="425" t="e">
        <f>'Sch-1'!#REF!</f>
        <v>#REF!</v>
      </c>
      <c r="D58" s="425" t="e">
        <f>'Sch-1'!#REF!</f>
        <v>#REF!</v>
      </c>
      <c r="E58" s="517" t="e">
        <f>'Sch-1'!#REF!</f>
        <v>#REF!</v>
      </c>
      <c r="F58" s="104" t="e">
        <f t="shared" si="0"/>
        <v>#REF!</v>
      </c>
      <c r="G58" s="518" t="e">
        <f>'Sch-1'!#REF!</f>
        <v>#REF!</v>
      </c>
    </row>
    <row r="59" spans="1:7" s="430" customFormat="1" ht="18.75" customHeight="1">
      <c r="A59" s="425" t="e">
        <f>'Sch-1'!#REF!</f>
        <v>#REF!</v>
      </c>
      <c r="B59" s="425" t="e">
        <f>'Sch-1'!#REF!</f>
        <v>#REF!</v>
      </c>
      <c r="C59" s="425" t="e">
        <f>'Sch-1'!#REF!</f>
        <v>#REF!</v>
      </c>
      <c r="D59" s="425" t="e">
        <f>'Sch-1'!#REF!</f>
        <v>#REF!</v>
      </c>
      <c r="E59" s="517" t="e">
        <f>'Sch-1'!#REF!</f>
        <v>#REF!</v>
      </c>
      <c r="F59" s="104" t="e">
        <f t="shared" si="0"/>
        <v>#REF!</v>
      </c>
      <c r="G59" s="518" t="e">
        <f>'Sch-1'!#REF!</f>
        <v>#REF!</v>
      </c>
    </row>
    <row r="60" spans="1:7" s="426" customFormat="1" ht="18.75" customHeight="1">
      <c r="A60" s="425" t="e">
        <f>'Sch-1'!#REF!</f>
        <v>#REF!</v>
      </c>
      <c r="B60" s="425" t="e">
        <f>'Sch-1'!#REF!</f>
        <v>#REF!</v>
      </c>
      <c r="C60" s="425" t="e">
        <f>'Sch-1'!#REF!</f>
        <v>#REF!</v>
      </c>
      <c r="D60" s="425" t="e">
        <f>'Sch-1'!#REF!</f>
        <v>#REF!</v>
      </c>
      <c r="E60" s="517" t="e">
        <f>'Sch-1'!#REF!</f>
        <v>#REF!</v>
      </c>
      <c r="F60" s="104" t="e">
        <f t="shared" si="0"/>
        <v>#REF!</v>
      </c>
      <c r="G60" s="518" t="e">
        <f>'Sch-1'!#REF!</f>
        <v>#REF!</v>
      </c>
    </row>
    <row r="61" spans="1:7" s="426" customFormat="1" ht="17.25" customHeight="1">
      <c r="A61" s="425" t="e">
        <f>'Sch-1'!#REF!</f>
        <v>#REF!</v>
      </c>
      <c r="B61" s="425" t="e">
        <f>'Sch-1'!#REF!</f>
        <v>#REF!</v>
      </c>
      <c r="C61" s="425" t="e">
        <f>'Sch-1'!#REF!</f>
        <v>#REF!</v>
      </c>
      <c r="D61" s="425" t="e">
        <f>'Sch-1'!#REF!</f>
        <v>#REF!</v>
      </c>
      <c r="E61" s="517" t="e">
        <f>'Sch-1'!#REF!</f>
        <v>#REF!</v>
      </c>
      <c r="F61" s="104" t="e">
        <f t="shared" si="0"/>
        <v>#REF!</v>
      </c>
      <c r="G61" s="518" t="e">
        <f>'Sch-1'!#REF!</f>
        <v>#REF!</v>
      </c>
    </row>
    <row r="62" spans="1:7" s="426" customFormat="1" ht="17.25" customHeight="1">
      <c r="A62" s="425" t="e">
        <f>'Sch-1'!#REF!</f>
        <v>#REF!</v>
      </c>
      <c r="B62" s="425" t="e">
        <f>'Sch-1'!#REF!</f>
        <v>#REF!</v>
      </c>
      <c r="C62" s="425" t="e">
        <f>'Sch-1'!#REF!</f>
        <v>#REF!</v>
      </c>
      <c r="D62" s="425" t="e">
        <f>'Sch-1'!#REF!</f>
        <v>#REF!</v>
      </c>
      <c r="E62" s="517" t="e">
        <f>'Sch-1'!#REF!</f>
        <v>#REF!</v>
      </c>
      <c r="F62" s="104" t="e">
        <f t="shared" si="0"/>
        <v>#REF!</v>
      </c>
      <c r="G62" s="518" t="e">
        <f>'Sch-1'!#REF!</f>
        <v>#REF!</v>
      </c>
    </row>
    <row r="63" spans="1:7" s="426" customFormat="1" ht="17.25" customHeight="1">
      <c r="A63" s="425"/>
      <c r="B63" s="425"/>
      <c r="C63" s="425"/>
      <c r="D63" s="425"/>
      <c r="E63" s="517"/>
      <c r="F63" s="104"/>
      <c r="G63" s="518"/>
    </row>
    <row r="64" spans="1:7" s="426" customFormat="1" ht="17.25" customHeight="1">
      <c r="A64" s="425"/>
      <c r="B64" s="425"/>
      <c r="C64" s="425"/>
      <c r="D64" s="425"/>
      <c r="E64" s="517"/>
      <c r="F64" s="104"/>
      <c r="G64" s="518"/>
    </row>
    <row r="65" spans="1:22" s="426" customFormat="1" ht="17.25" customHeight="1">
      <c r="A65" s="425" t="e">
        <f>'Sch-1'!#REF!</f>
        <v>#REF!</v>
      </c>
      <c r="B65" s="425" t="e">
        <f>'Sch-1'!#REF!</f>
        <v>#REF!</v>
      </c>
      <c r="C65" s="425"/>
      <c r="D65" s="425"/>
      <c r="E65" s="517"/>
      <c r="F65" s="104"/>
      <c r="G65" s="518"/>
    </row>
    <row r="66" spans="1:22" s="426" customFormat="1" ht="17.25" customHeight="1">
      <c r="A66" s="425"/>
      <c r="B66" s="425" t="e">
        <f>'Sch-1'!#REF!</f>
        <v>#REF!</v>
      </c>
      <c r="C66" s="425" t="e">
        <f>'Sch-1'!#REF!</f>
        <v>#REF!</v>
      </c>
      <c r="D66" s="425" t="e">
        <f>'Sch-1'!#REF!</f>
        <v>#REF!</v>
      </c>
      <c r="E66" s="517" t="e">
        <f>'Sch-1'!#REF!</f>
        <v>#REF!</v>
      </c>
      <c r="F66" s="104" t="e">
        <f t="shared" si="0"/>
        <v>#REF!</v>
      </c>
      <c r="G66" s="518" t="e">
        <f>'Sch-1'!#REF!</f>
        <v>#REF!</v>
      </c>
    </row>
    <row r="67" spans="1:22" s="426" customFormat="1" ht="17.25" customHeight="1">
      <c r="A67" s="425"/>
      <c r="B67" s="425" t="e">
        <f>'Sch-1'!#REF!</f>
        <v>#REF!</v>
      </c>
      <c r="C67" s="425"/>
      <c r="D67" s="425"/>
      <c r="E67" s="517"/>
      <c r="F67" s="104"/>
      <c r="G67" s="518"/>
    </row>
    <row r="68" spans="1:22" s="426" customFormat="1" ht="17.25" customHeight="1">
      <c r="A68" s="425"/>
      <c r="B68" s="425" t="e">
        <f>'Sch-1'!#REF!</f>
        <v>#REF!</v>
      </c>
      <c r="C68" s="425" t="e">
        <f>'Sch-1'!#REF!</f>
        <v>#REF!</v>
      </c>
      <c r="D68" s="425" t="e">
        <f>'Sch-1'!#REF!</f>
        <v>#REF!</v>
      </c>
      <c r="E68" s="517" t="e">
        <f>'Sch-1'!#REF!</f>
        <v>#REF!</v>
      </c>
      <c r="F68" s="104" t="e">
        <f t="shared" si="0"/>
        <v>#REF!</v>
      </c>
      <c r="G68" s="518" t="e">
        <f>'Sch-1'!#REF!</f>
        <v>#REF!</v>
      </c>
    </row>
    <row r="69" spans="1:22" s="426" customFormat="1" ht="17.25" customHeight="1">
      <c r="A69" s="425"/>
      <c r="B69" s="425" t="e">
        <f>'Sch-1'!#REF!</f>
        <v>#REF!</v>
      </c>
      <c r="C69" s="425" t="e">
        <f>'Sch-1'!#REF!</f>
        <v>#REF!</v>
      </c>
      <c r="D69" s="425" t="e">
        <f>'Sch-1'!#REF!</f>
        <v>#REF!</v>
      </c>
      <c r="E69" s="517" t="e">
        <f>'Sch-1'!#REF!</f>
        <v>#REF!</v>
      </c>
      <c r="F69" s="104" t="e">
        <f>IF(E69=0, "Included",IF(ISERROR(D69*E69), E69, D69*E69))</f>
        <v>#REF!</v>
      </c>
      <c r="G69" s="518" t="e">
        <f>'Sch-1'!#REF!</f>
        <v>#REF!</v>
      </c>
    </row>
    <row r="70" spans="1:22" s="426" customFormat="1" ht="18" customHeight="1">
      <c r="A70" s="425"/>
      <c r="B70" s="425"/>
      <c r="C70" s="425"/>
      <c r="D70" s="425"/>
      <c r="E70" s="517"/>
      <c r="F70" s="104"/>
      <c r="G70" s="518"/>
    </row>
    <row r="71" spans="1:22" s="426" customFormat="1" ht="18" customHeight="1">
      <c r="A71" s="431"/>
      <c r="B71" s="380" t="s">
        <v>240</v>
      </c>
      <c r="C71" s="432"/>
      <c r="D71" s="433"/>
      <c r="E71" s="427"/>
      <c r="F71" s="104">
        <f>SUMIF(G18:G70,"Direct",F18:F70)</f>
        <v>0</v>
      </c>
      <c r="G71" s="434" t="s">
        <v>95</v>
      </c>
    </row>
    <row r="72" spans="1:22" s="426" customFormat="1" ht="18" customHeight="1">
      <c r="A72" s="431"/>
      <c r="B72" s="380" t="s">
        <v>241</v>
      </c>
      <c r="C72" s="432"/>
      <c r="D72" s="433"/>
      <c r="E72" s="427"/>
      <c r="F72" s="104">
        <f>SUMIF(G18:G70,"Bought-Out",F18:F70)</f>
        <v>0</v>
      </c>
      <c r="G72" s="434"/>
    </row>
    <row r="73" spans="1:22" ht="44.1" customHeight="1">
      <c r="A73" s="379"/>
      <c r="B73" s="380" t="s">
        <v>242</v>
      </c>
      <c r="C73" s="381"/>
      <c r="D73" s="382"/>
      <c r="E73" s="378"/>
      <c r="F73" s="378">
        <f>F71+F72</f>
        <v>0</v>
      </c>
      <c r="G73" s="1419"/>
      <c r="I73" s="354"/>
      <c r="P73" s="349"/>
      <c r="Q73" s="348"/>
      <c r="S73" s="349"/>
      <c r="T73" s="348"/>
      <c r="V73" s="337"/>
    </row>
    <row r="74" spans="1:22" ht="26.1" customHeight="1">
      <c r="A74" s="1420"/>
      <c r="B74" s="1203" t="s">
        <v>243</v>
      </c>
      <c r="C74" s="1203"/>
      <c r="D74" s="1203"/>
      <c r="E74" s="104"/>
      <c r="F74" s="104" t="e">
        <f>'Sch-7 Dis'!F19</f>
        <v>#REF!</v>
      </c>
      <c r="G74" s="10"/>
      <c r="I74" s="250"/>
      <c r="J74" s="183"/>
      <c r="K74" s="183"/>
      <c r="L74" s="183"/>
      <c r="M74" s="183"/>
      <c r="N74" s="1"/>
      <c r="O74" s="1"/>
      <c r="P74" s="89"/>
      <c r="Q74" s="348" t="e">
        <f>'Sch-7'!#REF!</f>
        <v>#REF!</v>
      </c>
      <c r="R74" s="6"/>
      <c r="S74" s="89"/>
      <c r="T74" s="348" t="e">
        <f>'Sch-7'!#REF!</f>
        <v>#REF!</v>
      </c>
      <c r="U74" s="1"/>
      <c r="V74" s="1"/>
    </row>
    <row r="75" spans="1:22" ht="26.1" customHeight="1">
      <c r="A75" s="1421"/>
      <c r="B75" s="1204" t="s">
        <v>220</v>
      </c>
      <c r="C75" s="1204"/>
      <c r="D75" s="1204"/>
      <c r="E75" s="383"/>
      <c r="F75" s="383" t="e">
        <f>F73+F74</f>
        <v>#REF!</v>
      </c>
      <c r="G75" s="384"/>
      <c r="I75" s="250"/>
      <c r="J75" s="183"/>
      <c r="K75" s="183"/>
      <c r="L75" s="183"/>
      <c r="M75" s="183"/>
      <c r="N75" s="1"/>
      <c r="O75" s="1"/>
      <c r="P75" s="89"/>
      <c r="Q75" s="351" t="e">
        <f>SUM(#REF!,Q74)</f>
        <v>#REF!</v>
      </c>
      <c r="R75" s="11"/>
      <c r="S75" s="187"/>
      <c r="T75" s="351" t="e">
        <f>#REF!+T74</f>
        <v>#REF!</v>
      </c>
      <c r="U75" s="1"/>
      <c r="V75" s="352"/>
    </row>
    <row r="76" spans="1:22" ht="16.5" customHeight="1">
      <c r="A76" s="1205"/>
      <c r="B76" s="1205"/>
      <c r="C76" s="1205"/>
      <c r="D76" s="1205"/>
      <c r="E76" s="1205"/>
      <c r="F76" s="1205"/>
      <c r="G76" s="1205"/>
      <c r="P76" s="352" t="s">
        <v>244</v>
      </c>
      <c r="Q76" s="349" t="e">
        <f>F75-Q75</f>
        <v>#REF!</v>
      </c>
      <c r="S76" s="352" t="s">
        <v>245</v>
      </c>
      <c r="T76" s="349" t="e">
        <f>Q75-T75</f>
        <v>#REF!</v>
      </c>
    </row>
    <row r="77" spans="1:22" ht="16.5" customHeight="1">
      <c r="A77" s="6"/>
      <c r="B77" s="1206" t="str">
        <f>IF((18-COUNTA(G17:G70))&gt;0,"Do not leave Mode of Transaction Blank for any item. "&amp;(18-COUNTA(G17:G70))&amp;" item(s) is(are) left blank, if you leave it blank, the same shall be deemed to be 'Bought-out'", " ")</f>
        <v xml:space="preserve"> </v>
      </c>
      <c r="C77" s="1206"/>
      <c r="D77" s="1206"/>
      <c r="E77" s="1206"/>
      <c r="F77" s="1206"/>
      <c r="G77" s="1206"/>
      <c r="P77" s="1" t="s">
        <v>246</v>
      </c>
      <c r="Q77" s="1" t="e">
        <f>IF(#REF!&gt;0,#REF! &amp; " item(s) in Sch-1", "")</f>
        <v>#REF!</v>
      </c>
    </row>
    <row r="78" spans="1:22" ht="24" customHeight="1">
      <c r="A78" s="74"/>
      <c r="B78" s="1206"/>
      <c r="C78" s="1206"/>
      <c r="D78" s="1206"/>
      <c r="E78" s="1206"/>
      <c r="F78" s="1206"/>
      <c r="G78" s="1206"/>
    </row>
    <row r="79" spans="1:22" ht="117.75" customHeight="1">
      <c r="A79" s="75" t="s">
        <v>222</v>
      </c>
      <c r="B79" s="1207" t="s">
        <v>247</v>
      </c>
      <c r="C79" s="1207"/>
      <c r="D79" s="1207"/>
      <c r="E79" s="1207"/>
      <c r="F79" s="1207"/>
      <c r="G79" s="1207"/>
    </row>
    <row r="80" spans="1:22" ht="33.6" customHeight="1">
      <c r="A80" s="11"/>
      <c r="B80" s="2"/>
      <c r="C80" s="2"/>
      <c r="D80" s="6"/>
      <c r="E80" s="1"/>
      <c r="F80" s="1"/>
      <c r="G80" s="1"/>
    </row>
    <row r="81" spans="1:7" ht="33.6" customHeight="1">
      <c r="A81" s="35" t="s">
        <v>248</v>
      </c>
      <c r="B81" s="113" t="str">
        <f>'Names of Bidder'!D31&amp;"-"&amp; 'Names of Bidder'!E31&amp;"-" &amp;'Names of Bidder'!F31</f>
        <v>--</v>
      </c>
      <c r="C81" s="12"/>
      <c r="D81" s="36"/>
      <c r="E81" s="1"/>
      <c r="F81" s="1"/>
      <c r="G81" s="186"/>
    </row>
    <row r="82" spans="1:7" ht="33.6" customHeight="1">
      <c r="A82" s="35" t="s">
        <v>249</v>
      </c>
      <c r="B82" s="113" t="str">
        <f>IF('Names of Bidder'!D32=0, "", 'Names of Bidder'!D32)</f>
        <v/>
      </c>
      <c r="C82" s="1"/>
      <c r="D82" s="36" t="s">
        <v>227</v>
      </c>
      <c r="E82" s="186" t="str">
        <f>IF('Names of Bidder'!D24=0, "", 'Names of Bidder'!D24)</f>
        <v/>
      </c>
      <c r="F82" s="1"/>
      <c r="G82" s="186"/>
    </row>
    <row r="83" spans="1:7" ht="33.6" customHeight="1">
      <c r="A83" s="199"/>
      <c r="B83" s="198"/>
      <c r="C83" s="192"/>
      <c r="D83" s="36" t="s">
        <v>229</v>
      </c>
      <c r="E83" s="186" t="str">
        <f>IF('Names of Bidder'!D25=0, "", 'Names of Bidder'!D25)</f>
        <v/>
      </c>
      <c r="F83" s="192"/>
      <c r="G83" s="192"/>
    </row>
    <row r="84" spans="1:7" ht="33.6" customHeight="1">
      <c r="A84" s="199"/>
      <c r="B84" s="198"/>
      <c r="C84" s="192"/>
      <c r="D84" s="36"/>
      <c r="E84" s="207"/>
      <c r="F84" s="192"/>
      <c r="G84" s="192"/>
    </row>
    <row r="85" spans="1:7">
      <c r="A85" s="199"/>
      <c r="B85" s="199"/>
      <c r="C85" s="199"/>
      <c r="D85" s="199"/>
      <c r="E85" s="192"/>
      <c r="F85" s="192"/>
      <c r="G85" s="192"/>
    </row>
    <row r="86" spans="1:7">
      <c r="A86" s="199"/>
      <c r="B86" s="199"/>
      <c r="C86" s="199"/>
      <c r="D86" s="199"/>
      <c r="E86" s="192"/>
      <c r="F86" s="192"/>
      <c r="G86" s="192"/>
    </row>
    <row r="87" spans="1:7">
      <c r="A87" s="199"/>
      <c r="B87" s="199"/>
      <c r="C87" s="199"/>
      <c r="D87" s="199"/>
      <c r="E87" s="192"/>
      <c r="F87" s="192"/>
      <c r="G87" s="192"/>
    </row>
    <row r="88" spans="1:7">
      <c r="A88" s="199"/>
      <c r="B88" s="199"/>
      <c r="C88" s="199"/>
      <c r="D88" s="199"/>
      <c r="E88" s="192"/>
      <c r="F88" s="192"/>
      <c r="G88" s="192"/>
    </row>
    <row r="89" spans="1:7">
      <c r="A89" s="199"/>
      <c r="B89" s="199"/>
      <c r="C89" s="199"/>
      <c r="D89" s="199"/>
      <c r="E89" s="192"/>
      <c r="F89" s="192"/>
      <c r="G89" s="192"/>
    </row>
    <row r="90" spans="1:7">
      <c r="A90" s="199"/>
      <c r="B90" s="199"/>
      <c r="C90" s="199"/>
      <c r="D90" s="199"/>
      <c r="E90" s="192"/>
      <c r="F90" s="192"/>
      <c r="G90" s="192"/>
    </row>
    <row r="91" spans="1:7">
      <c r="A91" s="199"/>
      <c r="B91" s="199"/>
      <c r="C91" s="199"/>
      <c r="D91" s="199"/>
      <c r="E91" s="192"/>
      <c r="F91" s="192"/>
      <c r="G91" s="192"/>
    </row>
    <row r="92" spans="1:7">
      <c r="A92" s="199"/>
      <c r="B92" s="199"/>
      <c r="C92" s="199"/>
      <c r="D92" s="199"/>
      <c r="E92" s="192"/>
      <c r="F92" s="192"/>
      <c r="G92" s="192"/>
    </row>
    <row r="93" spans="1:7">
      <c r="A93" s="199"/>
      <c r="B93" s="199"/>
      <c r="C93" s="199"/>
      <c r="D93" s="199"/>
      <c r="E93" s="192"/>
      <c r="F93" s="192"/>
      <c r="G93" s="192"/>
    </row>
    <row r="94" spans="1:7">
      <c r="A94" s="199"/>
      <c r="B94" s="199"/>
      <c r="C94" s="199"/>
      <c r="D94" s="199"/>
      <c r="E94" s="192"/>
      <c r="F94" s="192"/>
      <c r="G94" s="192"/>
    </row>
    <row r="95" spans="1:7">
      <c r="A95" s="199"/>
      <c r="B95" s="199"/>
      <c r="C95" s="199"/>
      <c r="D95" s="199"/>
      <c r="E95" s="192"/>
      <c r="F95" s="192"/>
      <c r="G95" s="192"/>
    </row>
    <row r="96" spans="1:7">
      <c r="A96" s="199"/>
      <c r="B96" s="199"/>
      <c r="C96" s="199"/>
      <c r="D96" s="199"/>
      <c r="E96" s="192"/>
      <c r="F96" s="192"/>
      <c r="G96" s="192"/>
    </row>
    <row r="97" spans="1:24">
      <c r="A97" s="199"/>
      <c r="B97" s="199"/>
      <c r="C97" s="199"/>
      <c r="D97" s="199"/>
      <c r="E97" s="192"/>
      <c r="F97" s="192"/>
      <c r="G97" s="192"/>
    </row>
    <row r="98" spans="1:24">
      <c r="A98" s="199"/>
      <c r="B98" s="199"/>
      <c r="C98" s="199"/>
      <c r="D98" s="199"/>
      <c r="E98" s="192"/>
      <c r="F98" s="192"/>
      <c r="G98" s="192"/>
    </row>
    <row r="99" spans="1:24">
      <c r="A99" s="199"/>
      <c r="B99" s="199"/>
      <c r="C99" s="199"/>
      <c r="D99" s="199"/>
      <c r="E99" s="192"/>
      <c r="F99" s="192"/>
      <c r="G99" s="192"/>
    </row>
    <row r="100" spans="1:24">
      <c r="A100" s="199"/>
      <c r="B100" s="199"/>
      <c r="C100" s="199"/>
      <c r="D100" s="199"/>
      <c r="E100" s="192"/>
      <c r="F100" s="192"/>
      <c r="G100" s="192"/>
    </row>
    <row r="101" spans="1:24">
      <c r="A101" s="199"/>
      <c r="B101" s="199"/>
      <c r="C101" s="199"/>
      <c r="D101" s="199"/>
      <c r="E101" s="192"/>
      <c r="F101" s="192"/>
      <c r="G101" s="192"/>
    </row>
    <row r="102" spans="1:24">
      <c r="A102" s="199"/>
      <c r="B102" s="199"/>
      <c r="C102" s="199"/>
      <c r="D102" s="199"/>
      <c r="E102" s="192"/>
      <c r="F102" s="192"/>
      <c r="G102" s="192"/>
    </row>
    <row r="103" spans="1:24">
      <c r="A103" s="199"/>
      <c r="B103" s="199"/>
      <c r="C103" s="199"/>
      <c r="D103" s="199"/>
      <c r="E103" s="192"/>
      <c r="F103" s="192"/>
      <c r="G103" s="192"/>
    </row>
    <row r="104" spans="1:24">
      <c r="A104" s="199"/>
      <c r="B104" s="199"/>
      <c r="C104" s="199"/>
      <c r="D104" s="199"/>
      <c r="E104" s="192"/>
      <c r="F104" s="192"/>
      <c r="G104" s="192"/>
    </row>
    <row r="105" spans="1:24">
      <c r="A105" s="199"/>
      <c r="B105" s="199"/>
      <c r="C105" s="199"/>
      <c r="D105" s="199"/>
      <c r="E105" s="192"/>
      <c r="F105" s="192"/>
      <c r="G105" s="192"/>
    </row>
    <row r="106" spans="1:24">
      <c r="A106" s="199"/>
      <c r="B106" s="199"/>
      <c r="C106" s="199"/>
      <c r="D106" s="199"/>
      <c r="E106" s="192"/>
      <c r="F106" s="192"/>
      <c r="G106" s="192"/>
    </row>
    <row r="107" spans="1:24">
      <c r="A107" s="199"/>
      <c r="B107" s="199"/>
      <c r="C107" s="199"/>
      <c r="D107" s="199"/>
      <c r="E107" s="192"/>
      <c r="F107" s="192"/>
      <c r="G107" s="192"/>
    </row>
    <row r="108" spans="1:24">
      <c r="A108" s="199"/>
      <c r="B108" s="199"/>
      <c r="C108" s="199"/>
      <c r="D108" s="199"/>
      <c r="E108" s="192"/>
      <c r="F108" s="192"/>
      <c r="G108" s="192"/>
    </row>
    <row r="109" spans="1:24" ht="18" customHeight="1">
      <c r="A109" s="205"/>
      <c r="B109" s="197"/>
      <c r="C109" s="205"/>
      <c r="D109" s="205"/>
      <c r="E109" s="206"/>
      <c r="F109" s="206"/>
      <c r="G109" s="207"/>
      <c r="T109" s="4"/>
    </row>
    <row r="110" spans="1:24" ht="18" customHeight="1">
      <c r="A110" s="197"/>
      <c r="B110" s="197"/>
      <c r="C110" s="197"/>
      <c r="D110" s="197"/>
      <c r="E110" s="192"/>
      <c r="F110" s="192"/>
      <c r="G110" s="192"/>
      <c r="Q110" s="6"/>
      <c r="T110" s="4"/>
    </row>
    <row r="111" spans="1:24" ht="40.15" customHeight="1">
      <c r="A111" s="1208"/>
      <c r="B111" s="1208"/>
      <c r="C111" s="1208"/>
      <c r="D111" s="1208"/>
      <c r="E111" s="1208"/>
      <c r="F111" s="1208"/>
      <c r="G111" s="1208"/>
      <c r="O111" s="4"/>
      <c r="P111" s="304"/>
      <c r="Q111" s="304"/>
      <c r="R111" s="304"/>
      <c r="T111" s="4"/>
      <c r="U111" s="1"/>
      <c r="W111" s="1197"/>
      <c r="X111" s="1197"/>
    </row>
    <row r="112" spans="1:24" ht="22.15" customHeight="1">
      <c r="A112" s="1209"/>
      <c r="B112" s="1209"/>
      <c r="C112" s="1209"/>
      <c r="D112" s="1209"/>
      <c r="E112" s="1209"/>
      <c r="F112" s="1209"/>
      <c r="G112" s="1209"/>
      <c r="O112" s="4"/>
      <c r="P112" s="304"/>
      <c r="Q112" s="304"/>
      <c r="R112" s="304"/>
      <c r="T112" s="4"/>
      <c r="U112" s="1"/>
    </row>
    <row r="113" spans="1:41" ht="18" customHeight="1">
      <c r="A113" s="199"/>
      <c r="B113" s="199"/>
      <c r="C113" s="199"/>
      <c r="D113" s="199"/>
      <c r="E113" s="192"/>
      <c r="F113" s="192"/>
      <c r="G113" s="192"/>
      <c r="O113" s="4"/>
      <c r="P113" s="304"/>
      <c r="Q113" s="304"/>
      <c r="R113" s="304"/>
    </row>
    <row r="114" spans="1:41" ht="18" customHeight="1">
      <c r="A114" s="204"/>
      <c r="B114" s="191"/>
      <c r="C114" s="204"/>
      <c r="D114" s="204"/>
      <c r="E114" s="201"/>
      <c r="F114" s="192"/>
      <c r="G114" s="191"/>
      <c r="O114" s="4"/>
      <c r="P114" s="304"/>
      <c r="Q114" s="304"/>
      <c r="R114" s="304"/>
    </row>
    <row r="115" spans="1:41" ht="35.25" customHeight="1">
      <c r="A115" s="1210"/>
      <c r="B115" s="1210"/>
      <c r="C115" s="1210"/>
      <c r="D115" s="1210"/>
      <c r="E115" s="202"/>
      <c r="F115" s="192"/>
      <c r="G115" s="191"/>
      <c r="O115" s="354"/>
      <c r="P115" s="341"/>
      <c r="Q115" s="341"/>
      <c r="R115" s="341"/>
      <c r="W115" s="1197"/>
      <c r="X115" s="1197"/>
    </row>
    <row r="116" spans="1:41" ht="18" customHeight="1">
      <c r="A116" s="204"/>
      <c r="B116" s="1202"/>
      <c r="C116" s="1202"/>
      <c r="D116" s="1202"/>
      <c r="E116" s="202"/>
      <c r="F116" s="192"/>
      <c r="G116" s="191"/>
      <c r="O116" s="4"/>
      <c r="P116" s="342"/>
      <c r="Q116" s="342"/>
      <c r="R116" s="342"/>
    </row>
    <row r="117" spans="1:41" ht="18" customHeight="1">
      <c r="A117" s="204"/>
      <c r="B117" s="1202"/>
      <c r="C117" s="1202"/>
      <c r="D117" s="1202"/>
      <c r="E117" s="202"/>
      <c r="F117" s="192"/>
      <c r="G117" s="191"/>
      <c r="O117" s="4"/>
      <c r="P117" s="342"/>
      <c r="Q117" s="342"/>
      <c r="R117" s="342"/>
    </row>
    <row r="118" spans="1:41" ht="18" customHeight="1">
      <c r="A118" s="191"/>
      <c r="B118" s="1202"/>
      <c r="C118" s="1202"/>
      <c r="D118" s="1202"/>
      <c r="E118" s="202"/>
      <c r="F118" s="192"/>
      <c r="G118" s="191"/>
      <c r="O118" s="354"/>
      <c r="P118" s="356"/>
      <c r="Q118" s="353"/>
      <c r="R118" s="343"/>
    </row>
    <row r="119" spans="1:41" ht="18" customHeight="1">
      <c r="A119" s="191"/>
      <c r="B119" s="1202"/>
      <c r="C119" s="1202"/>
      <c r="D119" s="1202"/>
      <c r="E119" s="202"/>
      <c r="F119" s="192"/>
      <c r="G119" s="191"/>
      <c r="W119" s="1197"/>
      <c r="X119" s="1197"/>
    </row>
    <row r="120" spans="1:41" ht="18" customHeight="1">
      <c r="A120" s="191"/>
      <c r="B120" s="191"/>
      <c r="C120" s="191"/>
      <c r="D120" s="191"/>
      <c r="E120" s="204"/>
      <c r="F120" s="192"/>
      <c r="G120" s="192"/>
      <c r="Y120" s="344"/>
    </row>
    <row r="121" spans="1:41" ht="40.5" customHeight="1">
      <c r="A121" s="1212"/>
      <c r="B121" s="1212"/>
      <c r="C121" s="1212"/>
      <c r="D121" s="1212"/>
      <c r="E121" s="1212"/>
      <c r="F121" s="1212"/>
      <c r="G121" s="1212"/>
      <c r="H121" s="372"/>
      <c r="I121" s="251"/>
      <c r="J121" s="252"/>
      <c r="K121" s="252"/>
      <c r="L121" s="252"/>
      <c r="M121" s="252"/>
      <c r="Q121" s="6"/>
      <c r="Y121" s="344"/>
    </row>
    <row r="122" spans="1:41" ht="18" customHeight="1">
      <c r="A122" s="199"/>
      <c r="B122" s="199"/>
      <c r="C122" s="199"/>
      <c r="D122" s="199"/>
      <c r="E122" s="206"/>
      <c r="F122" s="206"/>
      <c r="G122" s="207"/>
      <c r="P122" s="1195"/>
      <c r="Q122" s="1195"/>
      <c r="S122" s="1196"/>
      <c r="T122" s="1196"/>
      <c r="W122" s="1197"/>
      <c r="X122" s="1197"/>
    </row>
    <row r="123" spans="1:41" ht="66" customHeight="1">
      <c r="A123" s="221"/>
      <c r="B123" s="221"/>
      <c r="C123" s="195"/>
      <c r="D123" s="195"/>
      <c r="E123" s="221"/>
      <c r="F123" s="221"/>
      <c r="G123" s="221"/>
      <c r="P123" s="305"/>
      <c r="Q123" s="305"/>
      <c r="S123" s="305"/>
      <c r="T123" s="305"/>
    </row>
    <row r="124" spans="1:41" ht="18" customHeight="1">
      <c r="A124" s="195"/>
      <c r="B124" s="195"/>
      <c r="C124" s="195"/>
      <c r="D124" s="195"/>
      <c r="E124" s="195"/>
      <c r="F124" s="195"/>
      <c r="G124" s="195"/>
      <c r="P124" s="187"/>
      <c r="Q124" s="187"/>
      <c r="S124" s="187"/>
      <c r="T124" s="187"/>
    </row>
    <row r="125" spans="1:41" s="322" customFormat="1" ht="18" customHeight="1">
      <c r="A125" s="213"/>
      <c r="B125" s="229"/>
      <c r="C125" s="210"/>
      <c r="D125" s="230"/>
      <c r="E125" s="231"/>
      <c r="F125" s="232"/>
      <c r="G125" s="192"/>
      <c r="H125" s="354"/>
      <c r="I125" s="250"/>
      <c r="J125" s="183"/>
      <c r="K125" s="183"/>
      <c r="L125" s="183"/>
      <c r="M125" s="183"/>
      <c r="N125" s="1"/>
      <c r="O125" s="1"/>
      <c r="P125" s="187"/>
      <c r="Q125" s="345"/>
      <c r="R125" s="6"/>
      <c r="S125" s="187"/>
      <c r="T125" s="345"/>
      <c r="U125" s="1"/>
      <c r="V125" s="1"/>
      <c r="W125" s="1"/>
      <c r="X125" s="1"/>
      <c r="Y125" s="1"/>
      <c r="Z125" s="1"/>
      <c r="AA125" s="1"/>
      <c r="AB125" s="183"/>
      <c r="AC125" s="183"/>
      <c r="AD125" s="183"/>
      <c r="AE125" s="183"/>
      <c r="AF125" s="183"/>
      <c r="AG125" s="183"/>
      <c r="AH125" s="183"/>
      <c r="AI125" s="183"/>
      <c r="AJ125" s="183"/>
      <c r="AK125" s="183"/>
      <c r="AL125" s="183"/>
      <c r="AM125" s="183"/>
      <c r="AN125" s="183"/>
      <c r="AO125" s="183"/>
    </row>
    <row r="126" spans="1:41" ht="111" customHeight="1">
      <c r="A126" s="214"/>
      <c r="B126" s="233"/>
      <c r="C126" s="210"/>
      <c r="D126" s="210"/>
      <c r="E126" s="234"/>
      <c r="F126" s="235"/>
      <c r="G126" s="236"/>
      <c r="P126" s="347"/>
      <c r="Q126" s="346"/>
      <c r="S126" s="347"/>
      <c r="T126" s="346"/>
      <c r="W126" s="1197"/>
      <c r="X126" s="1197"/>
    </row>
    <row r="127" spans="1:41" ht="22.15" customHeight="1">
      <c r="A127" s="214"/>
      <c r="B127" s="237"/>
      <c r="C127" s="210"/>
      <c r="D127" s="210"/>
      <c r="E127" s="238"/>
      <c r="F127" s="239"/>
      <c r="G127" s="192"/>
      <c r="P127" s="349"/>
      <c r="Q127" s="348"/>
      <c r="S127" s="349"/>
      <c r="T127" s="348"/>
    </row>
    <row r="128" spans="1:41" ht="22.15" customHeight="1">
      <c r="A128" s="212"/>
      <c r="B128" s="216"/>
      <c r="C128" s="210"/>
      <c r="D128" s="230"/>
      <c r="E128" s="231"/>
      <c r="F128" s="232"/>
      <c r="G128" s="192"/>
      <c r="P128" s="349"/>
      <c r="Q128" s="348"/>
      <c r="S128" s="349"/>
      <c r="T128" s="348"/>
      <c r="V128" s="337"/>
    </row>
    <row r="129" spans="1:24" ht="22.15" customHeight="1">
      <c r="A129" s="212"/>
      <c r="B129" s="216"/>
      <c r="C129" s="210"/>
      <c r="D129" s="230"/>
      <c r="E129" s="231"/>
      <c r="F129" s="232"/>
      <c r="G129" s="192"/>
      <c r="P129" s="349"/>
      <c r="Q129" s="348"/>
      <c r="S129" s="349"/>
      <c r="T129" s="348"/>
      <c r="V129" s="337"/>
    </row>
    <row r="130" spans="1:24">
      <c r="A130" s="214"/>
      <c r="B130" s="233"/>
      <c r="C130" s="210"/>
      <c r="D130" s="230"/>
      <c r="E130" s="231"/>
      <c r="F130" s="232"/>
      <c r="G130" s="192"/>
      <c r="P130" s="349"/>
      <c r="Q130" s="348"/>
      <c r="S130" s="349"/>
      <c r="T130" s="348"/>
      <c r="V130" s="337"/>
      <c r="W130" s="1197"/>
      <c r="X130" s="1197"/>
    </row>
    <row r="131" spans="1:24" ht="22.15" customHeight="1">
      <c r="A131" s="214"/>
      <c r="B131" s="237"/>
      <c r="C131" s="210"/>
      <c r="D131" s="230"/>
      <c r="E131" s="231"/>
      <c r="F131" s="232"/>
      <c r="G131" s="236"/>
      <c r="P131" s="349"/>
      <c r="Q131" s="348"/>
      <c r="S131" s="349"/>
      <c r="T131" s="348"/>
      <c r="V131" s="337"/>
    </row>
    <row r="132" spans="1:24" ht="22.15" customHeight="1">
      <c r="A132" s="214"/>
      <c r="B132" s="216"/>
      <c r="C132" s="210"/>
      <c r="D132" s="230"/>
      <c r="E132" s="231"/>
      <c r="F132" s="232"/>
      <c r="G132" s="192"/>
      <c r="P132" s="349"/>
      <c r="Q132" s="348"/>
      <c r="S132" s="349"/>
      <c r="T132" s="348"/>
      <c r="V132" s="337"/>
    </row>
    <row r="133" spans="1:24" ht="22.15" customHeight="1">
      <c r="A133" s="214"/>
      <c r="B133" s="216"/>
      <c r="C133" s="210"/>
      <c r="D133" s="230"/>
      <c r="E133" s="231"/>
      <c r="F133" s="232"/>
      <c r="G133" s="192"/>
      <c r="P133" s="349"/>
      <c r="Q133" s="348"/>
      <c r="S133" s="349"/>
      <c r="T133" s="348"/>
      <c r="V133" s="337"/>
    </row>
    <row r="134" spans="1:24">
      <c r="A134" s="214"/>
      <c r="B134" s="233"/>
      <c r="C134" s="210"/>
      <c r="D134" s="210"/>
      <c r="E134" s="231"/>
      <c r="F134" s="232"/>
      <c r="G134" s="236"/>
      <c r="P134" s="349"/>
      <c r="Q134" s="348"/>
      <c r="S134" s="349"/>
      <c r="T134" s="348"/>
      <c r="V134" s="337"/>
    </row>
    <row r="135" spans="1:24" ht="22.15" customHeight="1">
      <c r="A135" s="214"/>
      <c r="B135" s="237"/>
      <c r="C135" s="210"/>
      <c r="D135" s="210"/>
      <c r="E135" s="240"/>
      <c r="F135" s="232"/>
      <c r="G135" s="241"/>
      <c r="P135" s="349"/>
      <c r="Q135" s="348"/>
      <c r="S135" s="349"/>
      <c r="T135" s="348"/>
      <c r="V135" s="337"/>
    </row>
    <row r="136" spans="1:24" ht="35.1" customHeight="1">
      <c r="A136" s="212"/>
      <c r="B136" s="242"/>
      <c r="C136" s="210"/>
      <c r="D136" s="230"/>
      <c r="E136" s="231"/>
      <c r="F136" s="232"/>
      <c r="G136" s="192"/>
      <c r="N136" s="4"/>
      <c r="P136" s="349"/>
      <c r="Q136" s="348"/>
      <c r="S136" s="349"/>
      <c r="T136" s="348"/>
      <c r="V136" s="337"/>
    </row>
    <row r="137" spans="1:24" ht="22.15" customHeight="1">
      <c r="A137" s="212"/>
      <c r="B137" s="243"/>
      <c r="C137" s="210"/>
      <c r="D137" s="230"/>
      <c r="E137" s="240"/>
      <c r="F137" s="232"/>
      <c r="G137" s="192"/>
      <c r="N137" s="4"/>
      <c r="P137" s="349"/>
      <c r="Q137" s="348"/>
      <c r="S137" s="349"/>
      <c r="T137" s="348"/>
      <c r="V137" s="337"/>
    </row>
    <row r="138" spans="1:24" ht="22.15" customHeight="1">
      <c r="A138" s="212"/>
      <c r="B138" s="243"/>
      <c r="C138" s="210"/>
      <c r="D138" s="230"/>
      <c r="E138" s="240"/>
      <c r="F138" s="232"/>
      <c r="G138" s="192"/>
      <c r="N138" s="4"/>
      <c r="P138" s="349"/>
      <c r="Q138" s="348"/>
      <c r="S138" s="349"/>
      <c r="T138" s="348"/>
      <c r="V138" s="337"/>
    </row>
    <row r="139" spans="1:24" ht="24" customHeight="1">
      <c r="A139" s="213"/>
      <c r="B139" s="217"/>
      <c r="C139" s="210"/>
      <c r="D139" s="230"/>
      <c r="E139" s="231"/>
      <c r="F139" s="232"/>
      <c r="G139" s="192"/>
      <c r="J139" s="183"/>
      <c r="K139" s="183"/>
      <c r="L139" s="183"/>
      <c r="M139" s="183"/>
      <c r="N139" s="1"/>
      <c r="O139" s="1"/>
      <c r="P139" s="349"/>
      <c r="Q139" s="348"/>
      <c r="R139" s="6"/>
      <c r="S139" s="349"/>
      <c r="T139" s="348"/>
      <c r="U139" s="1"/>
      <c r="V139" s="6"/>
    </row>
    <row r="140" spans="1:24" ht="24" customHeight="1">
      <c r="A140" s="212"/>
      <c r="B140" s="244"/>
      <c r="C140" s="210"/>
      <c r="D140" s="230"/>
      <c r="E140" s="231"/>
      <c r="F140" s="232"/>
      <c r="G140" s="192"/>
      <c r="P140" s="349"/>
      <c r="Q140" s="348"/>
      <c r="S140" s="349"/>
      <c r="T140" s="348"/>
      <c r="V140" s="337"/>
    </row>
    <row r="141" spans="1:24" ht="24" customHeight="1">
      <c r="A141" s="214"/>
      <c r="B141" s="209"/>
      <c r="C141" s="210"/>
      <c r="D141" s="230"/>
      <c r="E141" s="231"/>
      <c r="F141" s="232"/>
      <c r="G141" s="192"/>
      <c r="P141" s="349"/>
      <c r="Q141" s="348"/>
      <c r="S141" s="349"/>
      <c r="T141" s="348"/>
      <c r="V141" s="337"/>
    </row>
    <row r="142" spans="1:24" ht="24" customHeight="1">
      <c r="A142" s="212"/>
      <c r="B142" s="243"/>
      <c r="C142" s="210"/>
      <c r="D142" s="230"/>
      <c r="E142" s="240"/>
      <c r="F142" s="232"/>
      <c r="G142" s="192"/>
      <c r="P142" s="349"/>
      <c r="Q142" s="348"/>
      <c r="S142" s="349"/>
      <c r="T142" s="348"/>
      <c r="V142" s="337"/>
    </row>
    <row r="143" spans="1:24" ht="24" customHeight="1">
      <c r="A143" s="213"/>
      <c r="B143" s="229"/>
      <c r="C143" s="210"/>
      <c r="D143" s="230"/>
      <c r="E143" s="231"/>
      <c r="F143" s="232"/>
      <c r="G143" s="192"/>
      <c r="J143" s="183"/>
      <c r="K143" s="183"/>
      <c r="L143" s="183"/>
      <c r="M143" s="183"/>
      <c r="N143" s="1"/>
      <c r="O143" s="1"/>
      <c r="P143" s="349"/>
      <c r="Q143" s="350"/>
      <c r="R143" s="6"/>
      <c r="S143" s="349"/>
      <c r="T143" s="350"/>
      <c r="U143" s="1"/>
      <c r="V143" s="6"/>
    </row>
    <row r="144" spans="1:24" ht="35.1" customHeight="1">
      <c r="A144" s="214"/>
      <c r="B144" s="209"/>
      <c r="C144" s="210"/>
      <c r="D144" s="210"/>
      <c r="E144" s="240"/>
      <c r="F144" s="232"/>
      <c r="G144" s="241"/>
      <c r="P144" s="349"/>
      <c r="Q144" s="350"/>
      <c r="S144" s="349"/>
      <c r="T144" s="350"/>
      <c r="V144" s="337"/>
    </row>
    <row r="145" spans="1:22" ht="24" customHeight="1">
      <c r="A145" s="214"/>
      <c r="B145" s="209"/>
      <c r="C145" s="212"/>
      <c r="D145" s="230"/>
      <c r="E145" s="240"/>
      <c r="F145" s="232"/>
      <c r="G145" s="192"/>
      <c r="P145" s="349"/>
      <c r="Q145" s="348"/>
      <c r="S145" s="349"/>
      <c r="T145" s="348"/>
      <c r="V145" s="337"/>
    </row>
    <row r="146" spans="1:22" ht="24" customHeight="1">
      <c r="A146" s="212"/>
      <c r="B146" s="209"/>
      <c r="C146" s="212"/>
      <c r="D146" s="230"/>
      <c r="E146" s="240"/>
      <c r="F146" s="232"/>
      <c r="G146" s="192"/>
      <c r="P146" s="349"/>
      <c r="Q146" s="348"/>
      <c r="S146" s="349"/>
      <c r="T146" s="348"/>
      <c r="V146" s="337"/>
    </row>
    <row r="147" spans="1:22" ht="24" customHeight="1">
      <c r="A147" s="212"/>
      <c r="B147" s="209"/>
      <c r="C147" s="212"/>
      <c r="D147" s="230"/>
      <c r="E147" s="240"/>
      <c r="F147" s="232"/>
      <c r="G147" s="192"/>
      <c r="P147" s="349"/>
      <c r="Q147" s="348"/>
      <c r="S147" s="349"/>
      <c r="T147" s="348"/>
      <c r="V147" s="337"/>
    </row>
    <row r="148" spans="1:22" ht="24" customHeight="1">
      <c r="A148" s="212"/>
      <c r="B148" s="209"/>
      <c r="C148" s="212"/>
      <c r="D148" s="230"/>
      <c r="E148" s="240"/>
      <c r="F148" s="232"/>
      <c r="G148" s="192"/>
      <c r="P148" s="349"/>
      <c r="Q148" s="348"/>
      <c r="S148" s="349"/>
      <c r="T148" s="348"/>
      <c r="V148" s="337"/>
    </row>
    <row r="149" spans="1:22" ht="24" customHeight="1">
      <c r="A149" s="212"/>
      <c r="B149" s="209"/>
      <c r="C149" s="212"/>
      <c r="D149" s="230"/>
      <c r="E149" s="240"/>
      <c r="F149" s="232"/>
      <c r="G149" s="192"/>
      <c r="P149" s="349"/>
      <c r="Q149" s="348"/>
      <c r="S149" s="349"/>
      <c r="T149" s="348"/>
      <c r="V149" s="337"/>
    </row>
    <row r="150" spans="1:22" ht="24" customHeight="1">
      <c r="A150" s="212"/>
      <c r="B150" s="209"/>
      <c r="C150" s="212"/>
      <c r="D150" s="230"/>
      <c r="E150" s="240"/>
      <c r="F150" s="232"/>
      <c r="G150" s="192"/>
      <c r="P150" s="349"/>
      <c r="Q150" s="348"/>
      <c r="S150" s="349"/>
      <c r="T150" s="348"/>
      <c r="V150" s="337"/>
    </row>
    <row r="151" spans="1:22" ht="24" customHeight="1">
      <c r="A151" s="212"/>
      <c r="B151" s="209"/>
      <c r="C151" s="212"/>
      <c r="D151" s="230"/>
      <c r="E151" s="240"/>
      <c r="F151" s="232"/>
      <c r="G151" s="192"/>
      <c r="P151" s="349"/>
      <c r="Q151" s="348"/>
      <c r="S151" s="349"/>
      <c r="T151" s="348"/>
      <c r="V151" s="337"/>
    </row>
    <row r="152" spans="1:22" ht="35.1" customHeight="1">
      <c r="A152" s="213"/>
      <c r="B152" s="229"/>
      <c r="C152" s="210"/>
      <c r="D152" s="230"/>
      <c r="E152" s="231"/>
      <c r="F152" s="232"/>
      <c r="G152" s="192"/>
      <c r="P152" s="349"/>
      <c r="Q152" s="350"/>
      <c r="S152" s="349"/>
      <c r="T152" s="350"/>
      <c r="V152" s="337"/>
    </row>
    <row r="153" spans="1:22" ht="24" customHeight="1">
      <c r="A153" s="214"/>
      <c r="B153" s="215"/>
      <c r="C153" s="210"/>
      <c r="D153" s="230"/>
      <c r="E153" s="240"/>
      <c r="F153" s="232"/>
      <c r="G153" s="241"/>
      <c r="P153" s="349"/>
      <c r="Q153" s="350"/>
      <c r="S153" s="349"/>
      <c r="T153" s="350"/>
      <c r="V153" s="337"/>
    </row>
    <row r="154" spans="1:22" ht="24" customHeight="1">
      <c r="A154" s="214"/>
      <c r="B154" s="209"/>
      <c r="C154" s="212"/>
      <c r="D154" s="215"/>
      <c r="E154" s="240"/>
      <c r="F154" s="232"/>
      <c r="G154" s="192"/>
      <c r="P154" s="349"/>
      <c r="Q154" s="348"/>
      <c r="S154" s="349"/>
      <c r="T154" s="348"/>
      <c r="V154" s="337"/>
    </row>
    <row r="155" spans="1:22" ht="35.1" customHeight="1">
      <c r="A155" s="214"/>
      <c r="B155" s="229"/>
      <c r="C155" s="210"/>
      <c r="D155" s="230"/>
      <c r="E155" s="231"/>
      <c r="F155" s="232"/>
      <c r="G155" s="192"/>
      <c r="P155" s="349"/>
      <c r="Q155" s="348"/>
      <c r="S155" s="349"/>
      <c r="T155" s="348"/>
      <c r="V155" s="337"/>
    </row>
    <row r="156" spans="1:22" ht="24" customHeight="1">
      <c r="A156" s="213"/>
      <c r="B156" s="211"/>
      <c r="C156" s="212"/>
      <c r="D156" s="230"/>
      <c r="E156" s="232"/>
      <c r="F156" s="232"/>
      <c r="G156" s="192"/>
      <c r="P156" s="349"/>
      <c r="Q156" s="348"/>
      <c r="S156" s="349"/>
      <c r="T156" s="348"/>
      <c r="V156" s="337"/>
    </row>
    <row r="157" spans="1:22" ht="24" customHeight="1">
      <c r="A157" s="213"/>
      <c r="B157" s="211"/>
      <c r="C157" s="212"/>
      <c r="D157" s="230"/>
      <c r="E157" s="231"/>
      <c r="F157" s="232"/>
      <c r="G157" s="192"/>
      <c r="P157" s="349"/>
      <c r="Q157" s="348"/>
      <c r="S157" s="349"/>
      <c r="T157" s="348"/>
      <c r="V157" s="337"/>
    </row>
    <row r="158" spans="1:22" ht="24" customHeight="1">
      <c r="A158" s="213"/>
      <c r="B158" s="211"/>
      <c r="C158" s="212"/>
      <c r="D158" s="230"/>
      <c r="E158" s="232"/>
      <c r="F158" s="232"/>
      <c r="G158" s="192"/>
      <c r="P158" s="349"/>
      <c r="Q158" s="348"/>
      <c r="S158" s="349"/>
      <c r="T158" s="348"/>
      <c r="V158" s="337"/>
    </row>
    <row r="159" spans="1:22" ht="24" customHeight="1">
      <c r="A159" s="213"/>
      <c r="B159" s="211"/>
      <c r="C159" s="212"/>
      <c r="D159" s="230"/>
      <c r="E159" s="232"/>
      <c r="F159" s="232"/>
      <c r="G159" s="192"/>
      <c r="P159" s="349"/>
      <c r="Q159" s="348"/>
      <c r="S159" s="349"/>
      <c r="T159" s="348"/>
      <c r="V159" s="337"/>
    </row>
    <row r="160" spans="1:22" ht="35.1" customHeight="1">
      <c r="A160" s="213"/>
      <c r="B160" s="216"/>
      <c r="C160" s="212"/>
      <c r="D160" s="230"/>
      <c r="E160" s="232"/>
      <c r="F160" s="232"/>
      <c r="G160" s="192"/>
      <c r="P160" s="349"/>
      <c r="Q160" s="348"/>
      <c r="S160" s="349"/>
      <c r="T160" s="348"/>
      <c r="V160" s="337"/>
    </row>
    <row r="161" spans="1:22" ht="30" customHeight="1">
      <c r="A161" s="213"/>
      <c r="B161" s="209"/>
      <c r="C161" s="212"/>
      <c r="D161" s="230"/>
      <c r="E161" s="232"/>
      <c r="F161" s="232"/>
      <c r="G161" s="192"/>
      <c r="P161" s="349"/>
      <c r="Q161" s="348"/>
      <c r="S161" s="349"/>
      <c r="T161" s="348"/>
      <c r="V161" s="337"/>
    </row>
    <row r="162" spans="1:22" ht="26.1" customHeight="1">
      <c r="A162" s="213"/>
      <c r="B162" s="229"/>
      <c r="C162" s="210"/>
      <c r="D162" s="230"/>
      <c r="E162" s="231"/>
      <c r="F162" s="232"/>
      <c r="G162" s="192"/>
      <c r="J162" s="183"/>
      <c r="K162" s="183"/>
      <c r="L162" s="183"/>
      <c r="M162" s="183"/>
      <c r="N162" s="1"/>
      <c r="O162" s="1"/>
      <c r="P162" s="349"/>
      <c r="Q162" s="348"/>
      <c r="R162" s="6"/>
      <c r="S162" s="349"/>
      <c r="T162" s="348"/>
      <c r="U162" s="1"/>
      <c r="V162" s="6"/>
    </row>
    <row r="163" spans="1:22" ht="30" customHeight="1">
      <c r="A163" s="214"/>
      <c r="B163" s="211"/>
      <c r="C163" s="212"/>
      <c r="D163" s="245"/>
      <c r="E163" s="232"/>
      <c r="F163" s="232"/>
      <c r="G163" s="192"/>
      <c r="P163" s="349"/>
      <c r="Q163" s="348"/>
      <c r="S163" s="349"/>
      <c r="T163" s="348"/>
      <c r="V163" s="337"/>
    </row>
    <row r="164" spans="1:22" ht="30" customHeight="1">
      <c r="A164" s="214"/>
      <c r="B164" s="211"/>
      <c r="C164" s="212"/>
      <c r="D164" s="245"/>
      <c r="E164" s="232"/>
      <c r="F164" s="232"/>
      <c r="G164" s="192"/>
      <c r="P164" s="349"/>
      <c r="Q164" s="348"/>
      <c r="S164" s="349"/>
      <c r="T164" s="348"/>
      <c r="V164" s="337"/>
    </row>
    <row r="165" spans="1:22" ht="30" customHeight="1">
      <c r="A165" s="214"/>
      <c r="B165" s="211"/>
      <c r="C165" s="212"/>
      <c r="D165" s="245"/>
      <c r="E165" s="232"/>
      <c r="F165" s="232"/>
      <c r="G165" s="192"/>
      <c r="P165" s="349"/>
      <c r="Q165" s="348"/>
      <c r="S165" s="349"/>
      <c r="T165" s="348"/>
      <c r="V165" s="337"/>
    </row>
    <row r="166" spans="1:22" ht="30" customHeight="1">
      <c r="A166" s="214"/>
      <c r="B166" s="211"/>
      <c r="C166" s="212"/>
      <c r="D166" s="245"/>
      <c r="E166" s="232"/>
      <c r="F166" s="232"/>
      <c r="G166" s="192"/>
      <c r="P166" s="349"/>
      <c r="Q166" s="348"/>
      <c r="S166" s="349"/>
      <c r="T166" s="348"/>
      <c r="V166" s="337"/>
    </row>
    <row r="167" spans="1:22" ht="33" customHeight="1">
      <c r="A167" s="246"/>
      <c r="B167" s="229"/>
      <c r="C167" s="210"/>
      <c r="D167" s="230"/>
      <c r="E167" s="231"/>
      <c r="F167" s="232"/>
      <c r="G167" s="192"/>
      <c r="P167" s="349"/>
      <c r="Q167" s="348"/>
      <c r="S167" s="349"/>
      <c r="T167" s="348"/>
      <c r="V167" s="337"/>
    </row>
    <row r="168" spans="1:22" ht="24" customHeight="1">
      <c r="A168" s="247"/>
      <c r="B168" s="211"/>
      <c r="C168" s="247"/>
      <c r="D168" s="248"/>
      <c r="E168" s="232"/>
      <c r="F168" s="232"/>
      <c r="G168" s="192"/>
      <c r="P168" s="349"/>
      <c r="Q168" s="348"/>
      <c r="S168" s="349"/>
      <c r="T168" s="348"/>
      <c r="V168" s="337"/>
    </row>
    <row r="169" spans="1:22" ht="24" customHeight="1">
      <c r="A169" s="247"/>
      <c r="B169" s="211"/>
      <c r="C169" s="247"/>
      <c r="D169" s="248"/>
      <c r="E169" s="232"/>
      <c r="F169" s="232"/>
      <c r="G169" s="192"/>
      <c r="P169" s="349"/>
      <c r="Q169" s="348"/>
      <c r="S169" s="349"/>
      <c r="T169" s="348"/>
      <c r="V169" s="337"/>
    </row>
    <row r="170" spans="1:22" ht="24" customHeight="1">
      <c r="A170" s="247"/>
      <c r="B170" s="211"/>
      <c r="C170" s="247"/>
      <c r="D170" s="248"/>
      <c r="E170" s="232"/>
      <c r="F170" s="232"/>
      <c r="G170" s="192"/>
      <c r="P170" s="349"/>
      <c r="Q170" s="348"/>
      <c r="S170" s="349"/>
      <c r="T170" s="348"/>
      <c r="V170" s="337"/>
    </row>
    <row r="171" spans="1:22" ht="24" customHeight="1">
      <c r="A171" s="247"/>
      <c r="B171" s="211"/>
      <c r="C171" s="247"/>
      <c r="D171" s="248"/>
      <c r="E171" s="232"/>
      <c r="F171" s="232"/>
      <c r="G171" s="192"/>
      <c r="P171" s="349"/>
      <c r="Q171" s="348"/>
      <c r="S171" s="349"/>
      <c r="T171" s="348"/>
      <c r="V171" s="337"/>
    </row>
    <row r="172" spans="1:22" ht="24" customHeight="1">
      <c r="A172" s="247"/>
      <c r="B172" s="211"/>
      <c r="C172" s="247"/>
      <c r="D172" s="248"/>
      <c r="E172" s="232"/>
      <c r="F172" s="232"/>
      <c r="G172" s="192"/>
      <c r="P172" s="349"/>
      <c r="Q172" s="348"/>
      <c r="S172" s="349"/>
      <c r="T172" s="348"/>
      <c r="V172" s="337"/>
    </row>
    <row r="173" spans="1:22" ht="26.1" customHeight="1">
      <c r="A173" s="212"/>
      <c r="B173" s="1213"/>
      <c r="C173" s="1213"/>
      <c r="D173" s="1213"/>
      <c r="E173" s="232"/>
      <c r="F173" s="232"/>
      <c r="G173" s="192"/>
      <c r="I173" s="250"/>
      <c r="J173" s="183"/>
      <c r="K173" s="183"/>
      <c r="L173" s="183"/>
      <c r="M173" s="183"/>
      <c r="N173" s="1"/>
      <c r="O173" s="1"/>
      <c r="P173" s="89"/>
      <c r="Q173" s="348"/>
      <c r="R173" s="6"/>
      <c r="S173" s="89"/>
      <c r="T173" s="348"/>
      <c r="U173" s="1"/>
      <c r="V173" s="6"/>
    </row>
    <row r="174" spans="1:22" ht="26.1" customHeight="1">
      <c r="A174" s="247"/>
      <c r="B174" s="1214"/>
      <c r="C174" s="1214"/>
      <c r="D174" s="1214"/>
      <c r="E174" s="232"/>
      <c r="F174" s="232"/>
      <c r="G174" s="192"/>
      <c r="I174" s="250"/>
      <c r="J174" s="183"/>
      <c r="K174" s="183"/>
      <c r="L174" s="183"/>
      <c r="M174" s="183"/>
      <c r="N174" s="1"/>
      <c r="O174" s="1"/>
      <c r="P174" s="89"/>
      <c r="Q174" s="348"/>
      <c r="R174" s="6"/>
      <c r="S174" s="89"/>
      <c r="T174" s="348"/>
      <c r="U174" s="1"/>
      <c r="V174" s="1"/>
    </row>
    <row r="175" spans="1:22" ht="26.1" customHeight="1">
      <c r="A175" s="247"/>
      <c r="B175" s="1211"/>
      <c r="C175" s="1211"/>
      <c r="D175" s="1211"/>
      <c r="E175" s="232"/>
      <c r="F175" s="232"/>
      <c r="G175" s="192"/>
      <c r="I175" s="250"/>
      <c r="J175" s="183"/>
      <c r="K175" s="183"/>
      <c r="L175" s="183"/>
      <c r="M175" s="183"/>
      <c r="N175" s="1"/>
      <c r="O175" s="1"/>
      <c r="P175" s="89"/>
      <c r="Q175" s="348"/>
      <c r="R175" s="6"/>
      <c r="S175" s="89"/>
      <c r="T175" s="348"/>
      <c r="U175" s="1"/>
      <c r="V175" s="352"/>
    </row>
    <row r="176" spans="1:22">
      <c r="A176" s="199"/>
      <c r="B176" s="199"/>
      <c r="C176" s="199"/>
      <c r="D176" s="199"/>
      <c r="E176" s="192"/>
      <c r="F176" s="192"/>
      <c r="G176" s="192"/>
    </row>
    <row r="177" spans="1:7">
      <c r="A177" s="199"/>
      <c r="B177" s="199"/>
      <c r="C177" s="199"/>
      <c r="D177" s="199"/>
      <c r="E177" s="192"/>
      <c r="F177" s="192"/>
      <c r="G177" s="192"/>
    </row>
    <row r="178" spans="1:7">
      <c r="A178" s="199"/>
      <c r="B178" s="199"/>
      <c r="C178" s="199"/>
      <c r="D178" s="199"/>
      <c r="E178" s="192"/>
      <c r="F178" s="192"/>
      <c r="G178" s="192"/>
    </row>
    <row r="179" spans="1:7">
      <c r="A179" s="199"/>
      <c r="B179" s="199"/>
      <c r="C179" s="199"/>
      <c r="D179" s="199"/>
      <c r="E179" s="192"/>
      <c r="F179" s="192"/>
      <c r="G179" s="192"/>
    </row>
    <row r="180" spans="1:7">
      <c r="A180" s="199"/>
      <c r="B180" s="199"/>
      <c r="C180" s="199"/>
      <c r="D180" s="199"/>
      <c r="E180" s="192"/>
      <c r="F180" s="192"/>
      <c r="G180" s="192"/>
    </row>
    <row r="181" spans="1:7">
      <c r="A181" s="199"/>
      <c r="B181" s="199"/>
      <c r="C181" s="199"/>
      <c r="D181" s="199"/>
      <c r="E181" s="192"/>
      <c r="F181" s="192"/>
      <c r="G181" s="192"/>
    </row>
    <row r="182" spans="1:7">
      <c r="A182" s="199"/>
      <c r="B182" s="199"/>
      <c r="C182" s="199"/>
      <c r="D182" s="199"/>
      <c r="E182" s="192"/>
      <c r="F182" s="192"/>
      <c r="G182" s="192"/>
    </row>
    <row r="183" spans="1:7">
      <c r="A183" s="199"/>
      <c r="B183" s="199"/>
      <c r="C183" s="199"/>
      <c r="D183" s="199"/>
      <c r="E183" s="192"/>
      <c r="F183" s="192"/>
      <c r="G183" s="192"/>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 right="0" top="0" bottom="0" header="0" footer="0"/>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 right="0" top="0" bottom="0" header="0" footer="0"/>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 right="0" top="0" bottom="0" header="0" footer="0"/>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5"/>
      <headerFooter alignWithMargins="0">
        <oddFooter>&amp;R&amp;"Book Antiqua,Bold"&amp;10Schedule-1/ Page &amp;P of &amp;N</oddFooter>
      </headerFooter>
    </customSheetView>
    <customSheetView guid="{B79CB868-E256-4BC8-93B8-32C16DA3E61B}" state="hidden" topLeftCell="A52">
      <selection activeCell="G71" sqref="G71"/>
      <colBreaks count="1" manualBreakCount="1">
        <brk id="7" max="1048575" man="1"/>
      </colBreaks>
      <pageMargins left="0" right="0" top="0" bottom="0" header="0" footer="0"/>
      <printOptions horizontalCentered="1"/>
      <pageSetup paperSize="9" orientation="portrait" horizontalDpi="300" verticalDpi="300" r:id="rId26"/>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9" type="noConversion"/>
  <conditionalFormatting sqref="E30:E72 G55 G59:G60">
    <cfRule type="cellIs" dxfId="41" priority="2" stopIfTrue="1" operator="equal">
      <formula>"a"</formula>
    </cfRule>
  </conditionalFormatting>
  <conditionalFormatting sqref="E30:E72">
    <cfRule type="expression" dxfId="40" priority="1" stopIfTrue="1">
      <formula>D30&gt;0</formula>
    </cfRule>
  </conditionalFormatting>
  <conditionalFormatting sqref="E135 G135 E142 Q143:Q144 T143:T144 G144 E144:E151 Q152:Q153 T152:T153 G153 E153:E154">
    <cfRule type="cellIs" dxfId="39" priority="4" stopIfTrue="1" operator="equal">
      <formula>"a"</formula>
    </cfRule>
  </conditionalFormatting>
  <conditionalFormatting sqref="G17:G72 G128:G129 G132:G133 G136:G138 G141:G142 G145:G151 G154 G156:G161 G163:G166 G168:G172">
    <cfRule type="expression" dxfId="38" priority="5" stopIfTrue="1">
      <formula>E17=""</formula>
    </cfRule>
  </conditionalFormatting>
  <conditionalFormatting sqref="Q17:Q73 T17:T73 Q127:Q138 T127:T138 Q141:Q142 T141:T142 Q145:Q151 T145:T151 Q154 T154 Q156:Q166 T156:T166 Q168:Q172 T168:T172">
    <cfRule type="cellIs" dxfId="37" priority="3" stopIfTrue="1" operator="equal">
      <formula>#REF!</formula>
    </cfRule>
  </conditionalFormatting>
  <printOptions horizontalCentered="1"/>
  <pageMargins left="0.511811023622047" right="0.26" top="0.48" bottom="0.54" header="0.25" footer="0.27"/>
  <pageSetup paperSize="9" orientation="portrait" horizontalDpi="300" verticalDpi="300" r:id="rId27"/>
  <headerFooter alignWithMargins="0">
    <oddFooter>&amp;R&amp;"Book Antiqua,Bold"&amp;10Schedule-1/ Page &amp;P of &amp;N</oddFooter>
  </headerFooter>
  <colBreaks count="1" manualBreakCount="1">
    <brk id="7" max="1048575" man="1"/>
  </colBreaks>
  <drawing r:id="rId2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Y185"/>
  <sheetViews>
    <sheetView view="pageBreakPreview" zoomScale="80" zoomScaleNormal="100" zoomScaleSheetLayoutView="80" workbookViewId="0">
      <pane ySplit="17" topLeftCell="A18" activePane="bottomLeft" state="frozen"/>
      <selection pane="bottomLeft" activeCell="I19" sqref="I19"/>
    </sheetView>
  </sheetViews>
  <sheetFormatPr defaultColWidth="9" defaultRowHeight="16.5"/>
  <cols>
    <col min="1" max="1" width="5.625" style="815" customWidth="1"/>
    <col min="2" max="2" width="12.625" style="815" hidden="1" customWidth="1"/>
    <col min="3" max="3" width="8.75" style="815" hidden="1" customWidth="1"/>
    <col min="4" max="4" width="29.5" style="815" customWidth="1"/>
    <col min="5" max="5" width="13.875" style="815" customWidth="1"/>
    <col min="6" max="6" width="74.75" style="816" customWidth="1"/>
    <col min="7" max="7" width="6.75" style="815" customWidth="1"/>
    <col min="8" max="8" width="8.125" style="864" bestFit="1" customWidth="1"/>
    <col min="9" max="9" width="16.875" style="817" customWidth="1"/>
    <col min="10" max="10" width="19.75" style="817" customWidth="1"/>
    <col min="11" max="11" width="9" style="809" customWidth="1"/>
    <col min="12" max="13" width="9" style="279" customWidth="1"/>
    <col min="14" max="20" width="9" style="809" customWidth="1"/>
    <col min="21" max="32" width="9" style="809"/>
    <col min="33" max="16384" width="9" style="279"/>
  </cols>
  <sheetData>
    <row r="1" spans="1:36">
      <c r="A1" s="804" t="str">
        <f>Cover!B3</f>
        <v>SR-I/C&amp;M/WC-4356(SR1/NT/W-AIS/DOM/B00/25/11800) (RFx: 5002004743)</v>
      </c>
      <c r="B1" s="804"/>
      <c r="C1" s="804"/>
      <c r="D1" s="804"/>
      <c r="E1" s="804"/>
      <c r="F1" s="805"/>
      <c r="G1" s="806"/>
      <c r="H1" s="61"/>
      <c r="I1" s="807"/>
      <c r="J1" s="808" t="s">
        <v>250</v>
      </c>
    </row>
    <row r="2" spans="1:36">
      <c r="A2" s="1027"/>
      <c r="B2" s="1027"/>
      <c r="C2" s="1027"/>
      <c r="D2" s="1027"/>
      <c r="E2" s="1027"/>
      <c r="F2" s="1050"/>
      <c r="G2" s="1027"/>
      <c r="H2" s="1070"/>
      <c r="I2" s="279"/>
      <c r="J2" s="279"/>
    </row>
    <row r="3" spans="1:36" ht="76.150000000000006" customHeight="1">
      <c r="A3" s="1164"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164"/>
      <c r="C3" s="1164"/>
      <c r="D3" s="1164"/>
      <c r="E3" s="1164"/>
      <c r="F3" s="1164"/>
      <c r="G3" s="1164"/>
      <c r="H3" s="1164"/>
      <c r="I3" s="1164"/>
      <c r="J3" s="1164"/>
      <c r="K3" s="810"/>
      <c r="L3" s="811"/>
      <c r="M3" s="812"/>
      <c r="O3" s="813"/>
      <c r="R3" s="1220"/>
      <c r="S3" s="1220"/>
      <c r="AG3" s="809"/>
      <c r="AH3" s="809"/>
      <c r="AI3" s="809"/>
      <c r="AJ3" s="809"/>
    </row>
    <row r="4" spans="1:36">
      <c r="A4" s="1165" t="s">
        <v>90</v>
      </c>
      <c r="B4" s="1165"/>
      <c r="C4" s="1165"/>
      <c r="D4" s="1165"/>
      <c r="E4" s="1165"/>
      <c r="F4" s="1165"/>
      <c r="G4" s="1165"/>
      <c r="H4" s="1165"/>
      <c r="I4" s="1165"/>
      <c r="J4" s="1165"/>
      <c r="K4" s="814"/>
    </row>
    <row r="5" spans="1:36">
      <c r="J5" s="279"/>
    </row>
    <row r="6" spans="1:36">
      <c r="A6" s="1219" t="str">
        <f>'Sch-1'!A6</f>
        <v>Bidder’s Name and Address (Sole Bidder) :</v>
      </c>
      <c r="B6" s="1219"/>
      <c r="C6" s="1219"/>
      <c r="D6" s="1219"/>
      <c r="E6" s="818"/>
      <c r="F6" s="819"/>
      <c r="G6" s="820"/>
      <c r="H6" s="865"/>
      <c r="I6" s="1035" t="s">
        <v>91</v>
      </c>
      <c r="J6" s="279"/>
      <c r="K6" s="821"/>
    </row>
    <row r="7" spans="1:36">
      <c r="A7" s="1221" t="str">
        <f>'Sch-1'!A7</f>
        <v/>
      </c>
      <c r="B7" s="1221"/>
      <c r="C7" s="1221"/>
      <c r="D7" s="1221"/>
      <c r="E7" s="1221"/>
      <c r="F7" s="1221"/>
      <c r="G7" s="1221"/>
      <c r="H7" s="1221"/>
      <c r="I7" s="640" t="str">
        <f>+Basic!B10</f>
        <v>Contract &amp; Materials Dept.,</v>
      </c>
      <c r="J7" s="279"/>
      <c r="K7" s="821"/>
    </row>
    <row r="8" spans="1:36">
      <c r="A8" s="1218" t="s">
        <v>92</v>
      </c>
      <c r="B8" s="1218"/>
      <c r="C8" s="1222" t="str">
        <f>IF('Sch-1'!C8=0, "", 'Sch-1'!C8)</f>
        <v/>
      </c>
      <c r="D8" s="1222"/>
      <c r="E8" s="1222"/>
      <c r="I8" s="640" t="s">
        <v>8</v>
      </c>
      <c r="J8" s="279"/>
      <c r="K8" s="821"/>
    </row>
    <row r="9" spans="1:36">
      <c r="A9" s="1218" t="s">
        <v>93</v>
      </c>
      <c r="B9" s="1218"/>
      <c r="C9" s="1215" t="str">
        <f>IF('Sch-1'!C9=0, "", 'Sch-1'!C9)</f>
        <v/>
      </c>
      <c r="D9" s="1215"/>
      <c r="E9" s="1215"/>
      <c r="I9" s="640" t="str">
        <f>+Basic!B12</f>
        <v>SRTS-I, Kavadiguda Main Road,</v>
      </c>
      <c r="J9" s="279"/>
      <c r="K9" s="821"/>
    </row>
    <row r="10" spans="1:36">
      <c r="A10" s="820"/>
      <c r="B10" s="820"/>
      <c r="C10" s="1215" t="str">
        <f>IF('Sch-1'!C10=0, "", 'Sch-1'!C10)</f>
        <v/>
      </c>
      <c r="D10" s="1215"/>
      <c r="E10" s="1215"/>
      <c r="I10" s="640" t="str">
        <f>+Basic!B13</f>
        <v>Secunderabad -500080.</v>
      </c>
      <c r="J10" s="279"/>
      <c r="K10" s="821"/>
    </row>
    <row r="11" spans="1:36">
      <c r="A11" s="820"/>
      <c r="B11" s="820"/>
      <c r="C11" s="1215" t="str">
        <f>IF('Sch-1'!C11=0, "", 'Sch-1'!C11)</f>
        <v/>
      </c>
      <c r="D11" s="1215"/>
      <c r="E11" s="1215"/>
      <c r="I11" s="822"/>
      <c r="J11" s="279"/>
      <c r="K11" s="821"/>
    </row>
    <row r="12" spans="1:36">
      <c r="A12" s="820"/>
      <c r="B12" s="820"/>
      <c r="C12" s="820"/>
      <c r="D12" s="820"/>
      <c r="E12" s="820"/>
      <c r="F12" s="823"/>
      <c r="G12" s="823"/>
      <c r="H12" s="869"/>
      <c r="I12" s="822"/>
      <c r="J12" s="279"/>
      <c r="K12" s="821"/>
    </row>
    <row r="13" spans="1:36">
      <c r="A13" s="1217" t="s">
        <v>251</v>
      </c>
      <c r="B13" s="1217"/>
      <c r="C13" s="1217"/>
      <c r="D13" s="1217"/>
      <c r="E13" s="1217"/>
      <c r="F13" s="1217"/>
      <c r="G13" s="1217"/>
      <c r="H13" s="1217"/>
      <c r="I13" s="1217"/>
      <c r="J13" s="1217"/>
      <c r="K13" s="821"/>
    </row>
    <row r="14" spans="1:36">
      <c r="A14" s="822"/>
      <c r="B14" s="822"/>
      <c r="C14" s="822"/>
      <c r="D14" s="822"/>
      <c r="E14" s="822"/>
      <c r="F14" s="822"/>
      <c r="G14" s="822"/>
      <c r="H14" s="865"/>
      <c r="I14" s="822"/>
      <c r="J14" s="822"/>
      <c r="K14" s="821"/>
    </row>
    <row r="15" spans="1:36">
      <c r="A15" s="820"/>
      <c r="B15" s="820"/>
      <c r="C15" s="820"/>
      <c r="D15" s="820"/>
      <c r="E15" s="820"/>
      <c r="F15" s="824"/>
      <c r="G15" s="818"/>
      <c r="H15" s="107"/>
      <c r="I15" s="1216" t="s">
        <v>96</v>
      </c>
      <c r="J15" s="1216"/>
      <c r="K15" s="396"/>
    </row>
    <row r="16" spans="1:36" ht="75">
      <c r="A16" s="843" t="s">
        <v>98</v>
      </c>
      <c r="B16" s="843" t="s">
        <v>99</v>
      </c>
      <c r="C16" s="843" t="s">
        <v>100</v>
      </c>
      <c r="D16" s="843" t="s">
        <v>101</v>
      </c>
      <c r="E16" s="843" t="s">
        <v>102</v>
      </c>
      <c r="F16" s="844" t="s">
        <v>252</v>
      </c>
      <c r="G16" s="845" t="s">
        <v>108</v>
      </c>
      <c r="H16" s="843" t="s">
        <v>253</v>
      </c>
      <c r="I16" s="843" t="s">
        <v>254</v>
      </c>
      <c r="J16" s="843" t="s">
        <v>255</v>
      </c>
    </row>
    <row r="17" spans="1:51">
      <c r="A17" s="846">
        <v>1</v>
      </c>
      <c r="B17" s="846">
        <v>2</v>
      </c>
      <c r="C17" s="846">
        <v>3</v>
      </c>
      <c r="D17" s="846">
        <v>4</v>
      </c>
      <c r="E17" s="846">
        <v>5</v>
      </c>
      <c r="F17" s="846">
        <v>4</v>
      </c>
      <c r="G17" s="846">
        <v>5</v>
      </c>
      <c r="H17" s="857">
        <v>6</v>
      </c>
      <c r="I17" s="846">
        <v>7</v>
      </c>
      <c r="J17" s="846" t="s">
        <v>256</v>
      </c>
      <c r="K17" s="827"/>
    </row>
    <row r="18" spans="1:51" s="1113" customFormat="1" ht="22.5" customHeight="1">
      <c r="A18" s="1105"/>
      <c r="B18" s="1105"/>
      <c r="C18" s="1105"/>
      <c r="D18" s="1114" t="s">
        <v>114</v>
      </c>
      <c r="E18" s="1105"/>
      <c r="F18" s="1105"/>
      <c r="G18" s="1105"/>
      <c r="H18" s="1105"/>
      <c r="I18" s="1105"/>
      <c r="J18" s="1106"/>
      <c r="K18" s="1106"/>
      <c r="L18" s="1106"/>
      <c r="M18" s="1106"/>
      <c r="N18" s="1106"/>
      <c r="O18" s="1107"/>
      <c r="P18" s="1108"/>
      <c r="Q18" s="1108"/>
      <c r="R18" s="1108"/>
      <c r="S18" s="1109"/>
      <c r="T18" s="1110"/>
      <c r="U18" s="1110"/>
      <c r="V18" s="1110"/>
      <c r="W18" s="1110"/>
      <c r="X18" s="1110"/>
      <c r="Y18" s="1110"/>
      <c r="Z18" s="1111"/>
      <c r="AA18" s="1111"/>
      <c r="AB18" s="1112"/>
      <c r="AC18" s="1111"/>
      <c r="AD18" s="1111"/>
      <c r="AL18" s="1110"/>
      <c r="AM18" s="1110"/>
      <c r="AN18" s="1110"/>
      <c r="AO18" s="1110"/>
      <c r="AP18" s="1110"/>
      <c r="AQ18" s="1110"/>
      <c r="AR18" s="1110"/>
      <c r="AS18" s="1110"/>
      <c r="AT18" s="1110"/>
      <c r="AU18" s="1110"/>
      <c r="AV18" s="1110"/>
      <c r="AW18" s="1110"/>
      <c r="AX18" s="1110"/>
      <c r="AY18" s="1110"/>
    </row>
    <row r="19" spans="1:51" s="817" customFormat="1">
      <c r="A19" s="1042">
        <v>1</v>
      </c>
      <c r="B19" s="1042"/>
      <c r="C19" s="1042"/>
      <c r="D19" s="1094" t="s">
        <v>115</v>
      </c>
      <c r="E19" s="1097">
        <v>1000001695</v>
      </c>
      <c r="F19" s="1096" t="s">
        <v>116</v>
      </c>
      <c r="G19" s="1099" t="s">
        <v>117</v>
      </c>
      <c r="H19" s="1099">
        <v>33</v>
      </c>
      <c r="I19" s="895"/>
      <c r="J19" s="1071" t="str">
        <f t="shared" ref="J19:J35" si="0">IF(I19=0, "Included",IF(ISERROR(H19*I19), I19, H19*I19))</f>
        <v>Included</v>
      </c>
      <c r="K19" s="828"/>
      <c r="M19" s="279"/>
    </row>
    <row r="20" spans="1:51" s="817" customFormat="1">
      <c r="A20" s="1042">
        <v>2</v>
      </c>
      <c r="B20" s="1042"/>
      <c r="C20" s="1042"/>
      <c r="D20" s="1094" t="s">
        <v>115</v>
      </c>
      <c r="E20" s="1097">
        <v>1000020417</v>
      </c>
      <c r="F20" s="1096" t="s">
        <v>118</v>
      </c>
      <c r="G20" s="1099" t="s">
        <v>117</v>
      </c>
      <c r="H20" s="1099">
        <v>3</v>
      </c>
      <c r="I20" s="895"/>
      <c r="J20" s="1071" t="str">
        <f t="shared" si="0"/>
        <v>Included</v>
      </c>
      <c r="K20" s="828"/>
      <c r="M20" s="279"/>
    </row>
    <row r="21" spans="1:51" s="817" customFormat="1">
      <c r="A21" s="1042">
        <v>3</v>
      </c>
      <c r="B21" s="1042"/>
      <c r="C21" s="1042"/>
      <c r="D21" s="1094" t="s">
        <v>115</v>
      </c>
      <c r="E21" s="1097">
        <v>1000001772</v>
      </c>
      <c r="F21" s="1096" t="s">
        <v>119</v>
      </c>
      <c r="G21" s="1099" t="s">
        <v>117</v>
      </c>
      <c r="H21" s="1099">
        <v>3</v>
      </c>
      <c r="I21" s="895"/>
      <c r="J21" s="1071" t="str">
        <f t="shared" si="0"/>
        <v>Included</v>
      </c>
      <c r="K21" s="828"/>
      <c r="M21" s="279"/>
    </row>
    <row r="22" spans="1:51" s="817" customFormat="1">
      <c r="A22" s="1042">
        <v>4</v>
      </c>
      <c r="B22" s="1042"/>
      <c r="C22" s="1042"/>
      <c r="D22" s="1094" t="s">
        <v>115</v>
      </c>
      <c r="E22" s="1097">
        <v>1000001684</v>
      </c>
      <c r="F22" s="1096" t="s">
        <v>120</v>
      </c>
      <c r="G22" s="1099" t="s">
        <v>117</v>
      </c>
      <c r="H22" s="1099">
        <v>6</v>
      </c>
      <c r="I22" s="895"/>
      <c r="J22" s="1071" t="str">
        <f t="shared" si="0"/>
        <v>Included</v>
      </c>
      <c r="K22" s="828"/>
      <c r="M22" s="279"/>
    </row>
    <row r="23" spans="1:51" s="817" customFormat="1">
      <c r="A23" s="1042">
        <v>5</v>
      </c>
      <c r="B23" s="1042"/>
      <c r="C23" s="1042"/>
      <c r="D23" s="1094" t="s">
        <v>115</v>
      </c>
      <c r="E23" s="1097">
        <v>1000001683</v>
      </c>
      <c r="F23" s="1096" t="s">
        <v>121</v>
      </c>
      <c r="G23" s="1099" t="s">
        <v>117</v>
      </c>
      <c r="H23" s="1099">
        <v>1</v>
      </c>
      <c r="I23" s="895"/>
      <c r="J23" s="1071" t="str">
        <f t="shared" si="0"/>
        <v>Included</v>
      </c>
      <c r="K23" s="828"/>
      <c r="M23" s="279"/>
    </row>
    <row r="24" spans="1:51" s="817" customFormat="1">
      <c r="A24" s="1042">
        <v>6</v>
      </c>
      <c r="B24" s="1042"/>
      <c r="C24" s="1042"/>
      <c r="D24" s="1094" t="s">
        <v>115</v>
      </c>
      <c r="E24" s="1097">
        <v>1000001687</v>
      </c>
      <c r="F24" s="1096" t="s">
        <v>122</v>
      </c>
      <c r="G24" s="1099" t="s">
        <v>117</v>
      </c>
      <c r="H24" s="1099">
        <v>2</v>
      </c>
      <c r="I24" s="895"/>
      <c r="J24" s="1071" t="str">
        <f>IF(I24=0, "Included",IF(ISERROR(H24*I24), I24, H24*I24))</f>
        <v>Included</v>
      </c>
      <c r="K24" s="828"/>
      <c r="M24" s="279"/>
    </row>
    <row r="25" spans="1:51" s="817" customFormat="1">
      <c r="A25" s="1042">
        <v>7</v>
      </c>
      <c r="B25" s="1042"/>
      <c r="C25" s="1042"/>
      <c r="D25" s="1094" t="s">
        <v>115</v>
      </c>
      <c r="E25" s="1097">
        <v>1000001689</v>
      </c>
      <c r="F25" s="1096" t="s">
        <v>123</v>
      </c>
      <c r="G25" s="1099" t="s">
        <v>117</v>
      </c>
      <c r="H25" s="1099">
        <v>2</v>
      </c>
      <c r="I25" s="895"/>
      <c r="J25" s="1071" t="str">
        <f t="shared" ref="J25:J26" si="1">IF(I25=0, "Included",IF(ISERROR(H25*I25), I25, H25*I25))</f>
        <v>Included</v>
      </c>
      <c r="K25" s="828"/>
      <c r="M25" s="279"/>
    </row>
    <row r="26" spans="1:51" s="817" customFormat="1" ht="31.5">
      <c r="A26" s="1042">
        <v>8</v>
      </c>
      <c r="B26" s="1042"/>
      <c r="C26" s="1042"/>
      <c r="D26" s="1094" t="s">
        <v>124</v>
      </c>
      <c r="E26" s="1097">
        <v>1000004501</v>
      </c>
      <c r="F26" s="1096" t="s">
        <v>125</v>
      </c>
      <c r="G26" s="1099" t="s">
        <v>117</v>
      </c>
      <c r="H26" s="1099">
        <v>1</v>
      </c>
      <c r="I26" s="895"/>
      <c r="J26" s="1071" t="str">
        <f t="shared" si="1"/>
        <v>Included</v>
      </c>
      <c r="K26" s="828"/>
      <c r="M26" s="279"/>
    </row>
    <row r="27" spans="1:51" s="817" customFormat="1">
      <c r="A27" s="1042">
        <v>9</v>
      </c>
      <c r="B27" s="1042"/>
      <c r="C27" s="1042"/>
      <c r="D27" s="1094" t="s">
        <v>124</v>
      </c>
      <c r="E27" s="1097">
        <v>1000004463</v>
      </c>
      <c r="F27" s="1096" t="s">
        <v>126</v>
      </c>
      <c r="G27" s="1099" t="s">
        <v>117</v>
      </c>
      <c r="H27" s="1099">
        <v>3</v>
      </c>
      <c r="I27" s="895"/>
      <c r="J27" s="1071" t="str">
        <f t="shared" si="0"/>
        <v>Included</v>
      </c>
      <c r="K27" s="828"/>
      <c r="M27" s="279"/>
    </row>
    <row r="28" spans="1:51" s="817" customFormat="1">
      <c r="A28" s="1042">
        <v>10</v>
      </c>
      <c r="B28" s="1042"/>
      <c r="C28" s="1042"/>
      <c r="D28" s="1094" t="s">
        <v>124</v>
      </c>
      <c r="E28" s="1097">
        <v>1000004498</v>
      </c>
      <c r="F28" s="1096" t="s">
        <v>127</v>
      </c>
      <c r="G28" s="1099" t="s">
        <v>117</v>
      </c>
      <c r="H28" s="1099">
        <v>3</v>
      </c>
      <c r="I28" s="895"/>
      <c r="J28" s="1071" t="str">
        <f t="shared" si="0"/>
        <v>Included</v>
      </c>
      <c r="K28" s="828"/>
      <c r="M28" s="279"/>
    </row>
    <row r="29" spans="1:51" s="817" customFormat="1">
      <c r="A29" s="1042">
        <v>11</v>
      </c>
      <c r="B29" s="1042"/>
      <c r="C29" s="1042"/>
      <c r="D29" s="1094" t="s">
        <v>124</v>
      </c>
      <c r="E29" s="1097">
        <v>1000020419</v>
      </c>
      <c r="F29" s="1096" t="s">
        <v>128</v>
      </c>
      <c r="G29" s="1099" t="s">
        <v>117</v>
      </c>
      <c r="H29" s="1099">
        <v>3</v>
      </c>
      <c r="I29" s="895"/>
      <c r="J29" s="1071" t="str">
        <f t="shared" si="0"/>
        <v>Included</v>
      </c>
      <c r="K29" s="828"/>
      <c r="M29" s="279"/>
    </row>
    <row r="30" spans="1:51" s="817" customFormat="1">
      <c r="A30" s="1042">
        <v>12</v>
      </c>
      <c r="B30" s="1042"/>
      <c r="C30" s="1042"/>
      <c r="D30" s="1094" t="s">
        <v>124</v>
      </c>
      <c r="E30" s="1097">
        <v>1000004401</v>
      </c>
      <c r="F30" s="1096" t="s">
        <v>129</v>
      </c>
      <c r="G30" s="1099" t="s">
        <v>117</v>
      </c>
      <c r="H30" s="1099">
        <v>6</v>
      </c>
      <c r="I30" s="895"/>
      <c r="J30" s="1071" t="str">
        <f t="shared" si="0"/>
        <v>Included</v>
      </c>
      <c r="K30" s="828"/>
      <c r="M30" s="279"/>
    </row>
    <row r="31" spans="1:51" s="817" customFormat="1" ht="31.5">
      <c r="A31" s="1042">
        <v>13</v>
      </c>
      <c r="B31" s="1042"/>
      <c r="C31" s="1042"/>
      <c r="D31" s="1094" t="s">
        <v>130</v>
      </c>
      <c r="E31" s="1097">
        <v>1000011365</v>
      </c>
      <c r="F31" s="1096" t="s">
        <v>131</v>
      </c>
      <c r="G31" s="1099" t="s">
        <v>132</v>
      </c>
      <c r="H31" s="1099">
        <v>1</v>
      </c>
      <c r="I31" s="895"/>
      <c r="J31" s="1071" t="str">
        <f t="shared" si="0"/>
        <v>Included</v>
      </c>
      <c r="K31" s="828"/>
      <c r="M31" s="279"/>
    </row>
    <row r="32" spans="1:51" s="817" customFormat="1" ht="31.5">
      <c r="A32" s="1042">
        <v>14</v>
      </c>
      <c r="B32" s="1042"/>
      <c r="C32" s="1042"/>
      <c r="D32" s="1094" t="s">
        <v>130</v>
      </c>
      <c r="E32" s="1097">
        <v>1000011304</v>
      </c>
      <c r="F32" s="1096" t="s">
        <v>133</v>
      </c>
      <c r="G32" s="1099" t="s">
        <v>132</v>
      </c>
      <c r="H32" s="1099">
        <v>1</v>
      </c>
      <c r="I32" s="895"/>
      <c r="J32" s="1071" t="str">
        <f t="shared" si="0"/>
        <v>Included</v>
      </c>
      <c r="K32" s="828"/>
      <c r="M32" s="279"/>
    </row>
    <row r="33" spans="1:13" s="817" customFormat="1" ht="31.5">
      <c r="A33" s="1042">
        <v>15</v>
      </c>
      <c r="B33" s="1042"/>
      <c r="C33" s="1042"/>
      <c r="D33" s="1094" t="s">
        <v>134</v>
      </c>
      <c r="E33" s="1097">
        <v>1000011264</v>
      </c>
      <c r="F33" s="1096" t="s">
        <v>135</v>
      </c>
      <c r="G33" s="1099" t="s">
        <v>132</v>
      </c>
      <c r="H33" s="1099">
        <v>1</v>
      </c>
      <c r="I33" s="895"/>
      <c r="J33" s="1071" t="str">
        <f t="shared" si="0"/>
        <v>Included</v>
      </c>
      <c r="K33" s="828"/>
      <c r="M33" s="279"/>
    </row>
    <row r="34" spans="1:13" s="817" customFormat="1" ht="31.5">
      <c r="A34" s="1042">
        <v>16</v>
      </c>
      <c r="B34" s="1042"/>
      <c r="C34" s="1042"/>
      <c r="D34" s="1094" t="s">
        <v>134</v>
      </c>
      <c r="E34" s="1097">
        <v>1000011257</v>
      </c>
      <c r="F34" s="1096" t="s">
        <v>136</v>
      </c>
      <c r="G34" s="1099" t="s">
        <v>132</v>
      </c>
      <c r="H34" s="1099">
        <v>1</v>
      </c>
      <c r="I34" s="895"/>
      <c r="J34" s="1071" t="str">
        <f t="shared" si="0"/>
        <v>Included</v>
      </c>
      <c r="K34" s="828"/>
      <c r="M34" s="279"/>
    </row>
    <row r="35" spans="1:13" s="817" customFormat="1">
      <c r="A35" s="1042">
        <v>17</v>
      </c>
      <c r="B35" s="1042"/>
      <c r="C35" s="1042"/>
      <c r="D35" s="1094" t="s">
        <v>137</v>
      </c>
      <c r="E35" s="1097">
        <v>1000032055</v>
      </c>
      <c r="F35" s="1096" t="s">
        <v>138</v>
      </c>
      <c r="G35" s="1099" t="s">
        <v>139</v>
      </c>
      <c r="H35" s="1099">
        <v>4</v>
      </c>
      <c r="I35" s="895"/>
      <c r="J35" s="1071" t="str">
        <f t="shared" si="0"/>
        <v>Included</v>
      </c>
      <c r="K35" s="828"/>
      <c r="M35" s="279"/>
    </row>
    <row r="36" spans="1:13" s="817" customFormat="1">
      <c r="A36" s="1042">
        <v>18</v>
      </c>
      <c r="B36" s="1042"/>
      <c r="C36" s="1042"/>
      <c r="D36" s="1094" t="s">
        <v>140</v>
      </c>
      <c r="E36" s="1097">
        <v>1000009711</v>
      </c>
      <c r="F36" s="1096" t="s">
        <v>141</v>
      </c>
      <c r="G36" s="1099" t="s">
        <v>117</v>
      </c>
      <c r="H36" s="1099">
        <v>2</v>
      </c>
      <c r="I36" s="895"/>
      <c r="J36" s="1071" t="str">
        <f>IF(I36=0, "Included",IF(ISERROR(H36*I36), I36, H36*I36))</f>
        <v>Included</v>
      </c>
      <c r="K36" s="828"/>
      <c r="M36" s="279"/>
    </row>
    <row r="37" spans="1:13" s="817" customFormat="1">
      <c r="A37" s="1042">
        <v>19</v>
      </c>
      <c r="B37" s="1042"/>
      <c r="C37" s="1042"/>
      <c r="D37" s="1094" t="s">
        <v>142</v>
      </c>
      <c r="E37" s="1097">
        <v>1000055446</v>
      </c>
      <c r="F37" s="1096" t="s">
        <v>143</v>
      </c>
      <c r="G37" s="1099" t="s">
        <v>117</v>
      </c>
      <c r="H37" s="1099">
        <v>1</v>
      </c>
      <c r="I37" s="895"/>
      <c r="J37" s="1071" t="str">
        <f t="shared" ref="J37:J64" si="2">IF(I37=0, "Included",IF(ISERROR(H37*I37), I37, H37*I37))</f>
        <v>Included</v>
      </c>
      <c r="K37" s="828"/>
      <c r="M37" s="279"/>
    </row>
    <row r="38" spans="1:13" s="817" customFormat="1">
      <c r="A38" s="1042">
        <v>20</v>
      </c>
      <c r="B38" s="1042"/>
      <c r="C38" s="1042"/>
      <c r="D38" s="1094" t="s">
        <v>142</v>
      </c>
      <c r="E38" s="1097">
        <v>1000004273</v>
      </c>
      <c r="F38" s="1096" t="s">
        <v>144</v>
      </c>
      <c r="G38" s="1099" t="s">
        <v>117</v>
      </c>
      <c r="H38" s="1099">
        <v>1</v>
      </c>
      <c r="I38" s="895"/>
      <c r="J38" s="1071" t="str">
        <f t="shared" si="2"/>
        <v>Included</v>
      </c>
      <c r="K38" s="828"/>
      <c r="M38" s="279"/>
    </row>
    <row r="39" spans="1:13" s="817" customFormat="1">
      <c r="A39" s="1042">
        <v>21</v>
      </c>
      <c r="B39" s="1042"/>
      <c r="C39" s="1042"/>
      <c r="D39" s="1094" t="s">
        <v>142</v>
      </c>
      <c r="E39" s="1097">
        <v>1000002167</v>
      </c>
      <c r="F39" s="1096" t="s">
        <v>145</v>
      </c>
      <c r="G39" s="1099" t="s">
        <v>117</v>
      </c>
      <c r="H39" s="1099">
        <v>2</v>
      </c>
      <c r="I39" s="895"/>
      <c r="J39" s="1071" t="str">
        <f t="shared" ref="J39:J49" si="3">IF(I39=0, "Included",IF(ISERROR(H39*I39), I39, H39*I39))</f>
        <v>Included</v>
      </c>
      <c r="K39" s="828"/>
      <c r="M39" s="279"/>
    </row>
    <row r="40" spans="1:13" s="817" customFormat="1">
      <c r="A40" s="1042">
        <v>22</v>
      </c>
      <c r="B40" s="1042"/>
      <c r="C40" s="1042"/>
      <c r="D40" s="1094" t="s">
        <v>146</v>
      </c>
      <c r="E40" s="1097">
        <v>1000055443</v>
      </c>
      <c r="F40" s="1096" t="s">
        <v>147</v>
      </c>
      <c r="G40" s="1099" t="s">
        <v>117</v>
      </c>
      <c r="H40" s="1099">
        <v>1</v>
      </c>
      <c r="I40" s="895"/>
      <c r="J40" s="1071" t="str">
        <f t="shared" si="3"/>
        <v>Included</v>
      </c>
      <c r="K40" s="828"/>
      <c r="M40" s="279"/>
    </row>
    <row r="41" spans="1:13" s="817" customFormat="1">
      <c r="A41" s="1042">
        <v>23</v>
      </c>
      <c r="B41" s="1042"/>
      <c r="C41" s="1042"/>
      <c r="D41" s="1094" t="s">
        <v>146</v>
      </c>
      <c r="E41" s="1097">
        <v>1000037240</v>
      </c>
      <c r="F41" s="1096" t="s">
        <v>148</v>
      </c>
      <c r="G41" s="1099" t="s">
        <v>117</v>
      </c>
      <c r="H41" s="1099">
        <v>1</v>
      </c>
      <c r="I41" s="895"/>
      <c r="J41" s="1071" t="str">
        <f t="shared" si="3"/>
        <v>Included</v>
      </c>
      <c r="K41" s="828"/>
      <c r="M41" s="279"/>
    </row>
    <row r="42" spans="1:13" s="817" customFormat="1">
      <c r="A42" s="1042">
        <v>24</v>
      </c>
      <c r="B42" s="1042"/>
      <c r="C42" s="1042"/>
      <c r="D42" s="1094" t="s">
        <v>146</v>
      </c>
      <c r="E42" s="1097">
        <v>1000006842</v>
      </c>
      <c r="F42" s="1096" t="s">
        <v>149</v>
      </c>
      <c r="G42" s="1099" t="s">
        <v>117</v>
      </c>
      <c r="H42" s="1099">
        <v>1</v>
      </c>
      <c r="I42" s="895"/>
      <c r="J42" s="1071" t="str">
        <f t="shared" si="3"/>
        <v>Included</v>
      </c>
      <c r="K42" s="828"/>
      <c r="M42" s="279"/>
    </row>
    <row r="43" spans="1:13" s="817" customFormat="1" ht="94.5">
      <c r="A43" s="1042">
        <v>25</v>
      </c>
      <c r="B43" s="1042"/>
      <c r="C43" s="1042"/>
      <c r="D43" s="1094" t="s">
        <v>150</v>
      </c>
      <c r="E43" s="1097">
        <v>1000030433</v>
      </c>
      <c r="F43" s="1096" t="s">
        <v>151</v>
      </c>
      <c r="G43" s="1099" t="s">
        <v>132</v>
      </c>
      <c r="H43" s="1099">
        <v>3</v>
      </c>
      <c r="I43" s="895"/>
      <c r="J43" s="1071" t="str">
        <f t="shared" si="3"/>
        <v>Included</v>
      </c>
      <c r="K43" s="828"/>
      <c r="M43" s="279"/>
    </row>
    <row r="44" spans="1:13" s="817" customFormat="1">
      <c r="A44" s="1042">
        <v>26</v>
      </c>
      <c r="B44" s="1042"/>
      <c r="C44" s="1042"/>
      <c r="D44" s="1094" t="s">
        <v>152</v>
      </c>
      <c r="E44" s="1097">
        <v>1000004304</v>
      </c>
      <c r="F44" s="1096" t="s">
        <v>153</v>
      </c>
      <c r="G44" s="1099" t="s">
        <v>132</v>
      </c>
      <c r="H44" s="1099">
        <v>1</v>
      </c>
      <c r="I44" s="895"/>
      <c r="J44" s="1071" t="str">
        <f t="shared" si="3"/>
        <v>Included</v>
      </c>
      <c r="K44" s="828"/>
      <c r="M44" s="279"/>
    </row>
    <row r="45" spans="1:13" s="817" customFormat="1">
      <c r="A45" s="1042">
        <v>27</v>
      </c>
      <c r="B45" s="1042"/>
      <c r="C45" s="1042"/>
      <c r="D45" s="1094" t="s">
        <v>152</v>
      </c>
      <c r="E45" s="1097">
        <v>1000001145</v>
      </c>
      <c r="F45" s="1096" t="s">
        <v>154</v>
      </c>
      <c r="G45" s="1099" t="s">
        <v>132</v>
      </c>
      <c r="H45" s="1099">
        <v>1</v>
      </c>
      <c r="I45" s="895"/>
      <c r="J45" s="1071" t="str">
        <f t="shared" si="3"/>
        <v>Included</v>
      </c>
      <c r="K45" s="828"/>
      <c r="M45" s="279"/>
    </row>
    <row r="46" spans="1:13" s="817" customFormat="1">
      <c r="A46" s="1042">
        <v>28</v>
      </c>
      <c r="B46" s="1042"/>
      <c r="C46" s="1042"/>
      <c r="D46" s="1094" t="s">
        <v>155</v>
      </c>
      <c r="E46" s="1097">
        <v>1000056265</v>
      </c>
      <c r="F46" s="1096" t="s">
        <v>156</v>
      </c>
      <c r="G46" s="1099" t="s">
        <v>139</v>
      </c>
      <c r="H46" s="1099">
        <v>3</v>
      </c>
      <c r="I46" s="895"/>
      <c r="J46" s="1071" t="str">
        <f t="shared" si="3"/>
        <v>Included</v>
      </c>
      <c r="K46" s="828"/>
      <c r="M46" s="279"/>
    </row>
    <row r="47" spans="1:13" s="817" customFormat="1">
      <c r="A47" s="1042">
        <v>29</v>
      </c>
      <c r="B47" s="1042"/>
      <c r="C47" s="1042"/>
      <c r="D47" s="1094" t="s">
        <v>155</v>
      </c>
      <c r="E47" s="1097">
        <v>1000056264</v>
      </c>
      <c r="F47" s="1096" t="s">
        <v>157</v>
      </c>
      <c r="G47" s="1099" t="s">
        <v>139</v>
      </c>
      <c r="H47" s="1099">
        <v>5</v>
      </c>
      <c r="I47" s="895"/>
      <c r="J47" s="1071" t="str">
        <f t="shared" si="3"/>
        <v>Included</v>
      </c>
      <c r="K47" s="828"/>
      <c r="M47" s="279"/>
    </row>
    <row r="48" spans="1:13" s="817" customFormat="1">
      <c r="A48" s="1042">
        <v>30</v>
      </c>
      <c r="B48" s="1042"/>
      <c r="C48" s="1042"/>
      <c r="D48" s="1094" t="s">
        <v>155</v>
      </c>
      <c r="E48" s="1097">
        <v>1000031887</v>
      </c>
      <c r="F48" s="1096" t="s">
        <v>158</v>
      </c>
      <c r="G48" s="1099" t="s">
        <v>139</v>
      </c>
      <c r="H48" s="1099">
        <v>5</v>
      </c>
      <c r="I48" s="895"/>
      <c r="J48" s="1071" t="str">
        <f t="shared" si="3"/>
        <v>Included</v>
      </c>
      <c r="K48" s="828"/>
      <c r="M48" s="279"/>
    </row>
    <row r="49" spans="1:13" s="817" customFormat="1">
      <c r="A49" s="1042">
        <v>31</v>
      </c>
      <c r="B49" s="1042"/>
      <c r="C49" s="1042"/>
      <c r="D49" s="1094" t="s">
        <v>155</v>
      </c>
      <c r="E49" s="1097">
        <v>1000031987</v>
      </c>
      <c r="F49" s="1096" t="s">
        <v>159</v>
      </c>
      <c r="G49" s="1099" t="s">
        <v>139</v>
      </c>
      <c r="H49" s="1099">
        <v>20</v>
      </c>
      <c r="I49" s="895"/>
      <c r="J49" s="1071" t="str">
        <f t="shared" si="3"/>
        <v>Included</v>
      </c>
      <c r="K49" s="828"/>
      <c r="M49" s="279"/>
    </row>
    <row r="50" spans="1:13" s="817" customFormat="1">
      <c r="A50" s="1042">
        <v>32</v>
      </c>
      <c r="B50" s="1042"/>
      <c r="C50" s="1042"/>
      <c r="D50" s="1094" t="s">
        <v>155</v>
      </c>
      <c r="E50" s="1097">
        <v>1000031964</v>
      </c>
      <c r="F50" s="1096" t="s">
        <v>160</v>
      </c>
      <c r="G50" s="1099" t="s">
        <v>139</v>
      </c>
      <c r="H50" s="1099">
        <v>2.5</v>
      </c>
      <c r="I50" s="895"/>
      <c r="J50" s="1071" t="str">
        <f t="shared" si="2"/>
        <v>Included</v>
      </c>
      <c r="K50" s="828"/>
      <c r="M50" s="279"/>
    </row>
    <row r="51" spans="1:13" s="817" customFormat="1">
      <c r="A51" s="1042">
        <v>33</v>
      </c>
      <c r="B51" s="1042"/>
      <c r="C51" s="1042"/>
      <c r="D51" s="1094" t="s">
        <v>155</v>
      </c>
      <c r="E51" s="1097">
        <v>1000031943</v>
      </c>
      <c r="F51" s="1096" t="s">
        <v>161</v>
      </c>
      <c r="G51" s="1099" t="s">
        <v>139</v>
      </c>
      <c r="H51" s="1099">
        <v>2</v>
      </c>
      <c r="I51" s="895"/>
      <c r="J51" s="1071" t="str">
        <f t="shared" si="2"/>
        <v>Included</v>
      </c>
      <c r="K51" s="828"/>
      <c r="M51" s="279"/>
    </row>
    <row r="52" spans="1:13" s="817" customFormat="1">
      <c r="A52" s="1042">
        <v>34</v>
      </c>
      <c r="B52" s="1042"/>
      <c r="C52" s="1042"/>
      <c r="D52" s="1094" t="s">
        <v>155</v>
      </c>
      <c r="E52" s="1097">
        <v>1000031985</v>
      </c>
      <c r="F52" s="1096" t="s">
        <v>162</v>
      </c>
      <c r="G52" s="1099" t="s">
        <v>139</v>
      </c>
      <c r="H52" s="1099">
        <v>3</v>
      </c>
      <c r="I52" s="895"/>
      <c r="J52" s="1071" t="str">
        <f t="shared" si="2"/>
        <v>Included</v>
      </c>
      <c r="K52" s="828"/>
      <c r="M52" s="279"/>
    </row>
    <row r="53" spans="1:13" s="817" customFormat="1">
      <c r="A53" s="1042">
        <v>35</v>
      </c>
      <c r="B53" s="1042"/>
      <c r="C53" s="1042"/>
      <c r="D53" s="1094" t="s">
        <v>155</v>
      </c>
      <c r="E53" s="1097">
        <v>1000031976</v>
      </c>
      <c r="F53" s="1096" t="s">
        <v>163</v>
      </c>
      <c r="G53" s="1099" t="s">
        <v>139</v>
      </c>
      <c r="H53" s="1099">
        <v>2</v>
      </c>
      <c r="I53" s="895"/>
      <c r="J53" s="1071" t="str">
        <f t="shared" si="2"/>
        <v>Included</v>
      </c>
      <c r="K53" s="828"/>
      <c r="M53" s="279"/>
    </row>
    <row r="54" spans="1:13" s="817" customFormat="1">
      <c r="A54" s="1042">
        <v>36</v>
      </c>
      <c r="B54" s="1042"/>
      <c r="C54" s="1042"/>
      <c r="D54" s="1094" t="s">
        <v>155</v>
      </c>
      <c r="E54" s="1097">
        <v>1000031957</v>
      </c>
      <c r="F54" s="1096" t="s">
        <v>164</v>
      </c>
      <c r="G54" s="1099" t="s">
        <v>139</v>
      </c>
      <c r="H54" s="1099">
        <v>2</v>
      </c>
      <c r="I54" s="895"/>
      <c r="J54" s="1071" t="str">
        <f t="shared" si="2"/>
        <v>Included</v>
      </c>
      <c r="K54" s="828"/>
      <c r="M54" s="279"/>
    </row>
    <row r="55" spans="1:13" s="817" customFormat="1">
      <c r="A55" s="1042">
        <v>37</v>
      </c>
      <c r="B55" s="1042"/>
      <c r="C55" s="1042"/>
      <c r="D55" s="1094" t="s">
        <v>155</v>
      </c>
      <c r="E55" s="1097">
        <v>1000031951</v>
      </c>
      <c r="F55" s="1096" t="s">
        <v>165</v>
      </c>
      <c r="G55" s="1099" t="s">
        <v>139</v>
      </c>
      <c r="H55" s="1099">
        <v>0.5</v>
      </c>
      <c r="I55" s="895"/>
      <c r="J55" s="1071" t="str">
        <f t="shared" si="2"/>
        <v>Included</v>
      </c>
      <c r="K55" s="828"/>
      <c r="M55" s="279"/>
    </row>
    <row r="56" spans="1:13" s="817" customFormat="1">
      <c r="A56" s="1042">
        <v>38</v>
      </c>
      <c r="B56" s="1042"/>
      <c r="C56" s="1042"/>
      <c r="D56" s="1094" t="s">
        <v>155</v>
      </c>
      <c r="E56" s="1097">
        <v>1000031953</v>
      </c>
      <c r="F56" s="1096" t="s">
        <v>166</v>
      </c>
      <c r="G56" s="1099" t="s">
        <v>139</v>
      </c>
      <c r="H56" s="1099">
        <v>0.5</v>
      </c>
      <c r="I56" s="895"/>
      <c r="J56" s="1071" t="str">
        <f t="shared" si="2"/>
        <v>Included</v>
      </c>
      <c r="K56" s="828"/>
      <c r="M56" s="279"/>
    </row>
    <row r="57" spans="1:13" s="817" customFormat="1" ht="31.5">
      <c r="A57" s="1042">
        <v>39</v>
      </c>
      <c r="B57" s="1042"/>
      <c r="C57" s="1042"/>
      <c r="D57" s="1094" t="s">
        <v>167</v>
      </c>
      <c r="E57" s="1097">
        <v>1000006284</v>
      </c>
      <c r="F57" s="1096" t="s">
        <v>168</v>
      </c>
      <c r="G57" s="1099" t="s">
        <v>132</v>
      </c>
      <c r="H57" s="1099">
        <v>1</v>
      </c>
      <c r="I57" s="895"/>
      <c r="J57" s="1071" t="str">
        <f t="shared" si="2"/>
        <v>Included</v>
      </c>
      <c r="K57" s="828"/>
      <c r="M57" s="279"/>
    </row>
    <row r="58" spans="1:13" s="817" customFormat="1" ht="47.25">
      <c r="A58" s="1042">
        <v>40</v>
      </c>
      <c r="B58" s="1042"/>
      <c r="C58" s="1042"/>
      <c r="D58" s="1094" t="s">
        <v>169</v>
      </c>
      <c r="E58" s="1097">
        <v>1000012069</v>
      </c>
      <c r="F58" s="1096" t="s">
        <v>170</v>
      </c>
      <c r="G58" s="1099" t="s">
        <v>117</v>
      </c>
      <c r="H58" s="1099">
        <v>1</v>
      </c>
      <c r="I58" s="895"/>
      <c r="J58" s="1071" t="str">
        <f t="shared" si="2"/>
        <v>Included</v>
      </c>
      <c r="K58" s="828"/>
      <c r="M58" s="279"/>
    </row>
    <row r="59" spans="1:13" s="817" customFormat="1">
      <c r="A59" s="1042">
        <v>41</v>
      </c>
      <c r="B59" s="1042"/>
      <c r="C59" s="1042"/>
      <c r="D59" s="1094" t="s">
        <v>169</v>
      </c>
      <c r="E59" s="1097">
        <v>1000012018</v>
      </c>
      <c r="F59" s="1096" t="s">
        <v>171</v>
      </c>
      <c r="G59" s="1099" t="s">
        <v>132</v>
      </c>
      <c r="H59" s="1099">
        <v>1</v>
      </c>
      <c r="I59" s="895"/>
      <c r="J59" s="1071" t="str">
        <f t="shared" si="2"/>
        <v>Included</v>
      </c>
      <c r="K59" s="828"/>
      <c r="M59" s="279"/>
    </row>
    <row r="60" spans="1:13" s="817" customFormat="1">
      <c r="A60" s="1042">
        <v>42</v>
      </c>
      <c r="B60" s="1042"/>
      <c r="C60" s="1042"/>
      <c r="D60" s="1094" t="s">
        <v>172</v>
      </c>
      <c r="E60" s="1097">
        <v>1000014548</v>
      </c>
      <c r="F60" s="1096" t="s">
        <v>173</v>
      </c>
      <c r="G60" s="1099" t="s">
        <v>117</v>
      </c>
      <c r="H60" s="1099">
        <v>3</v>
      </c>
      <c r="I60" s="895"/>
      <c r="J60" s="1071" t="str">
        <f t="shared" si="2"/>
        <v>Included</v>
      </c>
      <c r="K60" s="828"/>
      <c r="M60" s="279"/>
    </row>
    <row r="61" spans="1:13" s="817" customFormat="1">
      <c r="A61" s="1042">
        <v>43</v>
      </c>
      <c r="B61" s="1042"/>
      <c r="C61" s="1042"/>
      <c r="D61" s="1094" t="s">
        <v>172</v>
      </c>
      <c r="E61" s="1097">
        <v>1000001894</v>
      </c>
      <c r="F61" s="1096" t="s">
        <v>174</v>
      </c>
      <c r="G61" s="1099" t="s">
        <v>117</v>
      </c>
      <c r="H61" s="1099">
        <v>1</v>
      </c>
      <c r="I61" s="895"/>
      <c r="J61" s="1071" t="str">
        <f t="shared" si="2"/>
        <v>Included</v>
      </c>
      <c r="K61" s="828"/>
      <c r="M61" s="279"/>
    </row>
    <row r="62" spans="1:13" s="817" customFormat="1" ht="31.5">
      <c r="A62" s="1042">
        <v>44</v>
      </c>
      <c r="B62" s="1042"/>
      <c r="C62" s="1042"/>
      <c r="D62" s="1094" t="s">
        <v>172</v>
      </c>
      <c r="E62" s="1097">
        <v>1000038387</v>
      </c>
      <c r="F62" s="1096" t="s">
        <v>175</v>
      </c>
      <c r="G62" s="1099" t="s">
        <v>117</v>
      </c>
      <c r="H62" s="1099">
        <v>20</v>
      </c>
      <c r="I62" s="895"/>
      <c r="J62" s="1071" t="str">
        <f t="shared" si="2"/>
        <v>Included</v>
      </c>
      <c r="K62" s="828"/>
      <c r="M62" s="279"/>
    </row>
    <row r="63" spans="1:13" s="817" customFormat="1" ht="31.5">
      <c r="A63" s="1042">
        <v>45</v>
      </c>
      <c r="B63" s="1042"/>
      <c r="C63" s="1042"/>
      <c r="D63" s="1094" t="s">
        <v>172</v>
      </c>
      <c r="E63" s="1097">
        <v>1000038325</v>
      </c>
      <c r="F63" s="1096" t="s">
        <v>176</v>
      </c>
      <c r="G63" s="1099" t="s">
        <v>117</v>
      </c>
      <c r="H63" s="1099">
        <v>15</v>
      </c>
      <c r="I63" s="895"/>
      <c r="J63" s="1071" t="str">
        <f t="shared" si="2"/>
        <v>Included</v>
      </c>
      <c r="K63" s="828"/>
      <c r="M63" s="279"/>
    </row>
    <row r="64" spans="1:13" s="817" customFormat="1">
      <c r="A64" s="1042">
        <v>46</v>
      </c>
      <c r="B64" s="1042"/>
      <c r="C64" s="1042"/>
      <c r="D64" s="1094" t="s">
        <v>172</v>
      </c>
      <c r="E64" s="1097">
        <v>1000038385</v>
      </c>
      <c r="F64" s="1096" t="s">
        <v>177</v>
      </c>
      <c r="G64" s="1099" t="s">
        <v>117</v>
      </c>
      <c r="H64" s="1099">
        <v>2</v>
      </c>
      <c r="I64" s="895"/>
      <c r="J64" s="1071" t="str">
        <f t="shared" si="2"/>
        <v>Included</v>
      </c>
      <c r="K64" s="828"/>
      <c r="M64" s="279"/>
    </row>
    <row r="65" spans="1:13" s="817" customFormat="1">
      <c r="A65" s="1042">
        <v>47</v>
      </c>
      <c r="B65" s="1042"/>
      <c r="C65" s="1042"/>
      <c r="D65" s="1094" t="s">
        <v>172</v>
      </c>
      <c r="E65" s="1097">
        <v>1000013795</v>
      </c>
      <c r="F65" s="1096" t="s">
        <v>178</v>
      </c>
      <c r="G65" s="1099" t="s">
        <v>179</v>
      </c>
      <c r="H65" s="1099">
        <v>1</v>
      </c>
      <c r="I65" s="895"/>
      <c r="J65" s="1071" t="str">
        <f t="shared" ref="J65:J74" si="4">IF(I65=0, "Included",IF(ISERROR(H65*I65), I65, H65*I65))</f>
        <v>Included</v>
      </c>
      <c r="K65" s="828"/>
      <c r="M65" s="279"/>
    </row>
    <row r="66" spans="1:13" s="817" customFormat="1">
      <c r="A66" s="1042">
        <v>48</v>
      </c>
      <c r="B66" s="1042"/>
      <c r="C66" s="1042"/>
      <c r="D66" s="1094" t="s">
        <v>180</v>
      </c>
      <c r="E66" s="1097">
        <v>1000032289</v>
      </c>
      <c r="F66" s="1096" t="s">
        <v>181</v>
      </c>
      <c r="G66" s="1099" t="s">
        <v>132</v>
      </c>
      <c r="H66" s="1099">
        <v>1</v>
      </c>
      <c r="I66" s="895"/>
      <c r="J66" s="1071" t="str">
        <f t="shared" si="4"/>
        <v>Included</v>
      </c>
      <c r="K66" s="828"/>
      <c r="M66" s="279"/>
    </row>
    <row r="67" spans="1:13" s="817" customFormat="1">
      <c r="A67" s="1042">
        <v>49</v>
      </c>
      <c r="B67" s="1042"/>
      <c r="C67" s="1042"/>
      <c r="D67" s="1094" t="s">
        <v>180</v>
      </c>
      <c r="E67" s="1097">
        <v>1000019912</v>
      </c>
      <c r="F67" s="1096" t="s">
        <v>182</v>
      </c>
      <c r="G67" s="1099" t="s">
        <v>179</v>
      </c>
      <c r="H67" s="1099">
        <v>1</v>
      </c>
      <c r="I67" s="895"/>
      <c r="J67" s="1071" t="str">
        <f t="shared" si="4"/>
        <v>Included</v>
      </c>
      <c r="K67" s="828"/>
      <c r="M67" s="279"/>
    </row>
    <row r="68" spans="1:13" s="817" customFormat="1">
      <c r="A68" s="1042">
        <v>50</v>
      </c>
      <c r="B68" s="1042"/>
      <c r="C68" s="1042"/>
      <c r="D68" s="1094" t="s">
        <v>180</v>
      </c>
      <c r="E68" s="1097">
        <v>1000019927</v>
      </c>
      <c r="F68" s="1096" t="s">
        <v>183</v>
      </c>
      <c r="G68" s="1099" t="s">
        <v>179</v>
      </c>
      <c r="H68" s="1099">
        <v>1</v>
      </c>
      <c r="I68" s="895"/>
      <c r="J68" s="1071" t="str">
        <f t="shared" si="4"/>
        <v>Included</v>
      </c>
      <c r="K68" s="828"/>
      <c r="M68" s="279"/>
    </row>
    <row r="69" spans="1:13" s="817" customFormat="1">
      <c r="A69" s="1042">
        <v>51</v>
      </c>
      <c r="B69" s="1042"/>
      <c r="C69" s="1042"/>
      <c r="D69" s="1094" t="s">
        <v>180</v>
      </c>
      <c r="E69" s="1097">
        <v>1000025934</v>
      </c>
      <c r="F69" s="1096" t="s">
        <v>184</v>
      </c>
      <c r="G69" s="1099" t="s">
        <v>132</v>
      </c>
      <c r="H69" s="1099">
        <v>1</v>
      </c>
      <c r="I69" s="895"/>
      <c r="J69" s="1071" t="str">
        <f t="shared" si="4"/>
        <v>Included</v>
      </c>
      <c r="K69" s="828"/>
      <c r="M69" s="279"/>
    </row>
    <row r="70" spans="1:13" s="817" customFormat="1">
      <c r="A70" s="1042">
        <v>52</v>
      </c>
      <c r="B70" s="1042"/>
      <c r="C70" s="1042"/>
      <c r="D70" s="1094" t="s">
        <v>180</v>
      </c>
      <c r="E70" s="1097">
        <v>1000025933</v>
      </c>
      <c r="F70" s="1096" t="s">
        <v>185</v>
      </c>
      <c r="G70" s="1099" t="s">
        <v>132</v>
      </c>
      <c r="H70" s="1099">
        <v>1</v>
      </c>
      <c r="I70" s="895"/>
      <c r="J70" s="1071" t="str">
        <f t="shared" si="4"/>
        <v>Included</v>
      </c>
      <c r="K70" s="828"/>
      <c r="M70" s="279"/>
    </row>
    <row r="71" spans="1:13" s="817" customFormat="1">
      <c r="A71" s="1042">
        <v>53</v>
      </c>
      <c r="B71" s="1042"/>
      <c r="C71" s="1042"/>
      <c r="D71" s="1094" t="s">
        <v>180</v>
      </c>
      <c r="E71" s="1097">
        <v>1000025936</v>
      </c>
      <c r="F71" s="1096" t="s">
        <v>186</v>
      </c>
      <c r="G71" s="1099" t="s">
        <v>132</v>
      </c>
      <c r="H71" s="1099">
        <v>1</v>
      </c>
      <c r="I71" s="895"/>
      <c r="J71" s="1071" t="str">
        <f t="shared" si="4"/>
        <v>Included</v>
      </c>
      <c r="K71" s="828"/>
      <c r="M71" s="279"/>
    </row>
    <row r="72" spans="1:13" s="817" customFormat="1">
      <c r="A72" s="1042">
        <v>54</v>
      </c>
      <c r="B72" s="1042"/>
      <c r="C72" s="1042"/>
      <c r="D72" s="1094" t="s">
        <v>180</v>
      </c>
      <c r="E72" s="1097">
        <v>1000025935</v>
      </c>
      <c r="F72" s="1096" t="s">
        <v>187</v>
      </c>
      <c r="G72" s="1099" t="s">
        <v>132</v>
      </c>
      <c r="H72" s="1099">
        <v>1</v>
      </c>
      <c r="I72" s="895"/>
      <c r="J72" s="1071" t="str">
        <f t="shared" si="4"/>
        <v>Included</v>
      </c>
      <c r="K72" s="828"/>
      <c r="M72" s="279"/>
    </row>
    <row r="73" spans="1:13" s="817" customFormat="1">
      <c r="A73" s="1042">
        <v>55</v>
      </c>
      <c r="B73" s="1042"/>
      <c r="C73" s="1042"/>
      <c r="D73" s="1094" t="s">
        <v>180</v>
      </c>
      <c r="E73" s="1097">
        <v>1000025941</v>
      </c>
      <c r="F73" s="1096" t="s">
        <v>188</v>
      </c>
      <c r="G73" s="1099" t="s">
        <v>132</v>
      </c>
      <c r="H73" s="1099">
        <v>1</v>
      </c>
      <c r="I73" s="895"/>
      <c r="J73" s="1071" t="str">
        <f t="shared" si="4"/>
        <v>Included</v>
      </c>
      <c r="K73" s="828"/>
      <c r="M73" s="279"/>
    </row>
    <row r="74" spans="1:13" s="817" customFormat="1">
      <c r="A74" s="1042">
        <v>56</v>
      </c>
      <c r="B74" s="1042"/>
      <c r="C74" s="1042"/>
      <c r="D74" s="1094" t="s">
        <v>180</v>
      </c>
      <c r="E74" s="1097">
        <v>1000024186</v>
      </c>
      <c r="F74" s="1096" t="s">
        <v>189</v>
      </c>
      <c r="G74" s="1099" t="s">
        <v>179</v>
      </c>
      <c r="H74" s="1099">
        <v>1</v>
      </c>
      <c r="I74" s="895"/>
      <c r="J74" s="1071" t="str">
        <f t="shared" si="4"/>
        <v>Included</v>
      </c>
      <c r="K74" s="828"/>
      <c r="M74" s="279"/>
    </row>
    <row r="75" spans="1:13" s="817" customFormat="1">
      <c r="A75" s="1042">
        <v>57</v>
      </c>
      <c r="B75" s="1042"/>
      <c r="C75" s="1042"/>
      <c r="D75" s="1094" t="s">
        <v>180</v>
      </c>
      <c r="E75" s="1097">
        <v>1000019919</v>
      </c>
      <c r="F75" s="1096" t="s">
        <v>190</v>
      </c>
      <c r="G75" s="1099" t="s">
        <v>179</v>
      </c>
      <c r="H75" s="1099">
        <v>1</v>
      </c>
      <c r="I75" s="895"/>
      <c r="J75" s="1071" t="str">
        <f t="shared" ref="J75:J98" si="5">IF(I75=0, "Included",IF(ISERROR(H75*I75), I75, H75*I75))</f>
        <v>Included</v>
      </c>
      <c r="K75" s="828"/>
      <c r="M75" s="279"/>
    </row>
    <row r="76" spans="1:13" s="817" customFormat="1">
      <c r="A76" s="1042">
        <v>58</v>
      </c>
      <c r="B76" s="1042"/>
      <c r="C76" s="1042"/>
      <c r="D76" s="1094" t="s">
        <v>180</v>
      </c>
      <c r="E76" s="1097">
        <v>1000019918</v>
      </c>
      <c r="F76" s="1096" t="s">
        <v>191</v>
      </c>
      <c r="G76" s="1099" t="s">
        <v>179</v>
      </c>
      <c r="H76" s="1099">
        <v>1</v>
      </c>
      <c r="I76" s="895"/>
      <c r="J76" s="1071" t="str">
        <f t="shared" si="5"/>
        <v>Included</v>
      </c>
      <c r="K76" s="828"/>
      <c r="M76" s="279"/>
    </row>
    <row r="77" spans="1:13" s="817" customFormat="1">
      <c r="A77" s="1042">
        <v>59</v>
      </c>
      <c r="B77" s="1042"/>
      <c r="C77" s="1042"/>
      <c r="D77" s="1094" t="s">
        <v>180</v>
      </c>
      <c r="E77" s="1097">
        <v>1000025930</v>
      </c>
      <c r="F77" s="1096" t="s">
        <v>192</v>
      </c>
      <c r="G77" s="1099" t="s">
        <v>132</v>
      </c>
      <c r="H77" s="1099">
        <v>1</v>
      </c>
      <c r="I77" s="895"/>
      <c r="J77" s="1071" t="str">
        <f t="shared" si="5"/>
        <v>Included</v>
      </c>
      <c r="K77" s="828"/>
      <c r="M77" s="279"/>
    </row>
    <row r="78" spans="1:13" s="817" customFormat="1" ht="47.25">
      <c r="A78" s="1042">
        <v>60</v>
      </c>
      <c r="B78" s="1042"/>
      <c r="C78" s="1042"/>
      <c r="D78" s="1094" t="s">
        <v>193</v>
      </c>
      <c r="E78" s="1097">
        <v>1000015954</v>
      </c>
      <c r="F78" s="1096" t="s">
        <v>194</v>
      </c>
      <c r="G78" s="1099" t="s">
        <v>195</v>
      </c>
      <c r="H78" s="1099">
        <v>45</v>
      </c>
      <c r="I78" s="895"/>
      <c r="J78" s="1071" t="str">
        <f t="shared" si="5"/>
        <v>Included</v>
      </c>
      <c r="K78" s="828"/>
      <c r="M78" s="279"/>
    </row>
    <row r="79" spans="1:13" s="817" customFormat="1" ht="47.25">
      <c r="A79" s="1042">
        <v>61</v>
      </c>
      <c r="B79" s="1042"/>
      <c r="C79" s="1042"/>
      <c r="D79" s="1094" t="s">
        <v>193</v>
      </c>
      <c r="E79" s="1097" t="s">
        <v>196</v>
      </c>
      <c r="F79" s="1096" t="s">
        <v>197</v>
      </c>
      <c r="G79" s="1099" t="s">
        <v>195</v>
      </c>
      <c r="H79" s="1099">
        <v>22</v>
      </c>
      <c r="I79" s="895"/>
      <c r="J79" s="1071" t="str">
        <f t="shared" si="5"/>
        <v>Included</v>
      </c>
      <c r="K79" s="828"/>
      <c r="M79" s="279"/>
    </row>
    <row r="80" spans="1:13" s="817" customFormat="1" ht="31.5">
      <c r="A80" s="1042">
        <v>62</v>
      </c>
      <c r="B80" s="1042"/>
      <c r="C80" s="1042"/>
      <c r="D80" s="1094" t="s">
        <v>193</v>
      </c>
      <c r="E80" s="1097">
        <v>1000015952</v>
      </c>
      <c r="F80" s="1096" t="s">
        <v>198</v>
      </c>
      <c r="G80" s="1099" t="s">
        <v>195</v>
      </c>
      <c r="H80" s="1099">
        <v>17</v>
      </c>
      <c r="I80" s="895"/>
      <c r="J80" s="1071" t="str">
        <f t="shared" si="5"/>
        <v>Included</v>
      </c>
      <c r="K80" s="828"/>
      <c r="M80" s="279"/>
    </row>
    <row r="81" spans="1:51" s="817" customFormat="1" ht="31.5">
      <c r="A81" s="1042">
        <v>63</v>
      </c>
      <c r="B81" s="1042"/>
      <c r="C81" s="1042"/>
      <c r="D81" s="1094" t="s">
        <v>193</v>
      </c>
      <c r="E81" s="1097">
        <v>1000011713</v>
      </c>
      <c r="F81" s="1096" t="s">
        <v>199</v>
      </c>
      <c r="G81" s="1099" t="s">
        <v>195</v>
      </c>
      <c r="H81" s="1099">
        <v>5</v>
      </c>
      <c r="I81" s="895"/>
      <c r="J81" s="1071" t="str">
        <f t="shared" si="5"/>
        <v>Included</v>
      </c>
      <c r="K81" s="828"/>
      <c r="M81" s="279"/>
    </row>
    <row r="82" spans="1:51" s="817" customFormat="1" ht="31.5">
      <c r="A82" s="1042">
        <v>64</v>
      </c>
      <c r="B82" s="1042"/>
      <c r="C82" s="1042"/>
      <c r="D82" s="1094" t="s">
        <v>193</v>
      </c>
      <c r="E82" s="1097">
        <v>1000012373</v>
      </c>
      <c r="F82" s="1096" t="s">
        <v>200</v>
      </c>
      <c r="G82" s="1099" t="s">
        <v>195</v>
      </c>
      <c r="H82" s="1099">
        <v>6</v>
      </c>
      <c r="I82" s="895"/>
      <c r="J82" s="1071" t="str">
        <f t="shared" si="5"/>
        <v>Included</v>
      </c>
      <c r="K82" s="828"/>
      <c r="M82" s="279"/>
    </row>
    <row r="83" spans="1:51" s="1113" customFormat="1" ht="22.5" customHeight="1">
      <c r="A83" s="1105"/>
      <c r="B83" s="1105"/>
      <c r="C83" s="1105"/>
      <c r="D83" s="1114" t="s">
        <v>201</v>
      </c>
      <c r="E83" s="1105"/>
      <c r="F83" s="1105"/>
      <c r="G83" s="1105"/>
      <c r="H83" s="1105"/>
      <c r="I83" s="1105"/>
      <c r="J83" s="1106"/>
      <c r="K83" s="1106"/>
      <c r="L83" s="1106"/>
      <c r="M83" s="1106"/>
      <c r="N83" s="1106"/>
      <c r="O83" s="1107"/>
      <c r="P83" s="1108"/>
      <c r="Q83" s="1108"/>
      <c r="R83" s="1108"/>
      <c r="S83" s="1109"/>
      <c r="T83" s="1110"/>
      <c r="U83" s="1110"/>
      <c r="V83" s="1110"/>
      <c r="W83" s="1110"/>
      <c r="X83" s="1110"/>
      <c r="Y83" s="1110"/>
      <c r="Z83" s="1111"/>
      <c r="AA83" s="1111"/>
      <c r="AB83" s="1112"/>
      <c r="AC83" s="1111"/>
      <c r="AD83" s="1111"/>
      <c r="AL83" s="1110"/>
      <c r="AM83" s="1110"/>
      <c r="AN83" s="1110"/>
      <c r="AO83" s="1110"/>
      <c r="AP83" s="1110"/>
      <c r="AQ83" s="1110"/>
      <c r="AR83" s="1110"/>
      <c r="AS83" s="1110"/>
      <c r="AT83" s="1110"/>
      <c r="AU83" s="1110"/>
      <c r="AV83" s="1110"/>
      <c r="AW83" s="1110"/>
      <c r="AX83" s="1110"/>
      <c r="AY83" s="1110"/>
    </row>
    <row r="84" spans="1:51" s="817" customFormat="1" ht="28.5" customHeight="1">
      <c r="A84" s="1042">
        <v>1</v>
      </c>
      <c r="B84" s="1042"/>
      <c r="C84" s="1042"/>
      <c r="D84" s="1094" t="s">
        <v>202</v>
      </c>
      <c r="E84" s="1097">
        <v>1000015913</v>
      </c>
      <c r="F84" s="1096" t="s">
        <v>203</v>
      </c>
      <c r="G84" s="1099" t="s">
        <v>117</v>
      </c>
      <c r="H84" s="1099">
        <v>1</v>
      </c>
      <c r="I84" s="895"/>
      <c r="J84" s="1071" t="str">
        <f t="shared" si="5"/>
        <v>Included</v>
      </c>
      <c r="K84" s="828"/>
      <c r="M84" s="279"/>
    </row>
    <row r="85" spans="1:51" s="817" customFormat="1">
      <c r="A85" s="1042">
        <v>2</v>
      </c>
      <c r="B85" s="1042"/>
      <c r="C85" s="1042"/>
      <c r="D85" s="1094" t="s">
        <v>202</v>
      </c>
      <c r="E85" s="1097">
        <v>1000028257</v>
      </c>
      <c r="F85" s="1096" t="s">
        <v>204</v>
      </c>
      <c r="G85" s="1099" t="s">
        <v>132</v>
      </c>
      <c r="H85" s="1099">
        <v>1</v>
      </c>
      <c r="I85" s="895"/>
      <c r="J85" s="1071" t="str">
        <f t="shared" si="5"/>
        <v>Included</v>
      </c>
      <c r="K85" s="828"/>
      <c r="M85" s="279"/>
    </row>
    <row r="86" spans="1:51" s="817" customFormat="1" ht="31.5">
      <c r="A86" s="1042">
        <v>3</v>
      </c>
      <c r="B86" s="1042"/>
      <c r="C86" s="1042"/>
      <c r="D86" s="1094" t="s">
        <v>205</v>
      </c>
      <c r="E86" s="1097">
        <v>1000004501</v>
      </c>
      <c r="F86" s="1096" t="s">
        <v>125</v>
      </c>
      <c r="G86" s="1099" t="s">
        <v>132</v>
      </c>
      <c r="H86" s="1099">
        <v>1</v>
      </c>
      <c r="I86" s="895"/>
      <c r="J86" s="1071" t="str">
        <f t="shared" si="5"/>
        <v>Included</v>
      </c>
      <c r="K86" s="828"/>
      <c r="M86" s="279"/>
    </row>
    <row r="87" spans="1:51" s="817" customFormat="1">
      <c r="A87" s="1042">
        <v>4</v>
      </c>
      <c r="B87" s="1042"/>
      <c r="C87" s="1042"/>
      <c r="D87" s="1094" t="s">
        <v>206</v>
      </c>
      <c r="E87" s="1097">
        <v>1000000956</v>
      </c>
      <c r="F87" s="1096" t="s">
        <v>207</v>
      </c>
      <c r="G87" s="1099" t="s">
        <v>132</v>
      </c>
      <c r="H87" s="1099">
        <v>2</v>
      </c>
      <c r="I87" s="895"/>
      <c r="J87" s="1071" t="str">
        <f t="shared" si="5"/>
        <v>Included</v>
      </c>
      <c r="K87" s="828"/>
      <c r="M87" s="279"/>
    </row>
    <row r="88" spans="1:51" s="817" customFormat="1">
      <c r="A88" s="1042">
        <v>5</v>
      </c>
      <c r="B88" s="1042"/>
      <c r="C88" s="1042"/>
      <c r="D88" s="1094" t="s">
        <v>206</v>
      </c>
      <c r="E88" s="1097">
        <v>1000000945</v>
      </c>
      <c r="F88" s="1096" t="s">
        <v>208</v>
      </c>
      <c r="G88" s="1099" t="s">
        <v>117</v>
      </c>
      <c r="H88" s="1099">
        <v>1</v>
      </c>
      <c r="I88" s="895"/>
      <c r="J88" s="1071" t="str">
        <f t="shared" si="5"/>
        <v>Included</v>
      </c>
      <c r="K88" s="828"/>
      <c r="M88" s="279"/>
    </row>
    <row r="89" spans="1:51" s="817" customFormat="1" ht="31.5">
      <c r="A89" s="1042">
        <v>6</v>
      </c>
      <c r="B89" s="1042"/>
      <c r="C89" s="1042"/>
      <c r="D89" s="1094" t="s">
        <v>209</v>
      </c>
      <c r="E89" s="1097">
        <v>1000011321</v>
      </c>
      <c r="F89" s="1096" t="s">
        <v>210</v>
      </c>
      <c r="G89" s="1099" t="s">
        <v>132</v>
      </c>
      <c r="H89" s="1099">
        <v>1</v>
      </c>
      <c r="I89" s="895"/>
      <c r="J89" s="1071" t="str">
        <f t="shared" si="5"/>
        <v>Included</v>
      </c>
      <c r="K89" s="828"/>
      <c r="M89" s="279"/>
    </row>
    <row r="90" spans="1:51" s="817" customFormat="1" ht="47.25">
      <c r="A90" s="1042">
        <v>7</v>
      </c>
      <c r="B90" s="1042"/>
      <c r="C90" s="1042"/>
      <c r="D90" s="1094" t="s">
        <v>209</v>
      </c>
      <c r="E90" s="1097">
        <v>1000034228</v>
      </c>
      <c r="F90" s="1096" t="s">
        <v>211</v>
      </c>
      <c r="G90" s="1099" t="s">
        <v>132</v>
      </c>
      <c r="H90" s="1099">
        <v>1</v>
      </c>
      <c r="I90" s="895"/>
      <c r="J90" s="1071" t="str">
        <f t="shared" si="5"/>
        <v>Included</v>
      </c>
      <c r="K90" s="828"/>
      <c r="M90" s="279"/>
    </row>
    <row r="91" spans="1:51" s="817" customFormat="1">
      <c r="A91" s="1042">
        <v>8</v>
      </c>
      <c r="B91" s="1042"/>
      <c r="C91" s="1042"/>
      <c r="D91" s="1094" t="s">
        <v>212</v>
      </c>
      <c r="E91" s="1097">
        <v>1000055446</v>
      </c>
      <c r="F91" s="1096" t="s">
        <v>143</v>
      </c>
      <c r="G91" s="1099" t="s">
        <v>117</v>
      </c>
      <c r="H91" s="1099">
        <v>1</v>
      </c>
      <c r="I91" s="895"/>
      <c r="J91" s="1071" t="str">
        <f t="shared" si="5"/>
        <v>Included</v>
      </c>
      <c r="K91" s="828"/>
      <c r="M91" s="279"/>
    </row>
    <row r="92" spans="1:51" s="817" customFormat="1">
      <c r="A92" s="1042">
        <v>9</v>
      </c>
      <c r="B92" s="1042"/>
      <c r="C92" s="1042"/>
      <c r="D92" s="1094" t="s">
        <v>140</v>
      </c>
      <c r="E92" s="1097">
        <v>1000009711</v>
      </c>
      <c r="F92" s="1096" t="s">
        <v>141</v>
      </c>
      <c r="G92" s="1099" t="s">
        <v>117</v>
      </c>
      <c r="H92" s="1099">
        <v>1</v>
      </c>
      <c r="I92" s="895"/>
      <c r="J92" s="1071" t="str">
        <f t="shared" si="5"/>
        <v>Included</v>
      </c>
      <c r="K92" s="828"/>
      <c r="M92" s="279"/>
    </row>
    <row r="93" spans="1:51" s="817" customFormat="1" ht="31.5">
      <c r="A93" s="1042">
        <v>10</v>
      </c>
      <c r="B93" s="1042"/>
      <c r="C93" s="1042"/>
      <c r="D93" s="1094" t="s">
        <v>213</v>
      </c>
      <c r="E93" s="1097">
        <v>1000000443</v>
      </c>
      <c r="F93" s="1096" t="s">
        <v>214</v>
      </c>
      <c r="G93" s="1099" t="s">
        <v>179</v>
      </c>
      <c r="H93" s="1099">
        <v>1</v>
      </c>
      <c r="I93" s="895"/>
      <c r="J93" s="1071" t="str">
        <f t="shared" si="5"/>
        <v>Included</v>
      </c>
      <c r="K93" s="828"/>
      <c r="M93" s="279"/>
    </row>
    <row r="94" spans="1:51" s="817" customFormat="1" ht="31.5">
      <c r="A94" s="1042">
        <v>11</v>
      </c>
      <c r="B94" s="1042"/>
      <c r="C94" s="1042"/>
      <c r="D94" s="1094" t="s">
        <v>213</v>
      </c>
      <c r="E94" s="1097">
        <v>1000000442</v>
      </c>
      <c r="F94" s="1096" t="s">
        <v>215</v>
      </c>
      <c r="G94" s="1099" t="s">
        <v>179</v>
      </c>
      <c r="H94" s="1099">
        <v>1</v>
      </c>
      <c r="I94" s="895"/>
      <c r="J94" s="1071" t="str">
        <f t="shared" si="5"/>
        <v>Included</v>
      </c>
      <c r="K94" s="828"/>
      <c r="M94" s="279"/>
    </row>
    <row r="95" spans="1:51" s="817" customFormat="1">
      <c r="A95" s="1042">
        <v>12</v>
      </c>
      <c r="B95" s="1042"/>
      <c r="C95" s="1042"/>
      <c r="D95" s="1094" t="s">
        <v>216</v>
      </c>
      <c r="E95" s="1097">
        <v>1000019918</v>
      </c>
      <c r="F95" s="1096" t="s">
        <v>191</v>
      </c>
      <c r="G95" s="1099" t="s">
        <v>179</v>
      </c>
      <c r="H95" s="1099">
        <v>1</v>
      </c>
      <c r="I95" s="895"/>
      <c r="J95" s="1071" t="str">
        <f t="shared" si="5"/>
        <v>Included</v>
      </c>
      <c r="K95" s="828"/>
      <c r="M95" s="279"/>
    </row>
    <row r="96" spans="1:51" s="817" customFormat="1" ht="47.25">
      <c r="A96" s="1042">
        <v>13</v>
      </c>
      <c r="B96" s="1042"/>
      <c r="C96" s="1042"/>
      <c r="D96" s="1094" t="s">
        <v>217</v>
      </c>
      <c r="E96" s="1097">
        <v>1000015954</v>
      </c>
      <c r="F96" s="1096" t="s">
        <v>194</v>
      </c>
      <c r="G96" s="1099" t="s">
        <v>195</v>
      </c>
      <c r="H96" s="1099">
        <v>1</v>
      </c>
      <c r="I96" s="895"/>
      <c r="J96" s="1071" t="str">
        <f t="shared" si="5"/>
        <v>Included</v>
      </c>
      <c r="K96" s="828"/>
      <c r="M96" s="279"/>
    </row>
    <row r="97" spans="1:32" s="817" customFormat="1" ht="31.5">
      <c r="A97" s="1042">
        <v>14</v>
      </c>
      <c r="B97" s="1042"/>
      <c r="C97" s="1042"/>
      <c r="D97" s="1094" t="s">
        <v>217</v>
      </c>
      <c r="E97" s="1097">
        <v>1000011713</v>
      </c>
      <c r="F97" s="1096" t="s">
        <v>199</v>
      </c>
      <c r="G97" s="1099" t="s">
        <v>195</v>
      </c>
      <c r="H97" s="1099">
        <v>0.2</v>
      </c>
      <c r="I97" s="895"/>
      <c r="J97" s="1071" t="str">
        <f t="shared" si="5"/>
        <v>Included</v>
      </c>
      <c r="K97" s="828"/>
      <c r="M97" s="279"/>
    </row>
    <row r="98" spans="1:32" s="817" customFormat="1" ht="31.5">
      <c r="A98" s="1042">
        <v>15</v>
      </c>
      <c r="B98" s="1042"/>
      <c r="C98" s="1042"/>
      <c r="D98" s="1094" t="s">
        <v>217</v>
      </c>
      <c r="E98" s="1097">
        <v>1000012373</v>
      </c>
      <c r="F98" s="1096" t="s">
        <v>200</v>
      </c>
      <c r="G98" s="1099" t="s">
        <v>195</v>
      </c>
      <c r="H98" s="1099">
        <v>0.2</v>
      </c>
      <c r="I98" s="895"/>
      <c r="J98" s="1071" t="str">
        <f t="shared" si="5"/>
        <v>Included</v>
      </c>
      <c r="K98" s="828"/>
      <c r="M98" s="279"/>
    </row>
    <row r="99" spans="1:32" s="1074" customFormat="1">
      <c r="A99" s="1072"/>
      <c r="B99" s="1072"/>
      <c r="C99" s="1072"/>
      <c r="D99" s="1072"/>
      <c r="E99" s="1072"/>
      <c r="F99" s="891" t="s">
        <v>257</v>
      </c>
      <c r="G99" s="866"/>
      <c r="H99" s="866"/>
      <c r="I99" s="1073"/>
      <c r="J99" s="892">
        <f>SUM(J18:J98)</f>
        <v>0</v>
      </c>
      <c r="K99" s="183"/>
    </row>
    <row r="100" spans="1:32">
      <c r="A100" s="1075"/>
      <c r="B100" s="1075"/>
      <c r="C100" s="1075"/>
      <c r="D100" s="1075"/>
      <c r="E100" s="1075"/>
      <c r="F100" s="829"/>
      <c r="G100" s="830"/>
      <c r="H100" s="867"/>
      <c r="I100" s="1076"/>
      <c r="J100" s="831"/>
      <c r="N100" s="279"/>
      <c r="O100" s="279"/>
      <c r="P100" s="279"/>
      <c r="Q100" s="279"/>
      <c r="R100" s="279"/>
      <c r="S100" s="279"/>
      <c r="T100" s="279"/>
      <c r="U100" s="279"/>
      <c r="V100" s="279"/>
      <c r="W100" s="279"/>
      <c r="X100" s="279"/>
      <c r="Y100" s="279"/>
      <c r="Z100" s="279"/>
      <c r="AA100" s="279"/>
      <c r="AB100" s="279"/>
      <c r="AC100" s="279"/>
      <c r="AD100" s="279"/>
      <c r="AE100" s="279"/>
      <c r="AF100" s="279"/>
    </row>
    <row r="101" spans="1:32">
      <c r="A101" s="1075"/>
      <c r="B101" s="1075"/>
      <c r="C101" s="1075"/>
      <c r="D101" s="1075"/>
      <c r="E101" s="1075"/>
      <c r="F101" s="829"/>
      <c r="G101" s="830"/>
      <c r="H101" s="867"/>
      <c r="I101" s="1076"/>
      <c r="J101" s="831"/>
      <c r="N101" s="279"/>
      <c r="O101" s="279"/>
      <c r="P101" s="279"/>
      <c r="Q101" s="279"/>
      <c r="R101" s="279"/>
      <c r="S101" s="279"/>
      <c r="T101" s="279"/>
      <c r="U101" s="279"/>
      <c r="V101" s="279"/>
      <c r="W101" s="279"/>
      <c r="X101" s="279"/>
      <c r="Y101" s="279"/>
      <c r="Z101" s="279"/>
      <c r="AA101" s="279"/>
      <c r="AB101" s="279"/>
      <c r="AC101" s="279"/>
      <c r="AD101" s="279"/>
      <c r="AE101" s="279"/>
      <c r="AF101" s="279"/>
    </row>
    <row r="102" spans="1:32">
      <c r="A102" s="1049" t="s">
        <v>258</v>
      </c>
      <c r="B102" s="1049"/>
      <c r="C102" s="1049"/>
      <c r="D102" s="1049"/>
      <c r="E102" s="1049"/>
      <c r="F102" s="279"/>
      <c r="G102" s="830"/>
      <c r="H102" s="867"/>
      <c r="I102" s="1076"/>
      <c r="J102" s="831"/>
      <c r="N102" s="279"/>
      <c r="O102" s="279"/>
      <c r="P102" s="279"/>
      <c r="Q102" s="279"/>
      <c r="R102" s="279"/>
      <c r="S102" s="279"/>
      <c r="T102" s="279"/>
      <c r="U102" s="279"/>
      <c r="V102" s="279"/>
      <c r="W102" s="279"/>
      <c r="X102" s="279"/>
      <c r="Y102" s="279"/>
      <c r="Z102" s="279"/>
      <c r="AA102" s="279"/>
      <c r="AB102" s="279"/>
      <c r="AC102" s="279"/>
      <c r="AD102" s="279"/>
      <c r="AE102" s="279"/>
      <c r="AF102" s="279"/>
    </row>
    <row r="103" spans="1:32">
      <c r="A103" s="1049"/>
      <c r="B103" s="1175" t="s">
        <v>259</v>
      </c>
      <c r="C103" s="1175"/>
      <c r="D103" s="1175"/>
      <c r="E103" s="1175"/>
      <c r="F103" s="1175"/>
      <c r="G103" s="1175"/>
      <c r="H103" s="1175"/>
      <c r="I103" s="1175"/>
      <c r="J103" s="1175"/>
      <c r="N103" s="279"/>
      <c r="O103" s="279"/>
      <c r="P103" s="279"/>
      <c r="Q103" s="279"/>
      <c r="R103" s="279"/>
      <c r="S103" s="279"/>
      <c r="T103" s="279"/>
      <c r="U103" s="279"/>
      <c r="V103" s="279"/>
      <c r="W103" s="279"/>
      <c r="X103" s="279"/>
      <c r="Y103" s="279"/>
      <c r="Z103" s="279"/>
      <c r="AA103" s="279"/>
      <c r="AB103" s="279"/>
      <c r="AC103" s="279"/>
      <c r="AD103" s="279"/>
      <c r="AE103" s="279"/>
      <c r="AF103" s="279"/>
    </row>
    <row r="104" spans="1:32">
      <c r="A104" s="1027" t="s">
        <v>226</v>
      </c>
      <c r="B104" s="1077" t="str">
        <f>'Sch-1'!B107</f>
        <v>--</v>
      </c>
      <c r="C104" s="1027"/>
      <c r="D104" s="1027"/>
      <c r="E104" s="1027"/>
      <c r="F104" s="279"/>
      <c r="G104" s="1078"/>
      <c r="H104" s="1181" t="s">
        <v>227</v>
      </c>
      <c r="I104" s="1181"/>
      <c r="J104" s="279" t="str">
        <f>'Sch-1'!M107</f>
        <v/>
      </c>
      <c r="N104" s="279"/>
      <c r="O104" s="279"/>
      <c r="P104" s="279"/>
      <c r="Q104" s="279"/>
      <c r="R104" s="279"/>
      <c r="S104" s="279"/>
      <c r="T104" s="279"/>
      <c r="U104" s="279"/>
      <c r="V104" s="279"/>
      <c r="W104" s="279"/>
      <c r="X104" s="279"/>
      <c r="Y104" s="279"/>
      <c r="Z104" s="279"/>
      <c r="AA104" s="279"/>
      <c r="AB104" s="279"/>
      <c r="AC104" s="279"/>
      <c r="AD104" s="279"/>
      <c r="AE104" s="279"/>
      <c r="AF104" s="279"/>
    </row>
    <row r="105" spans="1:32">
      <c r="A105" s="1027" t="s">
        <v>228</v>
      </c>
      <c r="B105" s="1077" t="str">
        <f>'Sch-1'!B108</f>
        <v/>
      </c>
      <c r="C105" s="1027"/>
      <c r="D105" s="1027"/>
      <c r="E105" s="1027"/>
      <c r="F105" s="279"/>
      <c r="G105" s="1027"/>
      <c r="H105" s="1181" t="s">
        <v>229</v>
      </c>
      <c r="I105" s="1181"/>
      <c r="J105" s="279" t="str">
        <f>'Sch-1'!M108</f>
        <v/>
      </c>
      <c r="N105" s="279"/>
      <c r="O105" s="279"/>
      <c r="P105" s="279"/>
      <c r="Q105" s="279"/>
      <c r="R105" s="279"/>
      <c r="S105" s="279"/>
      <c r="T105" s="279"/>
      <c r="U105" s="279"/>
      <c r="V105" s="279"/>
      <c r="W105" s="279"/>
      <c r="X105" s="279"/>
      <c r="Y105" s="279"/>
      <c r="Z105" s="279"/>
      <c r="AA105" s="279"/>
      <c r="AB105" s="279"/>
      <c r="AC105" s="279"/>
      <c r="AD105" s="279"/>
      <c r="AE105" s="279"/>
      <c r="AF105" s="279"/>
    </row>
    <row r="106" spans="1:32">
      <c r="A106" s="812"/>
      <c r="B106" s="812"/>
      <c r="C106" s="812"/>
      <c r="D106" s="812"/>
      <c r="E106" s="812"/>
      <c r="F106" s="834"/>
      <c r="G106" s="812"/>
      <c r="H106" s="1170"/>
      <c r="I106" s="1170"/>
      <c r="J106" s="833"/>
      <c r="N106" s="279"/>
      <c r="O106" s="279"/>
      <c r="P106" s="279"/>
      <c r="Q106" s="279"/>
      <c r="R106" s="279"/>
      <c r="S106" s="279"/>
      <c r="T106" s="279"/>
      <c r="U106" s="279"/>
      <c r="V106" s="279"/>
      <c r="W106" s="279"/>
      <c r="X106" s="279"/>
      <c r="Y106" s="279"/>
      <c r="Z106" s="279"/>
      <c r="AA106" s="279"/>
      <c r="AB106" s="279"/>
      <c r="AC106" s="279"/>
      <c r="AD106" s="279"/>
      <c r="AE106" s="279"/>
      <c r="AF106" s="279"/>
    </row>
    <row r="107" spans="1:32">
      <c r="A107" s="1049"/>
      <c r="B107" s="1049"/>
      <c r="C107" s="1049"/>
      <c r="D107" s="1049"/>
      <c r="E107" s="1049"/>
      <c r="F107" s="1025"/>
      <c r="G107" s="1078"/>
      <c r="H107" s="11"/>
      <c r="I107" s="279"/>
      <c r="J107" s="279"/>
      <c r="N107" s="279"/>
      <c r="O107" s="279"/>
      <c r="P107" s="279"/>
      <c r="Q107" s="279"/>
      <c r="R107" s="279"/>
      <c r="S107" s="279"/>
      <c r="T107" s="279"/>
      <c r="U107" s="279"/>
      <c r="V107" s="279"/>
      <c r="W107" s="279"/>
      <c r="X107" s="279"/>
      <c r="Y107" s="279"/>
      <c r="Z107" s="279"/>
      <c r="AA107" s="279"/>
      <c r="AB107" s="279"/>
      <c r="AC107" s="279"/>
      <c r="AD107" s="279"/>
      <c r="AE107" s="279"/>
      <c r="AF107" s="279"/>
    </row>
    <row r="145" spans="1:32">
      <c r="A145" s="835"/>
      <c r="B145" s="835"/>
      <c r="C145" s="835"/>
      <c r="D145" s="835"/>
      <c r="E145" s="835"/>
      <c r="F145" s="836"/>
      <c r="G145" s="835"/>
      <c r="H145" s="868"/>
      <c r="I145" s="835"/>
      <c r="J145" s="835"/>
      <c r="K145" s="279"/>
      <c r="N145" s="279"/>
      <c r="O145" s="279"/>
      <c r="P145" s="279"/>
      <c r="Q145" s="279"/>
      <c r="R145" s="279"/>
      <c r="S145" s="279"/>
      <c r="T145" s="279"/>
      <c r="U145" s="279"/>
      <c r="V145" s="279"/>
      <c r="W145" s="279"/>
      <c r="X145" s="279"/>
      <c r="Y145" s="279"/>
      <c r="Z145" s="279"/>
      <c r="AA145" s="279"/>
      <c r="AB145" s="279"/>
      <c r="AC145" s="279"/>
      <c r="AD145" s="279"/>
      <c r="AE145" s="279"/>
      <c r="AF145" s="279"/>
    </row>
    <row r="146" spans="1:32">
      <c r="A146" s="835"/>
      <c r="B146" s="835"/>
      <c r="C146" s="835"/>
      <c r="D146" s="835"/>
      <c r="E146" s="835"/>
      <c r="F146" s="836"/>
      <c r="G146" s="835"/>
      <c r="H146" s="868"/>
      <c r="I146" s="835"/>
      <c r="J146" s="835"/>
      <c r="K146" s="279"/>
      <c r="N146" s="279"/>
      <c r="O146" s="279"/>
      <c r="P146" s="279"/>
      <c r="Q146" s="279"/>
      <c r="R146" s="279"/>
      <c r="S146" s="279"/>
      <c r="T146" s="279"/>
      <c r="U146" s="279"/>
      <c r="V146" s="279"/>
      <c r="W146" s="279"/>
      <c r="X146" s="279"/>
      <c r="Y146" s="279"/>
      <c r="Z146" s="279"/>
      <c r="AA146" s="279"/>
      <c r="AB146" s="279"/>
      <c r="AC146" s="279"/>
      <c r="AD146" s="279"/>
      <c r="AE146" s="279"/>
      <c r="AF146" s="279"/>
    </row>
    <row r="147" spans="1:32">
      <c r="A147" s="835"/>
      <c r="B147" s="835"/>
      <c r="C147" s="835"/>
      <c r="D147" s="835"/>
      <c r="E147" s="835"/>
      <c r="F147" s="836"/>
      <c r="G147" s="835"/>
      <c r="H147" s="868"/>
      <c r="I147" s="835"/>
      <c r="J147" s="835"/>
      <c r="K147" s="279"/>
      <c r="N147" s="279"/>
      <c r="O147" s="279"/>
      <c r="P147" s="279"/>
      <c r="Q147" s="279"/>
      <c r="R147" s="279"/>
      <c r="S147" s="279"/>
      <c r="T147" s="279"/>
      <c r="U147" s="279"/>
      <c r="V147" s="279"/>
      <c r="W147" s="279"/>
      <c r="X147" s="279"/>
      <c r="Y147" s="279"/>
      <c r="Z147" s="279"/>
      <c r="AA147" s="279"/>
      <c r="AB147" s="279"/>
      <c r="AC147" s="279"/>
      <c r="AD147" s="279"/>
      <c r="AE147" s="279"/>
      <c r="AF147" s="279"/>
    </row>
    <row r="148" spans="1:32">
      <c r="A148" s="835"/>
      <c r="B148" s="835"/>
      <c r="C148" s="835"/>
      <c r="D148" s="835"/>
      <c r="E148" s="835"/>
      <c r="F148" s="836"/>
      <c r="G148" s="835"/>
      <c r="H148" s="868"/>
      <c r="I148" s="835"/>
      <c r="J148" s="835"/>
      <c r="K148" s="279"/>
      <c r="N148" s="279"/>
      <c r="O148" s="279"/>
      <c r="P148" s="279"/>
      <c r="Q148" s="279"/>
      <c r="R148" s="279"/>
      <c r="S148" s="279"/>
      <c r="T148" s="279"/>
      <c r="U148" s="279"/>
      <c r="V148" s="279"/>
      <c r="W148" s="279"/>
      <c r="X148" s="279"/>
      <c r="Y148" s="279"/>
      <c r="Z148" s="279"/>
      <c r="AA148" s="279"/>
      <c r="AB148" s="279"/>
      <c r="AC148" s="279"/>
      <c r="AD148" s="279"/>
      <c r="AE148" s="279"/>
      <c r="AF148" s="279"/>
    </row>
    <row r="149" spans="1:32">
      <c r="A149" s="835"/>
      <c r="B149" s="835"/>
      <c r="C149" s="835"/>
      <c r="D149" s="835"/>
      <c r="E149" s="835"/>
      <c r="F149" s="836"/>
      <c r="G149" s="835"/>
      <c r="H149" s="868"/>
      <c r="I149" s="835"/>
      <c r="J149" s="835"/>
      <c r="K149" s="279"/>
      <c r="N149" s="279"/>
      <c r="O149" s="279"/>
      <c r="P149" s="279"/>
      <c r="Q149" s="279"/>
      <c r="R149" s="279"/>
      <c r="S149" s="279"/>
      <c r="T149" s="279"/>
      <c r="U149" s="279"/>
      <c r="V149" s="279"/>
      <c r="W149" s="279"/>
      <c r="X149" s="279"/>
      <c r="Y149" s="279"/>
      <c r="Z149" s="279"/>
      <c r="AA149" s="279"/>
      <c r="AB149" s="279"/>
      <c r="AC149" s="279"/>
      <c r="AD149" s="279"/>
      <c r="AE149" s="279"/>
      <c r="AF149" s="279"/>
    </row>
    <row r="150" spans="1:32">
      <c r="A150" s="835"/>
      <c r="B150" s="835"/>
      <c r="C150" s="835"/>
      <c r="D150" s="835"/>
      <c r="E150" s="835"/>
      <c r="F150" s="836"/>
      <c r="G150" s="835"/>
      <c r="H150" s="868"/>
      <c r="I150" s="835"/>
      <c r="J150" s="835"/>
      <c r="K150" s="279"/>
      <c r="N150" s="279"/>
      <c r="O150" s="279"/>
      <c r="P150" s="279"/>
      <c r="Q150" s="279"/>
      <c r="R150" s="279"/>
      <c r="S150" s="279"/>
      <c r="T150" s="279"/>
      <c r="U150" s="279"/>
      <c r="V150" s="279"/>
      <c r="W150" s="279"/>
      <c r="X150" s="279"/>
      <c r="Y150" s="279"/>
      <c r="Z150" s="279"/>
      <c r="AA150" s="279"/>
      <c r="AB150" s="279"/>
      <c r="AC150" s="279"/>
      <c r="AD150" s="279"/>
      <c r="AE150" s="279"/>
      <c r="AF150" s="279"/>
    </row>
    <row r="151" spans="1:32">
      <c r="A151" s="835"/>
      <c r="B151" s="835"/>
      <c r="C151" s="835"/>
      <c r="D151" s="835"/>
      <c r="E151" s="835"/>
      <c r="F151" s="836"/>
      <c r="G151" s="835"/>
      <c r="H151" s="868"/>
      <c r="I151" s="835"/>
      <c r="J151" s="835"/>
      <c r="K151" s="279"/>
      <c r="N151" s="279"/>
      <c r="O151" s="279"/>
      <c r="P151" s="279"/>
      <c r="Q151" s="279"/>
      <c r="R151" s="279"/>
      <c r="S151" s="279"/>
      <c r="T151" s="279"/>
      <c r="U151" s="279"/>
      <c r="V151" s="279"/>
      <c r="W151" s="279"/>
      <c r="X151" s="279"/>
      <c r="Y151" s="279"/>
      <c r="Z151" s="279"/>
      <c r="AA151" s="279"/>
      <c r="AB151" s="279"/>
      <c r="AC151" s="279"/>
      <c r="AD151" s="279"/>
      <c r="AE151" s="279"/>
      <c r="AF151" s="279"/>
    </row>
    <row r="152" spans="1:32">
      <c r="A152" s="835"/>
      <c r="B152" s="835"/>
      <c r="C152" s="835"/>
      <c r="D152" s="835"/>
      <c r="E152" s="835"/>
      <c r="F152" s="836"/>
      <c r="G152" s="835"/>
      <c r="H152" s="868"/>
      <c r="I152" s="835"/>
      <c r="J152" s="835"/>
      <c r="K152" s="279"/>
      <c r="N152" s="279"/>
      <c r="O152" s="279"/>
      <c r="P152" s="279"/>
      <c r="Q152" s="279"/>
      <c r="R152" s="279"/>
      <c r="S152" s="279"/>
      <c r="T152" s="279"/>
      <c r="U152" s="279"/>
      <c r="V152" s="279"/>
      <c r="W152" s="279"/>
      <c r="X152" s="279"/>
      <c r="Y152" s="279"/>
      <c r="Z152" s="279"/>
      <c r="AA152" s="279"/>
      <c r="AB152" s="279"/>
      <c r="AC152" s="279"/>
      <c r="AD152" s="279"/>
      <c r="AE152" s="279"/>
      <c r="AF152" s="279"/>
    </row>
    <row r="153" spans="1:32">
      <c r="A153" s="835"/>
      <c r="B153" s="835"/>
      <c r="C153" s="835"/>
      <c r="D153" s="835"/>
      <c r="E153" s="835"/>
      <c r="F153" s="836"/>
      <c r="G153" s="835"/>
      <c r="H153" s="868"/>
      <c r="I153" s="835"/>
      <c r="J153" s="835"/>
      <c r="K153" s="279"/>
      <c r="N153" s="279"/>
      <c r="O153" s="279"/>
      <c r="P153" s="279"/>
      <c r="Q153" s="279"/>
      <c r="R153" s="279"/>
      <c r="S153" s="279"/>
      <c r="T153" s="279"/>
      <c r="U153" s="279"/>
      <c r="V153" s="279"/>
      <c r="W153" s="279"/>
      <c r="X153" s="279"/>
      <c r="Y153" s="279"/>
      <c r="Z153" s="279"/>
      <c r="AA153" s="279"/>
      <c r="AB153" s="279"/>
      <c r="AC153" s="279"/>
      <c r="AD153" s="279"/>
      <c r="AE153" s="279"/>
      <c r="AF153" s="279"/>
    </row>
    <row r="154" spans="1:32">
      <c r="A154" s="835"/>
      <c r="B154" s="835"/>
      <c r="C154" s="835"/>
      <c r="D154" s="835"/>
      <c r="E154" s="835"/>
      <c r="F154" s="836"/>
      <c r="G154" s="835"/>
      <c r="H154" s="868"/>
      <c r="I154" s="835"/>
      <c r="J154" s="835"/>
      <c r="K154" s="279"/>
      <c r="N154" s="279"/>
      <c r="O154" s="279"/>
      <c r="P154" s="279"/>
      <c r="Q154" s="279"/>
      <c r="R154" s="279"/>
      <c r="S154" s="279"/>
      <c r="T154" s="279"/>
      <c r="U154" s="279"/>
      <c r="V154" s="279"/>
      <c r="W154" s="279"/>
      <c r="X154" s="279"/>
      <c r="Y154" s="279"/>
      <c r="Z154" s="279"/>
      <c r="AA154" s="279"/>
      <c r="AB154" s="279"/>
      <c r="AC154" s="279"/>
      <c r="AD154" s="279"/>
      <c r="AE154" s="279"/>
      <c r="AF154" s="279"/>
    </row>
    <row r="155" spans="1:32">
      <c r="A155" s="835"/>
      <c r="B155" s="835"/>
      <c r="C155" s="835"/>
      <c r="D155" s="835"/>
      <c r="E155" s="835"/>
      <c r="F155" s="836"/>
      <c r="G155" s="835"/>
      <c r="H155" s="868"/>
      <c r="I155" s="835"/>
      <c r="J155" s="835"/>
      <c r="K155" s="279"/>
      <c r="N155" s="279"/>
      <c r="O155" s="279"/>
      <c r="P155" s="279"/>
      <c r="Q155" s="279"/>
      <c r="R155" s="279"/>
      <c r="S155" s="279"/>
      <c r="T155" s="279"/>
      <c r="U155" s="279"/>
      <c r="V155" s="279"/>
      <c r="W155" s="279"/>
      <c r="X155" s="279"/>
      <c r="Y155" s="279"/>
      <c r="Z155" s="279"/>
      <c r="AA155" s="279"/>
      <c r="AB155" s="279"/>
      <c r="AC155" s="279"/>
      <c r="AD155" s="279"/>
      <c r="AE155" s="279"/>
      <c r="AF155" s="279"/>
    </row>
    <row r="156" spans="1:32">
      <c r="A156" s="835"/>
      <c r="B156" s="835"/>
      <c r="C156" s="835"/>
      <c r="D156" s="835"/>
      <c r="E156" s="835"/>
      <c r="F156" s="836"/>
      <c r="G156" s="835"/>
      <c r="H156" s="868"/>
      <c r="I156" s="835"/>
      <c r="J156" s="835"/>
      <c r="K156" s="279"/>
      <c r="N156" s="279"/>
      <c r="O156" s="279"/>
      <c r="P156" s="279"/>
      <c r="Q156" s="279"/>
      <c r="R156" s="279"/>
      <c r="S156" s="279"/>
      <c r="T156" s="279"/>
      <c r="U156" s="279"/>
      <c r="V156" s="279"/>
      <c r="W156" s="279"/>
      <c r="X156" s="279"/>
      <c r="Y156" s="279"/>
      <c r="Z156" s="279"/>
      <c r="AA156" s="279"/>
      <c r="AB156" s="279"/>
      <c r="AC156" s="279"/>
      <c r="AD156" s="279"/>
      <c r="AE156" s="279"/>
      <c r="AF156" s="279"/>
    </row>
    <row r="157" spans="1:32">
      <c r="A157" s="835"/>
      <c r="B157" s="835"/>
      <c r="C157" s="835"/>
      <c r="D157" s="835"/>
      <c r="E157" s="835"/>
      <c r="F157" s="836"/>
      <c r="G157" s="835"/>
      <c r="H157" s="868"/>
      <c r="I157" s="835"/>
      <c r="J157" s="835"/>
      <c r="K157" s="279"/>
      <c r="N157" s="279"/>
      <c r="O157" s="279"/>
      <c r="P157" s="279"/>
      <c r="Q157" s="279"/>
      <c r="R157" s="279"/>
      <c r="S157" s="279"/>
      <c r="T157" s="279"/>
      <c r="U157" s="279"/>
      <c r="V157" s="279"/>
      <c r="W157" s="279"/>
      <c r="X157" s="279"/>
      <c r="Y157" s="279"/>
      <c r="Z157" s="279"/>
      <c r="AA157" s="279"/>
      <c r="AB157" s="279"/>
      <c r="AC157" s="279"/>
      <c r="AD157" s="279"/>
      <c r="AE157" s="279"/>
      <c r="AF157" s="279"/>
    </row>
    <row r="158" spans="1:32">
      <c r="A158" s="835"/>
      <c r="B158" s="835"/>
      <c r="C158" s="835"/>
      <c r="D158" s="835"/>
      <c r="E158" s="835"/>
      <c r="F158" s="836"/>
      <c r="G158" s="835"/>
      <c r="H158" s="868"/>
      <c r="I158" s="835"/>
      <c r="J158" s="835"/>
      <c r="K158" s="279"/>
      <c r="N158" s="279"/>
      <c r="O158" s="279"/>
      <c r="P158" s="279"/>
      <c r="Q158" s="279"/>
      <c r="R158" s="279"/>
      <c r="S158" s="279"/>
      <c r="T158" s="279"/>
      <c r="U158" s="279"/>
      <c r="V158" s="279"/>
      <c r="W158" s="279"/>
      <c r="X158" s="279"/>
      <c r="Y158" s="279"/>
      <c r="Z158" s="279"/>
      <c r="AA158" s="279"/>
      <c r="AB158" s="279"/>
      <c r="AC158" s="279"/>
      <c r="AD158" s="279"/>
      <c r="AE158" s="279"/>
      <c r="AF158" s="279"/>
    </row>
    <row r="159" spans="1:32">
      <c r="A159" s="835"/>
      <c r="B159" s="835"/>
      <c r="C159" s="835"/>
      <c r="D159" s="835"/>
      <c r="E159" s="835"/>
      <c r="F159" s="836"/>
      <c r="G159" s="835"/>
      <c r="H159" s="868"/>
      <c r="I159" s="835"/>
      <c r="J159" s="835"/>
      <c r="K159" s="279"/>
      <c r="N159" s="279"/>
      <c r="O159" s="279"/>
      <c r="P159" s="279"/>
      <c r="Q159" s="279"/>
      <c r="R159" s="279"/>
      <c r="S159" s="279"/>
      <c r="T159" s="279"/>
      <c r="U159" s="279"/>
      <c r="V159" s="279"/>
      <c r="W159" s="279"/>
      <c r="X159" s="279"/>
      <c r="Y159" s="279"/>
      <c r="Z159" s="279"/>
      <c r="AA159" s="279"/>
      <c r="AB159" s="279"/>
      <c r="AC159" s="279"/>
      <c r="AD159" s="279"/>
      <c r="AE159" s="279"/>
      <c r="AF159" s="279"/>
    </row>
    <row r="160" spans="1:32">
      <c r="A160" s="835"/>
      <c r="B160" s="835"/>
      <c r="C160" s="835"/>
      <c r="D160" s="835"/>
      <c r="E160" s="835"/>
      <c r="F160" s="836"/>
      <c r="G160" s="835"/>
      <c r="H160" s="868"/>
      <c r="I160" s="835"/>
      <c r="J160" s="835"/>
      <c r="K160" s="279"/>
      <c r="N160" s="279"/>
      <c r="O160" s="279"/>
      <c r="P160" s="279"/>
      <c r="Q160" s="279"/>
      <c r="R160" s="279"/>
      <c r="S160" s="279"/>
      <c r="T160" s="279"/>
      <c r="U160" s="279"/>
      <c r="V160" s="279"/>
      <c r="W160" s="279"/>
      <c r="X160" s="279"/>
      <c r="Y160" s="279"/>
      <c r="Z160" s="279"/>
      <c r="AA160" s="279"/>
      <c r="AB160" s="279"/>
      <c r="AC160" s="279"/>
      <c r="AD160" s="279"/>
      <c r="AE160" s="279"/>
      <c r="AF160" s="279"/>
    </row>
    <row r="161" spans="1:32">
      <c r="A161" s="835"/>
      <c r="B161" s="835"/>
      <c r="C161" s="835"/>
      <c r="D161" s="835"/>
      <c r="E161" s="835"/>
      <c r="F161" s="836"/>
      <c r="G161" s="835"/>
      <c r="H161" s="868"/>
      <c r="I161" s="835"/>
      <c r="J161" s="835"/>
      <c r="K161" s="279"/>
      <c r="N161" s="279"/>
      <c r="O161" s="279"/>
      <c r="P161" s="279"/>
      <c r="Q161" s="279"/>
      <c r="R161" s="279"/>
      <c r="S161" s="279"/>
      <c r="T161" s="279"/>
      <c r="U161" s="279"/>
      <c r="V161" s="279"/>
      <c r="W161" s="279"/>
      <c r="X161" s="279"/>
      <c r="Y161" s="279"/>
      <c r="Z161" s="279"/>
      <c r="AA161" s="279"/>
      <c r="AB161" s="279"/>
      <c r="AC161" s="279"/>
      <c r="AD161" s="279"/>
      <c r="AE161" s="279"/>
      <c r="AF161" s="279"/>
    </row>
    <row r="162" spans="1:32">
      <c r="A162" s="835"/>
      <c r="B162" s="835"/>
      <c r="C162" s="835"/>
      <c r="D162" s="835"/>
      <c r="E162" s="835"/>
      <c r="F162" s="836"/>
      <c r="G162" s="835"/>
      <c r="H162" s="868"/>
      <c r="I162" s="835"/>
      <c r="J162" s="835"/>
      <c r="K162" s="279"/>
      <c r="N162" s="279"/>
      <c r="O162" s="279"/>
      <c r="P162" s="279"/>
      <c r="Q162" s="279"/>
      <c r="R162" s="279"/>
      <c r="S162" s="279"/>
      <c r="T162" s="279"/>
      <c r="U162" s="279"/>
      <c r="V162" s="279"/>
      <c r="W162" s="279"/>
      <c r="X162" s="279"/>
      <c r="Y162" s="279"/>
      <c r="Z162" s="279"/>
      <c r="AA162" s="279"/>
      <c r="AB162" s="279"/>
      <c r="AC162" s="279"/>
      <c r="AD162" s="279"/>
      <c r="AE162" s="279"/>
      <c r="AF162" s="279"/>
    </row>
    <row r="163" spans="1:32">
      <c r="A163" s="835"/>
      <c r="B163" s="835"/>
      <c r="C163" s="835"/>
      <c r="D163" s="835"/>
      <c r="E163" s="835"/>
      <c r="F163" s="836"/>
      <c r="G163" s="835"/>
      <c r="H163" s="868"/>
      <c r="I163" s="835"/>
      <c r="J163" s="835"/>
      <c r="K163" s="279"/>
      <c r="N163" s="279"/>
      <c r="O163" s="279"/>
      <c r="P163" s="279"/>
      <c r="Q163" s="279"/>
      <c r="R163" s="279"/>
      <c r="S163" s="279"/>
      <c r="T163" s="279"/>
      <c r="U163" s="279"/>
      <c r="V163" s="279"/>
      <c r="W163" s="279"/>
      <c r="X163" s="279"/>
      <c r="Y163" s="279"/>
      <c r="Z163" s="279"/>
      <c r="AA163" s="279"/>
      <c r="AB163" s="279"/>
      <c r="AC163" s="279"/>
      <c r="AD163" s="279"/>
      <c r="AE163" s="279"/>
      <c r="AF163" s="279"/>
    </row>
    <row r="164" spans="1:32">
      <c r="A164" s="835"/>
      <c r="B164" s="835"/>
      <c r="C164" s="835"/>
      <c r="D164" s="835"/>
      <c r="E164" s="835"/>
      <c r="F164" s="836"/>
      <c r="G164" s="835"/>
      <c r="H164" s="868"/>
      <c r="I164" s="835"/>
      <c r="J164" s="835"/>
      <c r="K164" s="279"/>
      <c r="N164" s="279"/>
      <c r="O164" s="279"/>
      <c r="P164" s="279"/>
      <c r="Q164" s="279"/>
      <c r="R164" s="279"/>
      <c r="S164" s="279"/>
      <c r="T164" s="279"/>
      <c r="U164" s="279"/>
      <c r="V164" s="279"/>
      <c r="W164" s="279"/>
      <c r="X164" s="279"/>
      <c r="Y164" s="279"/>
      <c r="Z164" s="279"/>
      <c r="AA164" s="279"/>
      <c r="AB164" s="279"/>
      <c r="AC164" s="279"/>
      <c r="AD164" s="279"/>
      <c r="AE164" s="279"/>
      <c r="AF164" s="279"/>
    </row>
    <row r="165" spans="1:32">
      <c r="A165" s="835"/>
      <c r="B165" s="835"/>
      <c r="C165" s="835"/>
      <c r="D165" s="835"/>
      <c r="E165" s="835"/>
      <c r="F165" s="836"/>
      <c r="G165" s="835"/>
      <c r="H165" s="868"/>
      <c r="I165" s="835"/>
      <c r="J165" s="835"/>
      <c r="K165" s="279"/>
      <c r="N165" s="279"/>
      <c r="O165" s="279"/>
      <c r="P165" s="279"/>
      <c r="Q165" s="279"/>
      <c r="R165" s="279"/>
      <c r="S165" s="279"/>
      <c r="T165" s="279"/>
      <c r="U165" s="279"/>
      <c r="V165" s="279"/>
      <c r="W165" s="279"/>
      <c r="X165" s="279"/>
      <c r="Y165" s="279"/>
      <c r="Z165" s="279"/>
      <c r="AA165" s="279"/>
      <c r="AB165" s="279"/>
      <c r="AC165" s="279"/>
      <c r="AD165" s="279"/>
      <c r="AE165" s="279"/>
      <c r="AF165" s="279"/>
    </row>
    <row r="166" spans="1:32">
      <c r="A166" s="835"/>
      <c r="B166" s="835"/>
      <c r="C166" s="835"/>
      <c r="D166" s="835"/>
      <c r="E166" s="835"/>
      <c r="F166" s="836"/>
      <c r="G166" s="835"/>
      <c r="H166" s="868"/>
      <c r="I166" s="835"/>
      <c r="J166" s="835"/>
      <c r="K166" s="279"/>
      <c r="N166" s="279"/>
      <c r="O166" s="279"/>
      <c r="P166" s="279"/>
      <c r="Q166" s="279"/>
      <c r="R166" s="279"/>
      <c r="S166" s="279"/>
      <c r="T166" s="279"/>
      <c r="U166" s="279"/>
      <c r="V166" s="279"/>
      <c r="W166" s="279"/>
      <c r="X166" s="279"/>
      <c r="Y166" s="279"/>
      <c r="Z166" s="279"/>
      <c r="AA166" s="279"/>
      <c r="AB166" s="279"/>
      <c r="AC166" s="279"/>
      <c r="AD166" s="279"/>
      <c r="AE166" s="279"/>
      <c r="AF166" s="279"/>
    </row>
    <row r="167" spans="1:32">
      <c r="A167" s="835"/>
      <c r="B167" s="835"/>
      <c r="C167" s="835"/>
      <c r="D167" s="835"/>
      <c r="E167" s="835"/>
      <c r="F167" s="836"/>
      <c r="G167" s="835"/>
      <c r="H167" s="868"/>
      <c r="I167" s="835"/>
      <c r="J167" s="835"/>
      <c r="K167" s="279"/>
      <c r="N167" s="279"/>
      <c r="O167" s="279"/>
      <c r="P167" s="279"/>
      <c r="Q167" s="279"/>
      <c r="R167" s="279"/>
      <c r="S167" s="279"/>
      <c r="T167" s="279"/>
      <c r="U167" s="279"/>
      <c r="V167" s="279"/>
      <c r="W167" s="279"/>
      <c r="X167" s="279"/>
      <c r="Y167" s="279"/>
      <c r="Z167" s="279"/>
      <c r="AA167" s="279"/>
      <c r="AB167" s="279"/>
      <c r="AC167" s="279"/>
      <c r="AD167" s="279"/>
      <c r="AE167" s="279"/>
      <c r="AF167" s="279"/>
    </row>
    <row r="168" spans="1:32">
      <c r="A168" s="835"/>
      <c r="B168" s="835"/>
      <c r="C168" s="835"/>
      <c r="D168" s="835"/>
      <c r="E168" s="835"/>
      <c r="F168" s="837"/>
      <c r="G168" s="835"/>
      <c r="H168" s="868"/>
      <c r="I168" s="838"/>
      <c r="J168" s="838"/>
      <c r="K168" s="279"/>
      <c r="N168" s="279"/>
      <c r="O168" s="279"/>
      <c r="P168" s="279"/>
      <c r="Q168" s="279"/>
      <c r="R168" s="279"/>
      <c r="S168" s="279"/>
      <c r="T168" s="279"/>
      <c r="U168" s="279"/>
      <c r="V168" s="279"/>
      <c r="W168" s="279"/>
      <c r="X168" s="279"/>
      <c r="Y168" s="279"/>
      <c r="Z168" s="279"/>
      <c r="AA168" s="279"/>
      <c r="AB168" s="279"/>
      <c r="AC168" s="279"/>
      <c r="AD168" s="279"/>
      <c r="AE168" s="279"/>
      <c r="AF168" s="279"/>
    </row>
    <row r="169" spans="1:32">
      <c r="A169" s="835"/>
      <c r="B169" s="835"/>
      <c r="C169" s="835"/>
      <c r="D169" s="835"/>
      <c r="E169" s="835"/>
      <c r="F169" s="837"/>
      <c r="G169" s="835"/>
      <c r="H169" s="868"/>
      <c r="I169" s="838"/>
      <c r="J169" s="838"/>
      <c r="K169" s="279"/>
      <c r="N169" s="279"/>
      <c r="O169" s="279"/>
      <c r="P169" s="279"/>
      <c r="Q169" s="279"/>
      <c r="R169" s="279"/>
      <c r="S169" s="279"/>
      <c r="T169" s="279"/>
      <c r="U169" s="279"/>
      <c r="V169" s="279"/>
      <c r="W169" s="279"/>
      <c r="X169" s="279"/>
      <c r="Y169" s="279"/>
      <c r="Z169" s="279"/>
      <c r="AA169" s="279"/>
      <c r="AB169" s="279"/>
      <c r="AC169" s="279"/>
      <c r="AD169" s="279"/>
      <c r="AE169" s="279"/>
      <c r="AF169" s="279"/>
    </row>
    <row r="170" spans="1:32">
      <c r="A170" s="835"/>
      <c r="B170" s="835"/>
      <c r="C170" s="835"/>
      <c r="D170" s="835"/>
      <c r="E170" s="835"/>
      <c r="F170" s="837"/>
      <c r="G170" s="835"/>
      <c r="H170" s="868"/>
      <c r="I170" s="838"/>
      <c r="J170" s="838"/>
      <c r="K170" s="279"/>
      <c r="N170" s="279"/>
      <c r="O170" s="279"/>
      <c r="P170" s="279"/>
      <c r="Q170" s="279"/>
      <c r="R170" s="279"/>
      <c r="S170" s="279"/>
      <c r="T170" s="279"/>
      <c r="U170" s="279"/>
      <c r="V170" s="279"/>
      <c r="W170" s="279"/>
      <c r="X170" s="279"/>
      <c r="Y170" s="279"/>
      <c r="Z170" s="279"/>
      <c r="AA170" s="279"/>
      <c r="AB170" s="279"/>
      <c r="AC170" s="279"/>
      <c r="AD170" s="279"/>
      <c r="AE170" s="279"/>
      <c r="AF170" s="279"/>
    </row>
    <row r="171" spans="1:32">
      <c r="A171" s="835"/>
      <c r="B171" s="835"/>
      <c r="C171" s="835"/>
      <c r="D171" s="835"/>
      <c r="E171" s="835"/>
      <c r="F171" s="837"/>
      <c r="G171" s="835"/>
      <c r="H171" s="868"/>
      <c r="I171" s="838"/>
      <c r="J171" s="838"/>
      <c r="K171" s="279"/>
      <c r="N171" s="279"/>
      <c r="O171" s="279"/>
      <c r="P171" s="279"/>
      <c r="Q171" s="279"/>
      <c r="R171" s="279"/>
      <c r="S171" s="279"/>
      <c r="T171" s="279"/>
      <c r="U171" s="279"/>
      <c r="V171" s="279"/>
      <c r="W171" s="279"/>
      <c r="X171" s="279"/>
      <c r="Y171" s="279"/>
      <c r="Z171" s="279"/>
      <c r="AA171" s="279"/>
      <c r="AB171" s="279"/>
      <c r="AC171" s="279"/>
      <c r="AD171" s="279"/>
      <c r="AE171" s="279"/>
      <c r="AF171" s="279"/>
    </row>
    <row r="172" spans="1:32">
      <c r="A172" s="835"/>
      <c r="B172" s="835"/>
      <c r="C172" s="835"/>
      <c r="D172" s="835"/>
      <c r="E172" s="835"/>
      <c r="F172" s="837"/>
      <c r="G172" s="835"/>
      <c r="H172" s="868"/>
      <c r="I172" s="838"/>
      <c r="J172" s="838"/>
      <c r="K172" s="279"/>
      <c r="N172" s="279"/>
      <c r="O172" s="279"/>
      <c r="P172" s="279"/>
      <c r="Q172" s="279"/>
      <c r="R172" s="279"/>
      <c r="S172" s="279"/>
      <c r="T172" s="279"/>
      <c r="U172" s="279"/>
      <c r="V172" s="279"/>
      <c r="W172" s="279"/>
      <c r="X172" s="279"/>
      <c r="Y172" s="279"/>
      <c r="Z172" s="279"/>
      <c r="AA172" s="279"/>
      <c r="AB172" s="279"/>
      <c r="AC172" s="279"/>
      <c r="AD172" s="279"/>
      <c r="AE172" s="279"/>
      <c r="AF172" s="279"/>
    </row>
    <row r="173" spans="1:32">
      <c r="A173" s="835"/>
      <c r="B173" s="835"/>
      <c r="C173" s="835"/>
      <c r="D173" s="835"/>
      <c r="E173" s="835"/>
      <c r="F173" s="837"/>
      <c r="G173" s="835"/>
      <c r="H173" s="868"/>
      <c r="I173" s="838"/>
      <c r="J173" s="838"/>
      <c r="K173" s="279"/>
      <c r="N173" s="279"/>
      <c r="O173" s="279"/>
      <c r="P173" s="279"/>
      <c r="Q173" s="279"/>
      <c r="R173" s="279"/>
      <c r="S173" s="279"/>
      <c r="T173" s="279"/>
      <c r="U173" s="279"/>
      <c r="V173" s="279"/>
      <c r="W173" s="279"/>
      <c r="X173" s="279"/>
      <c r="Y173" s="279"/>
      <c r="Z173" s="279"/>
      <c r="AA173" s="279"/>
      <c r="AB173" s="279"/>
      <c r="AC173" s="279"/>
      <c r="AD173" s="279"/>
      <c r="AE173" s="279"/>
      <c r="AF173" s="279"/>
    </row>
    <row r="174" spans="1:32">
      <c r="A174" s="835"/>
      <c r="B174" s="835"/>
      <c r="C174" s="835"/>
      <c r="D174" s="835"/>
      <c r="E174" s="835"/>
      <c r="F174" s="837"/>
      <c r="G174" s="835"/>
      <c r="H174" s="868"/>
      <c r="I174" s="838"/>
      <c r="J174" s="838"/>
      <c r="K174" s="279"/>
      <c r="N174" s="279"/>
      <c r="O174" s="279"/>
      <c r="P174" s="279"/>
      <c r="Q174" s="279"/>
      <c r="R174" s="279"/>
      <c r="S174" s="279"/>
      <c r="T174" s="279"/>
      <c r="U174" s="279"/>
      <c r="V174" s="279"/>
      <c r="W174" s="279"/>
      <c r="X174" s="279"/>
      <c r="Y174" s="279"/>
      <c r="Z174" s="279"/>
      <c r="AA174" s="279"/>
      <c r="AB174" s="279"/>
      <c r="AC174" s="279"/>
      <c r="AD174" s="279"/>
      <c r="AE174" s="279"/>
      <c r="AF174" s="279"/>
    </row>
    <row r="175" spans="1:32">
      <c r="A175" s="835"/>
      <c r="B175" s="835"/>
      <c r="C175" s="835"/>
      <c r="D175" s="835"/>
      <c r="E175" s="835"/>
      <c r="F175" s="837"/>
      <c r="G175" s="835"/>
      <c r="H175" s="868"/>
      <c r="I175" s="838"/>
      <c r="J175" s="838"/>
      <c r="K175" s="279"/>
      <c r="N175" s="279"/>
      <c r="O175" s="279"/>
      <c r="P175" s="279"/>
      <c r="Q175" s="279"/>
      <c r="R175" s="279"/>
      <c r="S175" s="279"/>
      <c r="T175" s="279"/>
      <c r="U175" s="279"/>
      <c r="V175" s="279"/>
      <c r="W175" s="279"/>
      <c r="X175" s="279"/>
      <c r="Y175" s="279"/>
      <c r="Z175" s="279"/>
      <c r="AA175" s="279"/>
      <c r="AB175" s="279"/>
      <c r="AC175" s="279"/>
      <c r="AD175" s="279"/>
      <c r="AE175" s="279"/>
      <c r="AF175" s="279"/>
    </row>
    <row r="176" spans="1:32">
      <c r="A176" s="835"/>
      <c r="B176" s="835"/>
      <c r="C176" s="835"/>
      <c r="D176" s="835"/>
      <c r="E176" s="835"/>
      <c r="F176" s="837"/>
      <c r="G176" s="835"/>
      <c r="H176" s="868"/>
      <c r="I176" s="838"/>
      <c r="J176" s="838"/>
      <c r="K176" s="279"/>
      <c r="N176" s="279"/>
      <c r="O176" s="279"/>
      <c r="P176" s="279"/>
      <c r="Q176" s="279"/>
      <c r="R176" s="279"/>
      <c r="S176" s="279"/>
      <c r="T176" s="279"/>
      <c r="U176" s="279"/>
      <c r="V176" s="279"/>
      <c r="W176" s="279"/>
      <c r="X176" s="279"/>
      <c r="Y176" s="279"/>
      <c r="Z176" s="279"/>
      <c r="AA176" s="279"/>
      <c r="AB176" s="279"/>
      <c r="AC176" s="279"/>
      <c r="AD176" s="279"/>
      <c r="AE176" s="279"/>
      <c r="AF176" s="279"/>
    </row>
    <row r="177" spans="1:32">
      <c r="A177" s="835"/>
      <c r="B177" s="835"/>
      <c r="C177" s="835"/>
      <c r="D177" s="835"/>
      <c r="E177" s="835"/>
      <c r="F177" s="837"/>
      <c r="G177" s="835"/>
      <c r="H177" s="868"/>
      <c r="I177" s="838"/>
      <c r="J177" s="838"/>
      <c r="K177" s="279"/>
      <c r="N177" s="279"/>
      <c r="O177" s="279"/>
      <c r="P177" s="279"/>
      <c r="Q177" s="279"/>
      <c r="R177" s="279"/>
      <c r="S177" s="279"/>
      <c r="T177" s="279"/>
      <c r="U177" s="279"/>
      <c r="V177" s="279"/>
      <c r="W177" s="279"/>
      <c r="X177" s="279"/>
      <c r="Y177" s="279"/>
      <c r="Z177" s="279"/>
      <c r="AA177" s="279"/>
      <c r="AB177" s="279"/>
      <c r="AC177" s="279"/>
      <c r="AD177" s="279"/>
      <c r="AE177" s="279"/>
      <c r="AF177" s="279"/>
    </row>
    <row r="178" spans="1:32">
      <c r="A178" s="835"/>
      <c r="B178" s="835"/>
      <c r="C178" s="835"/>
      <c r="D178" s="835"/>
      <c r="E178" s="835"/>
      <c r="F178" s="837"/>
      <c r="G178" s="835"/>
      <c r="H178" s="868"/>
      <c r="I178" s="838"/>
      <c r="J178" s="838"/>
      <c r="K178" s="279"/>
      <c r="N178" s="279"/>
      <c r="O178" s="279"/>
      <c r="P178" s="279"/>
      <c r="Q178" s="279"/>
      <c r="R178" s="279"/>
      <c r="S178" s="279"/>
      <c r="T178" s="279"/>
      <c r="U178" s="279"/>
      <c r="V178" s="279"/>
      <c r="W178" s="279"/>
      <c r="X178" s="279"/>
      <c r="Y178" s="279"/>
      <c r="Z178" s="279"/>
      <c r="AA178" s="279"/>
      <c r="AB178" s="279"/>
      <c r="AC178" s="279"/>
      <c r="AD178" s="279"/>
      <c r="AE178" s="279"/>
      <c r="AF178" s="279"/>
    </row>
    <row r="179" spans="1:32">
      <c r="A179" s="835"/>
      <c r="B179" s="835"/>
      <c r="C179" s="835"/>
      <c r="D179" s="835"/>
      <c r="E179" s="835"/>
      <c r="F179" s="837"/>
      <c r="G179" s="835"/>
      <c r="H179" s="868"/>
      <c r="I179" s="838"/>
      <c r="J179" s="838"/>
      <c r="K179" s="279"/>
      <c r="N179" s="279"/>
      <c r="O179" s="279"/>
      <c r="P179" s="279"/>
      <c r="Q179" s="279"/>
      <c r="R179" s="279"/>
      <c r="S179" s="279"/>
      <c r="T179" s="279"/>
      <c r="U179" s="279"/>
      <c r="V179" s="279"/>
      <c r="W179" s="279"/>
      <c r="X179" s="279"/>
      <c r="Y179" s="279"/>
      <c r="Z179" s="279"/>
      <c r="AA179" s="279"/>
      <c r="AB179" s="279"/>
      <c r="AC179" s="279"/>
      <c r="AD179" s="279"/>
      <c r="AE179" s="279"/>
      <c r="AF179" s="279"/>
    </row>
    <row r="180" spans="1:32">
      <c r="A180" s="835"/>
      <c r="B180" s="835"/>
      <c r="C180" s="835"/>
      <c r="D180" s="835"/>
      <c r="E180" s="835"/>
      <c r="F180" s="837"/>
      <c r="G180" s="835"/>
      <c r="H180" s="868"/>
      <c r="I180" s="838"/>
      <c r="J180" s="838"/>
      <c r="K180" s="279"/>
      <c r="N180" s="279"/>
      <c r="O180" s="279"/>
      <c r="P180" s="279"/>
      <c r="Q180" s="279"/>
      <c r="R180" s="279"/>
      <c r="S180" s="279"/>
      <c r="T180" s="279"/>
      <c r="U180" s="279"/>
      <c r="V180" s="279"/>
      <c r="W180" s="279"/>
      <c r="X180" s="279"/>
      <c r="Y180" s="279"/>
      <c r="Z180" s="279"/>
      <c r="AA180" s="279"/>
      <c r="AB180" s="279"/>
      <c r="AC180" s="279"/>
      <c r="AD180" s="279"/>
      <c r="AE180" s="279"/>
      <c r="AF180" s="279"/>
    </row>
    <row r="181" spans="1:32">
      <c r="A181" s="835"/>
      <c r="B181" s="835"/>
      <c r="C181" s="835"/>
      <c r="D181" s="835"/>
      <c r="E181" s="835"/>
      <c r="F181" s="837"/>
      <c r="G181" s="835"/>
      <c r="H181" s="868"/>
      <c r="I181" s="838"/>
      <c r="J181" s="838"/>
      <c r="K181" s="279"/>
      <c r="N181" s="279"/>
      <c r="O181" s="279"/>
      <c r="P181" s="279"/>
      <c r="Q181" s="279"/>
      <c r="R181" s="279"/>
      <c r="S181" s="279"/>
      <c r="T181" s="279"/>
      <c r="U181" s="279"/>
      <c r="V181" s="279"/>
      <c r="W181" s="279"/>
      <c r="X181" s="279"/>
      <c r="Y181" s="279"/>
      <c r="Z181" s="279"/>
      <c r="AA181" s="279"/>
      <c r="AB181" s="279"/>
      <c r="AC181" s="279"/>
      <c r="AD181" s="279"/>
      <c r="AE181" s="279"/>
      <c r="AF181" s="279"/>
    </row>
    <row r="182" spans="1:32">
      <c r="A182" s="835"/>
      <c r="B182" s="835"/>
      <c r="C182" s="835"/>
      <c r="D182" s="835"/>
      <c r="E182" s="835"/>
      <c r="F182" s="837"/>
      <c r="G182" s="835"/>
      <c r="H182" s="868"/>
      <c r="I182" s="838"/>
      <c r="J182" s="838"/>
      <c r="K182" s="279"/>
      <c r="N182" s="279"/>
      <c r="O182" s="279"/>
      <c r="P182" s="279"/>
      <c r="Q182" s="279"/>
      <c r="R182" s="279"/>
      <c r="S182" s="279"/>
      <c r="T182" s="279"/>
      <c r="U182" s="279"/>
      <c r="V182" s="279"/>
      <c r="W182" s="279"/>
      <c r="X182" s="279"/>
      <c r="Y182" s="279"/>
      <c r="Z182" s="279"/>
      <c r="AA182" s="279"/>
      <c r="AB182" s="279"/>
      <c r="AC182" s="279"/>
      <c r="AD182" s="279"/>
      <c r="AE182" s="279"/>
      <c r="AF182" s="279"/>
    </row>
    <row r="183" spans="1:32">
      <c r="A183" s="835"/>
      <c r="B183" s="835"/>
      <c r="C183" s="835"/>
      <c r="D183" s="835"/>
      <c r="E183" s="835"/>
      <c r="F183" s="837"/>
      <c r="G183" s="835"/>
      <c r="H183" s="868"/>
      <c r="I183" s="838"/>
      <c r="J183" s="838"/>
      <c r="K183" s="279"/>
      <c r="N183" s="279"/>
      <c r="O183" s="279"/>
      <c r="P183" s="279"/>
      <c r="Q183" s="279"/>
      <c r="R183" s="279"/>
      <c r="S183" s="279"/>
      <c r="T183" s="279"/>
      <c r="U183" s="279"/>
      <c r="V183" s="279"/>
      <c r="W183" s="279"/>
      <c r="X183" s="279"/>
      <c r="Y183" s="279"/>
      <c r="Z183" s="279"/>
      <c r="AA183" s="279"/>
      <c r="AB183" s="279"/>
      <c r="AC183" s="279"/>
      <c r="AD183" s="279"/>
      <c r="AE183" s="279"/>
      <c r="AF183" s="279"/>
    </row>
    <row r="184" spans="1:32">
      <c r="A184" s="835"/>
      <c r="B184" s="835"/>
      <c r="C184" s="835"/>
      <c r="D184" s="835"/>
      <c r="E184" s="835"/>
      <c r="F184" s="837"/>
      <c r="G184" s="835"/>
      <c r="H184" s="868"/>
      <c r="I184" s="838"/>
      <c r="J184" s="838"/>
      <c r="K184" s="279"/>
      <c r="N184" s="279"/>
      <c r="O184" s="279"/>
      <c r="P184" s="279"/>
      <c r="Q184" s="279"/>
      <c r="R184" s="279"/>
      <c r="S184" s="279"/>
      <c r="T184" s="279"/>
      <c r="U184" s="279"/>
      <c r="V184" s="279"/>
      <c r="W184" s="279"/>
      <c r="X184" s="279"/>
      <c r="Y184" s="279"/>
      <c r="Z184" s="279"/>
      <c r="AA184" s="279"/>
      <c r="AB184" s="279"/>
      <c r="AC184" s="279"/>
      <c r="AD184" s="279"/>
      <c r="AE184" s="279"/>
      <c r="AF184" s="279"/>
    </row>
    <row r="185" spans="1:32">
      <c r="A185" s="835"/>
      <c r="B185" s="835"/>
      <c r="C185" s="835"/>
      <c r="D185" s="835"/>
      <c r="E185" s="835"/>
      <c r="F185" s="837"/>
      <c r="G185" s="835"/>
      <c r="H185" s="868"/>
      <c r="I185" s="838"/>
      <c r="J185" s="838"/>
      <c r="K185" s="279"/>
      <c r="N185" s="279"/>
      <c r="O185" s="279"/>
      <c r="P185" s="279"/>
      <c r="Q185" s="279"/>
      <c r="R185" s="279"/>
      <c r="S185" s="279"/>
      <c r="T185" s="279"/>
      <c r="U185" s="279"/>
      <c r="V185" s="279"/>
      <c r="W185" s="279"/>
      <c r="X185" s="279"/>
      <c r="Y185" s="279"/>
      <c r="Z185" s="279"/>
      <c r="AA185" s="279"/>
      <c r="AB185" s="279"/>
      <c r="AC185" s="279"/>
      <c r="AD185" s="279"/>
      <c r="AE185" s="279"/>
      <c r="AF185" s="279"/>
    </row>
  </sheetData>
  <sheetProtection algorithmName="SHA-512" hashValue="BPflVssq7Ew/CbGVYd6y2W1aJA99K3TVAQ69ooTVPdhPEAjAS4LEGzqiwf7aH8lUFfCR14qKUTbkDKeCoK+39g==" saltValue="O0udhOBg8dJTLoqvvXfQPA==" spinCount="100000" sheet="1" formatColumns="0" formatRows="0" selectLockedCells="1"/>
  <customSheetViews>
    <customSheetView guid="{987A3FAC-920D-4C0C-8129-D8F4AFD7E477}" scale="90" fitToPage="1" printArea="1" hiddenRows="1" view="pageBreakPreview" topLeftCell="A22">
      <selection activeCell="I27" sqref="I27"/>
      <pageMargins left="0" right="0" top="0" bottom="0" header="0" footer="0"/>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 right="0" top="0" bottom="0" header="0" footer="0"/>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 right="0" top="0" bottom="0" header="0" footer="0"/>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 right="0" top="0" bottom="0" header="0" footer="0"/>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 right="0" top="0" bottom="0" header="0" footer="0"/>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 right="0" top="0" bottom="0" header="0" footer="0"/>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 right="0" top="0" bottom="0" header="0" footer="0"/>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 right="0" top="0" bottom="0" header="0" footer="0"/>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 right="0" top="0" bottom="0" header="0" footer="0"/>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 right="0" top="0" bottom="0" header="0" footer="0"/>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 right="0" top="0" bottom="0" header="0" footer="0"/>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 right="0" top="0" bottom="0" header="0" footer="0"/>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 right="0" top="0" bottom="0" header="0" footer="0"/>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 right="0" top="0" bottom="0" header="0" footer="0"/>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 right="0" top="0" bottom="0" header="0" footer="0"/>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 right="0" top="0" bottom="0" header="0" footer="0"/>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 right="0" top="0" bottom="0" header="0" footer="0"/>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 right="0" top="0" bottom="0" header="0" footer="0"/>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 right="0" top="0" bottom="0" header="0" footer="0"/>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 right="0" top="0" bottom="0" header="0" footer="0"/>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 right="0" top="0" bottom="0" header="0" footer="0"/>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 right="0" top="0" bottom="0" header="0" footer="0"/>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 right="0" top="0" bottom="0" header="0" footer="0"/>
      <printOptions horizontalCentered="1"/>
      <pageSetup paperSize="9" scale="74" fitToHeight="0" orientation="landscape" r:id="rId28"/>
      <headerFooter alignWithMargins="0">
        <oddFooter>&amp;R&amp;"Book Antiqua,Bold"&amp;10Schedule-2/ Page &amp;P of &amp;N</oddFooter>
      </headerFooter>
    </customSheetView>
    <customSheetView guid="{B79CB868-E256-4BC8-93B8-32C16DA3E61B}" scale="90" fitToPage="1" printArea="1" hiddenRows="1" view="pageBreakPreview" topLeftCell="A22">
      <selection activeCell="I27" sqref="I27"/>
      <pageMargins left="0" right="0" top="0" bottom="0" header="0" footer="0"/>
      <printOptions horizontalCentered="1"/>
      <pageSetup paperSize="9" scale="74" fitToHeight="0" orientation="landscape" r:id="rId29"/>
      <headerFooter alignWithMargins="0">
        <oddFooter>&amp;R&amp;"Book Antiqua,Bold"&amp;10Schedule-2/ Page &amp;P of &amp;N</oddFooter>
      </headerFooter>
    </customSheetView>
  </customSheetViews>
  <mergeCells count="17">
    <mergeCell ref="A6:D6"/>
    <mergeCell ref="B103:J103"/>
    <mergeCell ref="H105:I105"/>
    <mergeCell ref="A3:J3"/>
    <mergeCell ref="R3:S3"/>
    <mergeCell ref="A4:J4"/>
    <mergeCell ref="A7:H7"/>
    <mergeCell ref="C8:E8"/>
    <mergeCell ref="A8:B8"/>
    <mergeCell ref="H106:I106"/>
    <mergeCell ref="C11:E11"/>
    <mergeCell ref="C9:E9"/>
    <mergeCell ref="I15:J15"/>
    <mergeCell ref="A13:J13"/>
    <mergeCell ref="C10:E10"/>
    <mergeCell ref="A9:B9"/>
    <mergeCell ref="H104:I104"/>
  </mergeCells>
  <phoneticPr fontId="3" type="noConversion"/>
  <conditionalFormatting sqref="I19:I74">
    <cfRule type="cellIs" dxfId="36" priority="3405" stopIfTrue="1" operator="equal">
      <formula>"a"</formula>
    </cfRule>
  </conditionalFormatting>
  <conditionalFormatting sqref="I19:I82 I84:I98">
    <cfRule type="expression" dxfId="35" priority="3404" stopIfTrue="1">
      <formula>H19&gt;0</formula>
    </cfRule>
    <cfRule type="expression" dxfId="34" priority="3406" stopIfTrue="1">
      <formula>F19&gt;0</formula>
    </cfRule>
  </conditionalFormatting>
  <conditionalFormatting sqref="I75:I82 I84:I98">
    <cfRule type="cellIs" dxfId="33" priority="2" stopIfTrue="1" operator="equal">
      <formula>"a"</formula>
    </cfRule>
  </conditionalFormatting>
  <dataValidations count="2">
    <dataValidation type="whole" operator="greaterThan" allowBlank="1" showInputMessage="1" showErrorMessage="1" sqref="I19:I98" xr:uid="{00000000-0002-0000-0600-000000000000}">
      <formula1>0</formula1>
    </dataValidation>
    <dataValidation allowBlank="1" showInputMessage="1" showErrorMessage="1" error="Enter Direct or Bought-out only" sqref="O18" xr:uid="{4EB6B6E2-986C-4DE3-B926-1F0BA765B137}"/>
  </dataValidations>
  <printOptions horizontalCentered="1"/>
  <pageMargins left="0.25" right="0.25" top="0.25" bottom="0.25" header="0.05" footer="0.05"/>
  <pageSetup paperSize="9" scale="83" fitToHeight="0" orientation="landscape" r:id="rId30"/>
  <headerFooter alignWithMargins="0">
    <oddFooter>&amp;R&amp;"Book Antiqua,Bold"&amp;10Schedule-2/ Page &amp;P of &amp;N</oddFooter>
  </headerFooter>
  <drawing r:id="rId3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73" customWidth="1"/>
    <col min="2" max="2" width="32.625" style="360" customWidth="1"/>
    <col min="3" max="3" width="7.625" style="359" customWidth="1"/>
    <col min="4" max="4" width="9.625" style="359" customWidth="1"/>
    <col min="5" max="6" width="17.625" style="359" customWidth="1"/>
    <col min="7" max="7" width="9" style="183"/>
    <col min="8" max="10" width="9" style="321"/>
    <col min="11" max="11" width="9" style="321" hidden="1" customWidth="1"/>
    <col min="12" max="13" width="17.625" style="321" hidden="1" customWidth="1"/>
    <col min="14" max="14" width="9" style="322" hidden="1" customWidth="1"/>
    <col min="15" max="15" width="15.625" style="321" hidden="1" customWidth="1"/>
    <col min="16" max="16" width="17.125" style="321" hidden="1" customWidth="1"/>
    <col min="17" max="17" width="9" style="321" hidden="1" customWidth="1"/>
    <col min="18" max="37" width="9" style="80"/>
    <col min="38" max="16384" width="9" style="321"/>
  </cols>
  <sheetData>
    <row r="1" spans="1:41" s="322" customFormat="1" ht="18" customHeight="1">
      <c r="A1" s="59" t="str">
        <f>Cover!B3</f>
        <v>SR-I/C&amp;M/WC-4356(SR1/NT/W-AIS/DOM/B00/25/11800) (RFx: 5002004743)</v>
      </c>
      <c r="B1" s="60"/>
      <c r="C1" s="61"/>
      <c r="D1" s="61"/>
      <c r="E1" s="7"/>
      <c r="F1" s="8" t="s">
        <v>260</v>
      </c>
      <c r="G1" s="183"/>
      <c r="H1" s="1"/>
      <c r="I1" s="1"/>
      <c r="J1" s="1"/>
      <c r="K1" s="1"/>
      <c r="L1" s="1"/>
      <c r="M1" s="1"/>
      <c r="N1" s="1"/>
      <c r="O1" s="1"/>
      <c r="P1" s="1"/>
      <c r="Q1" s="1"/>
      <c r="R1" s="183"/>
      <c r="S1" s="183"/>
      <c r="T1" s="183"/>
      <c r="U1" s="183"/>
      <c r="V1" s="183"/>
      <c r="W1" s="183"/>
      <c r="X1" s="183"/>
      <c r="Y1" s="183"/>
      <c r="Z1" s="183"/>
      <c r="AA1" s="183"/>
      <c r="AB1" s="183"/>
      <c r="AC1" s="183"/>
      <c r="AD1" s="183"/>
      <c r="AE1" s="183"/>
      <c r="AF1" s="183"/>
      <c r="AG1" s="183"/>
      <c r="AH1" s="183"/>
      <c r="AI1" s="183"/>
      <c r="AJ1" s="183"/>
      <c r="AK1" s="183"/>
      <c r="AL1" s="1"/>
      <c r="AM1" s="1"/>
      <c r="AN1" s="1"/>
      <c r="AO1" s="1"/>
    </row>
    <row r="2" spans="1:41" s="322" customFormat="1" ht="15" customHeight="1">
      <c r="A2" s="4"/>
      <c r="B2" s="13"/>
      <c r="C2" s="6"/>
      <c r="D2" s="6"/>
      <c r="E2" s="1"/>
      <c r="F2" s="1"/>
      <c r="G2" s="183"/>
      <c r="H2" s="1"/>
      <c r="I2" s="1"/>
      <c r="J2" s="1"/>
      <c r="K2" s="1"/>
      <c r="L2" s="1"/>
      <c r="M2" s="1"/>
      <c r="N2" s="1"/>
      <c r="O2" s="1"/>
      <c r="P2" s="1"/>
      <c r="Q2" s="1"/>
      <c r="R2" s="183"/>
      <c r="S2" s="183"/>
      <c r="T2" s="183"/>
      <c r="U2" s="183"/>
      <c r="V2" s="183"/>
      <c r="W2" s="183"/>
      <c r="X2" s="183"/>
      <c r="Y2" s="183"/>
      <c r="Z2" s="183"/>
      <c r="AA2" s="183"/>
      <c r="AB2" s="183"/>
      <c r="AC2" s="183"/>
      <c r="AD2" s="183"/>
      <c r="AE2" s="183"/>
      <c r="AF2" s="183"/>
      <c r="AG2" s="183"/>
      <c r="AH2" s="183"/>
      <c r="AI2" s="183"/>
      <c r="AJ2" s="183"/>
      <c r="AK2" s="183"/>
      <c r="AL2" s="1"/>
      <c r="AM2" s="1"/>
      <c r="AN2" s="1"/>
      <c r="AO2" s="1"/>
    </row>
    <row r="3" spans="1:41" s="322" customFormat="1" ht="50.25" customHeight="1">
      <c r="A3" s="1198"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198"/>
      <c r="C3" s="1198"/>
      <c r="D3" s="1198"/>
      <c r="E3" s="1198"/>
      <c r="F3" s="1198"/>
      <c r="G3" s="358"/>
      <c r="H3" s="374"/>
      <c r="I3" s="250"/>
      <c r="J3" s="183"/>
      <c r="K3" s="183" t="s">
        <v>261</v>
      </c>
      <c r="L3" s="183"/>
      <c r="M3" s="183">
        <f>IF(ISERROR(#REF!/('Sch-6'!D14+'Sch-6'!D16+'Sch-6'!D18)),0,#REF!/( 'Sch-6'!D14+'Sch-6'!D16+'Sch-6'!D18))</f>
        <v>0</v>
      </c>
      <c r="N3" s="183"/>
      <c r="O3" s="188"/>
      <c r="P3" s="189"/>
      <c r="Q3" s="189"/>
      <c r="R3" s="189"/>
      <c r="S3" s="183"/>
      <c r="T3" s="188"/>
      <c r="U3" s="183"/>
      <c r="V3" s="183"/>
      <c r="W3" s="1223"/>
      <c r="X3" s="1223"/>
      <c r="Y3" s="183"/>
      <c r="Z3" s="183"/>
      <c r="AA3" s="183"/>
      <c r="AB3" s="183"/>
      <c r="AC3" s="183"/>
      <c r="AD3" s="183"/>
      <c r="AE3" s="183"/>
      <c r="AF3" s="183"/>
      <c r="AG3" s="183"/>
      <c r="AH3" s="183"/>
      <c r="AI3" s="183"/>
      <c r="AJ3" s="183"/>
      <c r="AK3" s="183"/>
      <c r="AL3" s="183"/>
      <c r="AM3" s="183"/>
      <c r="AN3" s="183"/>
      <c r="AO3" s="183"/>
    </row>
    <row r="4" spans="1:41" s="322" customFormat="1" ht="22.15" customHeight="1">
      <c r="A4" s="1199" t="s">
        <v>262</v>
      </c>
      <c r="B4" s="1199"/>
      <c r="C4" s="1199"/>
      <c r="D4" s="1199"/>
      <c r="E4" s="1199"/>
      <c r="F4" s="1199"/>
      <c r="G4" s="190"/>
      <c r="H4" s="1"/>
      <c r="I4" s="1"/>
      <c r="J4" s="1"/>
      <c r="K4" s="4" t="s">
        <v>263</v>
      </c>
      <c r="L4" s="1"/>
      <c r="M4" s="304" t="e">
        <f>#REF!</f>
        <v>#REF!</v>
      </c>
      <c r="N4" s="1"/>
      <c r="O4" s="1"/>
      <c r="P4" s="1"/>
      <c r="Q4" s="1"/>
      <c r="R4" s="183"/>
      <c r="S4" s="183"/>
      <c r="T4" s="183"/>
      <c r="U4" s="183"/>
      <c r="V4" s="183"/>
      <c r="W4" s="183"/>
      <c r="X4" s="183"/>
      <c r="Y4" s="183"/>
      <c r="Z4" s="183"/>
      <c r="AA4" s="183"/>
      <c r="AB4" s="183"/>
      <c r="AC4" s="183"/>
      <c r="AD4" s="183"/>
      <c r="AE4" s="183"/>
      <c r="AF4" s="183"/>
      <c r="AG4" s="183"/>
      <c r="AH4" s="183"/>
      <c r="AI4" s="183"/>
      <c r="AJ4" s="183"/>
      <c r="AK4" s="183"/>
      <c r="AL4" s="1"/>
      <c r="AM4" s="1"/>
      <c r="AN4" s="1"/>
      <c r="AO4" s="1"/>
    </row>
    <row r="5" spans="1:41" s="322" customFormat="1" ht="15" customHeight="1">
      <c r="A5" s="1422"/>
      <c r="B5" s="1423"/>
      <c r="C5" s="1424"/>
      <c r="D5" s="1424"/>
      <c r="E5" s="1424"/>
      <c r="F5" s="1"/>
      <c r="G5" s="183"/>
      <c r="H5" s="1"/>
      <c r="I5" s="1"/>
      <c r="J5" s="1"/>
      <c r="K5" s="4" t="s">
        <v>264</v>
      </c>
      <c r="L5" s="1"/>
      <c r="M5" s="304">
        <f>IF(ISERROR(#REF!/#REF!),0,#REF! /#REF!)</f>
        <v>0</v>
      </c>
      <c r="N5" s="1"/>
      <c r="O5" s="1"/>
      <c r="P5" s="1"/>
      <c r="Q5" s="1"/>
      <c r="R5" s="183"/>
      <c r="S5" s="183"/>
      <c r="T5" s="183"/>
      <c r="U5" s="183"/>
      <c r="V5" s="183"/>
      <c r="W5" s="183"/>
      <c r="X5" s="183"/>
      <c r="Y5" s="183"/>
      <c r="Z5" s="183"/>
      <c r="AA5" s="183"/>
      <c r="AB5" s="183"/>
      <c r="AC5" s="183"/>
      <c r="AD5" s="183"/>
      <c r="AE5" s="183"/>
      <c r="AF5" s="183"/>
      <c r="AG5" s="183"/>
      <c r="AH5" s="183"/>
      <c r="AI5" s="183"/>
      <c r="AJ5" s="183"/>
      <c r="AK5" s="183"/>
      <c r="AL5" s="1"/>
      <c r="AM5" s="1"/>
      <c r="AN5" s="1"/>
      <c r="AO5" s="1"/>
    </row>
    <row r="6" spans="1:41" s="322" customFormat="1" ht="18" customHeight="1">
      <c r="A6" s="31" t="str">
        <f>'Sch-1'!A6</f>
        <v>Bidder’s Name and Address (Sole Bidder) :</v>
      </c>
      <c r="B6" s="32"/>
      <c r="C6" s="32"/>
      <c r="D6" s="32"/>
      <c r="E6" s="67" t="s">
        <v>91</v>
      </c>
      <c r="F6" s="1"/>
      <c r="G6" s="191"/>
      <c r="H6" s="1"/>
      <c r="I6" s="1"/>
      <c r="J6" s="1"/>
      <c r="K6" s="4" t="s">
        <v>265</v>
      </c>
      <c r="L6" s="1"/>
      <c r="M6" s="304" t="e">
        <f>#REF!</f>
        <v>#REF!</v>
      </c>
      <c r="N6" s="1"/>
      <c r="O6" s="1"/>
      <c r="P6" s="1"/>
      <c r="Q6" s="1"/>
      <c r="R6" s="183"/>
      <c r="S6" s="183"/>
      <c r="T6" s="183"/>
      <c r="U6" s="183"/>
      <c r="V6" s="183"/>
      <c r="W6" s="183"/>
      <c r="X6" s="183"/>
      <c r="Y6" s="183"/>
      <c r="Z6" s="183"/>
      <c r="AA6" s="183"/>
      <c r="AB6" s="183"/>
      <c r="AC6" s="183"/>
      <c r="AD6" s="183"/>
      <c r="AE6" s="183"/>
      <c r="AF6" s="183"/>
      <c r="AG6" s="183"/>
      <c r="AH6" s="183"/>
      <c r="AI6" s="183"/>
      <c r="AJ6" s="183"/>
      <c r="AK6" s="183"/>
      <c r="AL6" s="1"/>
      <c r="AM6" s="1"/>
      <c r="AN6" s="1"/>
      <c r="AO6" s="1"/>
    </row>
    <row r="7" spans="1:41" s="322" customFormat="1" ht="36" customHeight="1">
      <c r="A7" s="1224" t="str">
        <f>'Sch-1'!A7</f>
        <v/>
      </c>
      <c r="B7" s="1224"/>
      <c r="C7" s="1224"/>
      <c r="D7" s="1224"/>
      <c r="E7" s="302" t="str">
        <f>'Sch-1'!M7</f>
        <v>Contract &amp; Materials Dept.,</v>
      </c>
      <c r="F7" s="1"/>
      <c r="G7" s="191"/>
      <c r="H7" s="1"/>
      <c r="I7" s="1"/>
      <c r="J7" s="1"/>
      <c r="K7" s="4" t="s">
        <v>266</v>
      </c>
      <c r="L7" s="1"/>
      <c r="M7" s="304" t="e">
        <f>SUM(M3:M6)</f>
        <v>#REF!</v>
      </c>
      <c r="N7" s="1"/>
      <c r="O7" s="1"/>
      <c r="P7" s="1"/>
      <c r="Q7" s="1"/>
      <c r="R7" s="183"/>
      <c r="S7" s="183"/>
      <c r="T7" s="183"/>
      <c r="U7" s="183"/>
      <c r="V7" s="183"/>
      <c r="W7" s="183"/>
      <c r="X7" s="183"/>
      <c r="Y7" s="183"/>
      <c r="Z7" s="183"/>
      <c r="AA7" s="183"/>
      <c r="AB7" s="183"/>
      <c r="AC7" s="183"/>
      <c r="AD7" s="183"/>
      <c r="AE7" s="183"/>
      <c r="AF7" s="183"/>
      <c r="AG7" s="183"/>
      <c r="AH7" s="183"/>
      <c r="AI7" s="183"/>
      <c r="AJ7" s="183"/>
      <c r="AK7" s="183"/>
      <c r="AL7" s="1"/>
      <c r="AM7" s="1"/>
      <c r="AN7" s="1"/>
      <c r="AO7" s="1"/>
    </row>
    <row r="8" spans="1:41" s="322" customFormat="1" ht="18" customHeight="1">
      <c r="A8" s="31" t="s">
        <v>92</v>
      </c>
      <c r="B8" s="1225" t="str">
        <f>IF('Sch-1'!C8=0, "", 'Sch-1'!C8)</f>
        <v/>
      </c>
      <c r="C8" s="1225"/>
      <c r="D8" s="1225"/>
      <c r="E8" s="302" t="str">
        <f>'Sch-1'!M8</f>
        <v>Power Grid Corporation of India Ltd.,</v>
      </c>
      <c r="F8" s="1"/>
      <c r="G8" s="191"/>
      <c r="H8" s="1"/>
      <c r="I8" s="1"/>
      <c r="J8" s="1"/>
      <c r="K8" s="1"/>
      <c r="L8" s="1"/>
      <c r="M8" s="1"/>
      <c r="N8" s="1"/>
      <c r="O8" s="1"/>
      <c r="P8" s="1"/>
      <c r="Q8" s="1"/>
      <c r="R8" s="183"/>
      <c r="S8" s="183"/>
      <c r="T8" s="183"/>
      <c r="U8" s="183"/>
      <c r="V8" s="183"/>
      <c r="W8" s="183"/>
      <c r="X8" s="183"/>
      <c r="Y8" s="183"/>
      <c r="Z8" s="183"/>
      <c r="AA8" s="183"/>
      <c r="AB8" s="183"/>
      <c r="AC8" s="183"/>
      <c r="AD8" s="183"/>
      <c r="AE8" s="183"/>
      <c r="AF8" s="183"/>
      <c r="AG8" s="183"/>
      <c r="AH8" s="183"/>
      <c r="AI8" s="183"/>
      <c r="AJ8" s="183"/>
      <c r="AK8" s="183"/>
      <c r="AL8" s="1"/>
      <c r="AM8" s="1"/>
      <c r="AN8" s="1"/>
      <c r="AO8" s="1"/>
    </row>
    <row r="9" spans="1:41" s="322" customFormat="1" ht="18" customHeight="1">
      <c r="A9" s="31" t="s">
        <v>93</v>
      </c>
      <c r="B9" s="1225" t="str">
        <f>IF('Sch-1'!C9=0, "", 'Sch-1'!C9)</f>
        <v/>
      </c>
      <c r="C9" s="1225"/>
      <c r="D9" s="1225"/>
      <c r="E9" s="302" t="str">
        <f>'Sch-1'!M9</f>
        <v>SRTS-I, Kavadiguda Main Road,</v>
      </c>
      <c r="F9" s="1"/>
      <c r="G9" s="191"/>
      <c r="H9" s="1"/>
      <c r="I9" s="1"/>
      <c r="J9" s="1"/>
      <c r="K9" s="1"/>
      <c r="L9" s="1"/>
      <c r="M9" s="1"/>
      <c r="N9" s="1"/>
      <c r="O9" s="1"/>
      <c r="P9" s="1"/>
      <c r="Q9" s="1"/>
      <c r="R9" s="183"/>
      <c r="S9" s="183"/>
      <c r="T9" s="183"/>
      <c r="U9" s="183"/>
      <c r="V9" s="183"/>
      <c r="W9" s="183"/>
      <c r="X9" s="183"/>
      <c r="Y9" s="183"/>
      <c r="Z9" s="183"/>
      <c r="AA9" s="183"/>
      <c r="AB9" s="183"/>
      <c r="AC9" s="183"/>
      <c r="AD9" s="183"/>
      <c r="AE9" s="183"/>
      <c r="AF9" s="183"/>
      <c r="AG9" s="183"/>
      <c r="AH9" s="183"/>
      <c r="AI9" s="183"/>
      <c r="AJ9" s="183"/>
      <c r="AK9" s="183"/>
      <c r="AL9" s="1"/>
      <c r="AM9" s="1"/>
      <c r="AN9" s="1"/>
      <c r="AO9" s="1"/>
    </row>
    <row r="10" spans="1:41" s="322" customFormat="1" ht="18" customHeight="1">
      <c r="A10" s="1415"/>
      <c r="B10" s="1425" t="str">
        <f>IF('Sch-1'!C10=0, "", 'Sch-1'!C10)</f>
        <v/>
      </c>
      <c r="C10" s="1425"/>
      <c r="D10" s="1425"/>
      <c r="E10" s="1426" t="str">
        <f>'Sch-1'!M10</f>
        <v>Secunderabad -500080.</v>
      </c>
      <c r="F10" s="1"/>
      <c r="G10" s="191"/>
      <c r="H10" s="1"/>
      <c r="I10" s="1"/>
      <c r="J10" s="1"/>
      <c r="K10" s="4" t="s">
        <v>267</v>
      </c>
      <c r="L10" s="1"/>
      <c r="M10" s="304">
        <f>'Sch-1'!AA10</f>
        <v>0</v>
      </c>
      <c r="N10" s="1"/>
      <c r="O10" s="1"/>
      <c r="P10" s="1"/>
      <c r="Q10" s="1"/>
      <c r="R10" s="183"/>
      <c r="S10" s="183"/>
      <c r="T10" s="183"/>
      <c r="U10" s="183"/>
      <c r="V10" s="183"/>
      <c r="W10" s="183"/>
      <c r="X10" s="183"/>
      <c r="Y10" s="183"/>
      <c r="Z10" s="183"/>
      <c r="AA10" s="183"/>
      <c r="AB10" s="183"/>
      <c r="AC10" s="183"/>
      <c r="AD10" s="183"/>
      <c r="AE10" s="183"/>
      <c r="AF10" s="183"/>
      <c r="AG10" s="183"/>
      <c r="AH10" s="183"/>
      <c r="AI10" s="183"/>
      <c r="AJ10" s="183"/>
      <c r="AK10" s="183"/>
      <c r="AL10" s="1"/>
      <c r="AM10" s="1"/>
      <c r="AN10" s="1"/>
      <c r="AO10" s="1"/>
    </row>
    <row r="11" spans="1:41" s="322" customFormat="1" ht="18" customHeight="1">
      <c r="A11" s="1415"/>
      <c r="B11" s="1425" t="str">
        <f>IF('Sch-1'!C11=0, "", 'Sch-1'!C11)</f>
        <v/>
      </c>
      <c r="C11" s="1425"/>
      <c r="D11" s="1425"/>
      <c r="E11" s="1426">
        <f>'Sch-1'!M11</f>
        <v>0</v>
      </c>
      <c r="F11" s="1"/>
      <c r="G11" s="191"/>
      <c r="H11" s="1"/>
      <c r="I11" s="1"/>
      <c r="J11" s="1"/>
      <c r="K11" s="4"/>
      <c r="L11" s="1"/>
      <c r="M11" s="304"/>
      <c r="N11" s="1"/>
      <c r="O11" s="1"/>
      <c r="P11" s="1"/>
      <c r="Q11" s="1"/>
      <c r="R11" s="183"/>
      <c r="S11" s="183"/>
      <c r="T11" s="183"/>
      <c r="U11" s="183"/>
      <c r="V11" s="183"/>
      <c r="W11" s="183"/>
      <c r="X11" s="183"/>
      <c r="Y11" s="183"/>
      <c r="Z11" s="183"/>
      <c r="AA11" s="183"/>
      <c r="AB11" s="183"/>
      <c r="AC11" s="183"/>
      <c r="AD11" s="183"/>
      <c r="AE11" s="183"/>
      <c r="AF11" s="183"/>
      <c r="AG11" s="183"/>
      <c r="AH11" s="183"/>
      <c r="AI11" s="183"/>
      <c r="AJ11" s="183"/>
      <c r="AK11" s="183"/>
      <c r="AL11" s="1"/>
      <c r="AM11" s="1"/>
      <c r="AN11" s="1"/>
      <c r="AO11" s="1"/>
    </row>
    <row r="12" spans="1:41" s="322" customFormat="1" ht="18" customHeight="1">
      <c r="A12" s="1415"/>
      <c r="B12" s="1427"/>
      <c r="C12" s="1427"/>
      <c r="D12" s="1427"/>
      <c r="E12" s="1426"/>
      <c r="F12" s="1"/>
      <c r="G12" s="191"/>
      <c r="H12" s="1"/>
      <c r="I12" s="1"/>
      <c r="J12" s="1"/>
      <c r="K12" s="4"/>
      <c r="L12" s="1"/>
      <c r="M12" s="304"/>
      <c r="N12" s="1"/>
      <c r="O12" s="1"/>
      <c r="P12" s="1"/>
      <c r="Q12" s="1"/>
      <c r="R12" s="183"/>
      <c r="S12" s="183"/>
      <c r="T12" s="183"/>
      <c r="U12" s="183"/>
      <c r="V12" s="183"/>
      <c r="W12" s="183"/>
      <c r="X12" s="183"/>
      <c r="Y12" s="183"/>
      <c r="Z12" s="183"/>
      <c r="AA12" s="183"/>
      <c r="AB12" s="183"/>
      <c r="AC12" s="183"/>
      <c r="AD12" s="183"/>
      <c r="AE12" s="183"/>
      <c r="AF12" s="183"/>
      <c r="AG12" s="183"/>
      <c r="AH12" s="183"/>
      <c r="AI12" s="183"/>
      <c r="AJ12" s="183"/>
      <c r="AK12" s="183"/>
      <c r="AL12" s="1"/>
      <c r="AM12" s="1"/>
      <c r="AN12" s="1"/>
      <c r="AO12" s="1"/>
    </row>
    <row r="13" spans="1:41" s="322" customFormat="1" ht="18" customHeight="1">
      <c r="A13" s="1415"/>
      <c r="B13" s="31"/>
      <c r="C13" s="31"/>
      <c r="D13" s="31"/>
      <c r="E13" s="31"/>
      <c r="F13" s="8" t="s">
        <v>96</v>
      </c>
      <c r="G13" s="192"/>
      <c r="H13" s="1"/>
      <c r="I13" s="1"/>
      <c r="J13" s="1"/>
      <c r="K13" s="1"/>
      <c r="L13" s="1196" t="s">
        <v>268</v>
      </c>
      <c r="M13" s="1196"/>
      <c r="N13" s="6" t="s">
        <v>246</v>
      </c>
      <c r="O13" s="1196" t="s">
        <v>269</v>
      </c>
      <c r="P13" s="1196"/>
      <c r="Q13" s="1"/>
      <c r="R13" s="183"/>
      <c r="S13" s="183"/>
      <c r="T13" s="183"/>
      <c r="U13" s="183"/>
      <c r="V13" s="183"/>
      <c r="W13" s="183"/>
      <c r="X13" s="183"/>
      <c r="Y13" s="183"/>
      <c r="Z13" s="183"/>
      <c r="AA13" s="183"/>
      <c r="AB13" s="183"/>
      <c r="AC13" s="183"/>
      <c r="AD13" s="183"/>
      <c r="AE13" s="183"/>
      <c r="AF13" s="183"/>
      <c r="AG13" s="183"/>
      <c r="AH13" s="183"/>
      <c r="AI13" s="183"/>
      <c r="AJ13" s="183"/>
      <c r="AK13" s="183"/>
      <c r="AL13" s="1"/>
      <c r="AM13" s="1"/>
      <c r="AN13" s="1"/>
      <c r="AO13" s="1"/>
    </row>
    <row r="14" spans="1:41" s="322" customFormat="1" ht="43.5" customHeight="1">
      <c r="A14" s="14" t="s">
        <v>98</v>
      </c>
      <c r="B14" s="14" t="s">
        <v>252</v>
      </c>
      <c r="C14" s="72" t="s">
        <v>108</v>
      </c>
      <c r="D14" s="72" t="s">
        <v>253</v>
      </c>
      <c r="E14" s="73" t="s">
        <v>270</v>
      </c>
      <c r="F14" s="73" t="s">
        <v>271</v>
      </c>
      <c r="G14" s="183"/>
      <c r="H14" s="1"/>
      <c r="I14" s="1"/>
      <c r="J14" s="1"/>
      <c r="K14" s="1"/>
      <c r="L14" s="301" t="s">
        <v>270</v>
      </c>
      <c r="M14" s="301" t="s">
        <v>271</v>
      </c>
      <c r="N14" s="6"/>
      <c r="O14" s="301" t="s">
        <v>270</v>
      </c>
      <c r="P14" s="301" t="s">
        <v>271</v>
      </c>
      <c r="Q14" s="1"/>
      <c r="R14" s="183"/>
      <c r="S14" s="183"/>
      <c r="T14" s="183"/>
      <c r="U14" s="183"/>
      <c r="V14" s="183"/>
      <c r="W14" s="183"/>
      <c r="X14" s="183"/>
      <c r="Y14" s="183"/>
      <c r="Z14" s="183"/>
      <c r="AA14" s="183"/>
      <c r="AB14" s="183"/>
      <c r="AC14" s="183"/>
      <c r="AD14" s="183"/>
      <c r="AE14" s="183"/>
      <c r="AF14" s="183"/>
      <c r="AG14" s="183"/>
      <c r="AH14" s="183"/>
      <c r="AI14" s="183"/>
      <c r="AJ14" s="183"/>
      <c r="AK14" s="183"/>
      <c r="AL14" s="1"/>
      <c r="AM14" s="1"/>
      <c r="AN14" s="1"/>
      <c r="AO14" s="1"/>
    </row>
    <row r="15" spans="1:41" s="322" customFormat="1" ht="18" customHeight="1">
      <c r="A15" s="9">
        <v>1</v>
      </c>
      <c r="B15" s="9">
        <v>2</v>
      </c>
      <c r="C15" s="9">
        <v>3</v>
      </c>
      <c r="D15" s="9">
        <v>4</v>
      </c>
      <c r="E15" s="9">
        <v>5</v>
      </c>
      <c r="F15" s="9" t="s">
        <v>239</v>
      </c>
      <c r="G15" s="194"/>
      <c r="H15" s="1"/>
      <c r="I15" s="1"/>
      <c r="J15" s="1"/>
      <c r="K15" s="1"/>
      <c r="L15" s="187">
        <v>5</v>
      </c>
      <c r="M15" s="187" t="s">
        <v>239</v>
      </c>
      <c r="N15" s="6"/>
      <c r="O15" s="187">
        <v>5</v>
      </c>
      <c r="P15" s="187" t="s">
        <v>239</v>
      </c>
      <c r="Q15" s="1"/>
      <c r="R15" s="183"/>
      <c r="S15" s="183"/>
      <c r="T15" s="183"/>
      <c r="U15" s="183"/>
      <c r="V15" s="183"/>
      <c r="W15" s="183"/>
      <c r="X15" s="183"/>
      <c r="Y15" s="183"/>
      <c r="Z15" s="183"/>
      <c r="AA15" s="183"/>
      <c r="AB15" s="183"/>
      <c r="AC15" s="183"/>
      <c r="AD15" s="183"/>
      <c r="AE15" s="183"/>
      <c r="AF15" s="183"/>
      <c r="AG15" s="183"/>
      <c r="AH15" s="183"/>
      <c r="AI15" s="183"/>
      <c r="AJ15" s="183"/>
      <c r="AK15" s="183"/>
      <c r="AL15" s="1"/>
      <c r="AM15" s="1"/>
      <c r="AN15" s="1"/>
      <c r="AO15" s="1"/>
    </row>
    <row r="16" spans="1:41" s="435" customFormat="1">
      <c r="A16" s="519" t="e">
        <f>'Sch-2'!#REF!</f>
        <v>#REF!</v>
      </c>
      <c r="B16" s="519" t="e">
        <f>'Sch-2'!#REF!</f>
        <v>#REF!</v>
      </c>
      <c r="C16" s="519"/>
      <c r="D16" s="519"/>
      <c r="E16" s="385"/>
      <c r="F16" s="385"/>
      <c r="G16" s="437"/>
    </row>
    <row r="17" spans="1:7" s="436" customFormat="1" ht="21" customHeight="1">
      <c r="A17" s="519" t="e">
        <f>'Sch-2'!#REF!</f>
        <v>#REF!</v>
      </c>
      <c r="B17" s="519" t="e">
        <f>'Sch-2'!#REF!</f>
        <v>#REF!</v>
      </c>
      <c r="C17" s="519" t="e">
        <f>'Sch-2'!#REF!</f>
        <v>#REF!</v>
      </c>
      <c r="D17" s="519" t="e">
        <f>'Sch-2'!#REF!</f>
        <v>#REF!</v>
      </c>
      <c r="E17" s="385" t="e">
        <f>'Sch-2'!#REF!</f>
        <v>#REF!</v>
      </c>
      <c r="F17" s="385" t="e">
        <f t="shared" ref="F17:F54" si="0">IF(E17=0, "Included", IF(ISERROR(D17*E17), E17, D17*E17))</f>
        <v>#REF!</v>
      </c>
      <c r="G17" s="438"/>
    </row>
    <row r="18" spans="1:7" s="436" customFormat="1" ht="21" customHeight="1">
      <c r="A18" s="519"/>
      <c r="B18" s="519"/>
      <c r="C18" s="519"/>
      <c r="D18" s="519"/>
      <c r="E18" s="385"/>
      <c r="F18" s="385"/>
      <c r="G18" s="438"/>
    </row>
    <row r="19" spans="1:7" s="436" customFormat="1" ht="21" customHeight="1">
      <c r="A19" s="519" t="e">
        <f>'Sch-2'!#REF!</f>
        <v>#REF!</v>
      </c>
      <c r="B19" s="519" t="e">
        <f>'Sch-2'!#REF!</f>
        <v>#REF!</v>
      </c>
      <c r="C19" s="519" t="e">
        <f>'Sch-2'!#REF!</f>
        <v>#REF!</v>
      </c>
      <c r="D19" s="519" t="e">
        <f>'Sch-2'!#REF!</f>
        <v>#REF!</v>
      </c>
      <c r="E19" s="385" t="e">
        <f>'Sch-2'!#REF!</f>
        <v>#REF!</v>
      </c>
      <c r="F19" s="385" t="e">
        <f t="shared" si="0"/>
        <v>#REF!</v>
      </c>
      <c r="G19" s="438"/>
    </row>
    <row r="20" spans="1:7" s="435" customFormat="1" ht="67.5" customHeight="1">
      <c r="A20" s="519"/>
      <c r="B20" s="519"/>
      <c r="C20" s="519"/>
      <c r="D20" s="519"/>
      <c r="E20" s="385"/>
      <c r="F20" s="385"/>
      <c r="G20" s="437"/>
    </row>
    <row r="21" spans="1:7" s="436" customFormat="1" ht="21" customHeight="1">
      <c r="A21" s="519" t="e">
        <f>'Sch-2'!#REF!</f>
        <v>#REF!</v>
      </c>
      <c r="B21" s="519" t="e">
        <f>'Sch-2'!#REF!</f>
        <v>#REF!</v>
      </c>
      <c r="C21" s="519"/>
      <c r="D21" s="519"/>
      <c r="E21" s="385"/>
      <c r="F21" s="385"/>
      <c r="G21" s="438"/>
    </row>
    <row r="22" spans="1:7" s="436" customFormat="1" ht="21" customHeight="1">
      <c r="A22" s="519" t="e">
        <f>'Sch-2'!#REF!</f>
        <v>#REF!</v>
      </c>
      <c r="B22" s="519" t="e">
        <f>'Sch-2'!#REF!</f>
        <v>#REF!</v>
      </c>
      <c r="C22" s="519" t="e">
        <f>'Sch-2'!#REF!</f>
        <v>#REF!</v>
      </c>
      <c r="D22" s="519" t="e">
        <f>'Sch-2'!#REF!</f>
        <v>#REF!</v>
      </c>
      <c r="E22" s="385" t="e">
        <f>'Sch-2'!#REF!</f>
        <v>#REF!</v>
      </c>
      <c r="F22" s="385" t="e">
        <f t="shared" si="0"/>
        <v>#REF!</v>
      </c>
      <c r="G22" s="438"/>
    </row>
    <row r="23" spans="1:7" s="436" customFormat="1" ht="21" customHeight="1">
      <c r="A23" s="519" t="e">
        <f>'Sch-2'!#REF!</f>
        <v>#REF!</v>
      </c>
      <c r="B23" s="519" t="e">
        <f>'Sch-2'!#REF!</f>
        <v>#REF!</v>
      </c>
      <c r="C23" s="519" t="e">
        <f>'Sch-2'!#REF!</f>
        <v>#REF!</v>
      </c>
      <c r="D23" s="519" t="e">
        <f>'Sch-2'!#REF!</f>
        <v>#REF!</v>
      </c>
      <c r="E23" s="385" t="e">
        <f>'Sch-2'!#REF!</f>
        <v>#REF!</v>
      </c>
      <c r="F23" s="385" t="e">
        <f t="shared" si="0"/>
        <v>#REF!</v>
      </c>
      <c r="G23" s="438"/>
    </row>
    <row r="24" spans="1:7" s="435" customFormat="1">
      <c r="A24" s="519"/>
      <c r="B24" s="519"/>
      <c r="C24" s="519"/>
      <c r="D24" s="519"/>
      <c r="E24" s="385"/>
      <c r="F24" s="385"/>
      <c r="G24" s="437"/>
    </row>
    <row r="25" spans="1:7" s="436" customFormat="1" ht="19.5" customHeight="1">
      <c r="A25" s="519" t="e">
        <f>'Sch-2'!#REF!</f>
        <v>#REF!</v>
      </c>
      <c r="B25" s="519" t="e">
        <f>'Sch-2'!#REF!</f>
        <v>#REF!</v>
      </c>
      <c r="C25" s="519"/>
      <c r="D25" s="519"/>
      <c r="E25" s="385"/>
      <c r="F25" s="385"/>
      <c r="G25" s="438"/>
    </row>
    <row r="26" spans="1:7" s="436" customFormat="1" ht="18.75" customHeight="1">
      <c r="A26" s="519" t="e">
        <f>'Sch-2'!#REF!</f>
        <v>#REF!</v>
      </c>
      <c r="B26" s="519" t="e">
        <f>'Sch-2'!#REF!</f>
        <v>#REF!</v>
      </c>
      <c r="C26" s="519" t="e">
        <f>'Sch-2'!#REF!</f>
        <v>#REF!</v>
      </c>
      <c r="D26" s="519" t="e">
        <f>'Sch-2'!#REF!</f>
        <v>#REF!</v>
      </c>
      <c r="E26" s="385" t="e">
        <f>'Sch-2'!#REF!</f>
        <v>#REF!</v>
      </c>
      <c r="F26" s="385" t="e">
        <f t="shared" si="0"/>
        <v>#REF!</v>
      </c>
      <c r="G26" s="438"/>
    </row>
    <row r="27" spans="1:7" s="435" customFormat="1" ht="21.75" customHeight="1">
      <c r="A27" s="519" t="e">
        <f>'Sch-2'!#REF!</f>
        <v>#REF!</v>
      </c>
      <c r="B27" s="519" t="e">
        <f>'Sch-2'!#REF!</f>
        <v>#REF!</v>
      </c>
      <c r="C27" s="519" t="e">
        <f>'Sch-2'!#REF!</f>
        <v>#REF!</v>
      </c>
      <c r="D27" s="519" t="e">
        <f>'Sch-2'!#REF!</f>
        <v>#REF!</v>
      </c>
      <c r="E27" s="385" t="e">
        <f>'Sch-2'!#REF!</f>
        <v>#REF!</v>
      </c>
      <c r="F27" s="385" t="e">
        <f t="shared" si="0"/>
        <v>#REF!</v>
      </c>
      <c r="G27" s="437"/>
    </row>
    <row r="28" spans="1:7" s="436" customFormat="1" ht="17.25" customHeight="1">
      <c r="A28" s="519" t="e">
        <f>'Sch-2'!#REF!</f>
        <v>#REF!</v>
      </c>
      <c r="B28" s="519" t="e">
        <f>'Sch-2'!#REF!</f>
        <v>#REF!</v>
      </c>
      <c r="C28" s="519" t="e">
        <f>'Sch-2'!#REF!</f>
        <v>#REF!</v>
      </c>
      <c r="D28" s="519" t="e">
        <f>'Sch-2'!#REF!</f>
        <v>#REF!</v>
      </c>
      <c r="E28" s="385" t="e">
        <f>'Sch-2'!#REF!</f>
        <v>#REF!</v>
      </c>
      <c r="F28" s="385" t="e">
        <f t="shared" si="0"/>
        <v>#REF!</v>
      </c>
      <c r="G28" s="438"/>
    </row>
    <row r="29" spans="1:7" s="436" customFormat="1" ht="17.25" customHeight="1">
      <c r="A29" s="519" t="e">
        <f>'Sch-2'!#REF!</f>
        <v>#REF!</v>
      </c>
      <c r="B29" s="519" t="e">
        <f>'Sch-2'!#REF!</f>
        <v>#REF!</v>
      </c>
      <c r="C29" s="519" t="e">
        <f>'Sch-2'!#REF!</f>
        <v>#REF!</v>
      </c>
      <c r="D29" s="519" t="e">
        <f>'Sch-2'!#REF!</f>
        <v>#REF!</v>
      </c>
      <c r="E29" s="385" t="e">
        <f>'Sch-2'!#REF!</f>
        <v>#REF!</v>
      </c>
      <c r="F29" s="385" t="e">
        <f t="shared" si="0"/>
        <v>#REF!</v>
      </c>
      <c r="G29" s="438"/>
    </row>
    <row r="30" spans="1:7" s="436" customFormat="1" ht="17.25" customHeight="1">
      <c r="A30" s="519" t="e">
        <f>'Sch-2'!#REF!</f>
        <v>#REF!</v>
      </c>
      <c r="B30" s="519" t="e">
        <f>'Sch-2'!#REF!</f>
        <v>#REF!</v>
      </c>
      <c r="C30" s="519" t="e">
        <f>'Sch-2'!#REF!</f>
        <v>#REF!</v>
      </c>
      <c r="D30" s="519" t="e">
        <f>'Sch-2'!#REF!</f>
        <v>#REF!</v>
      </c>
      <c r="E30" s="385" t="e">
        <f>'Sch-2'!#REF!</f>
        <v>#REF!</v>
      </c>
      <c r="F30" s="385" t="e">
        <f t="shared" si="0"/>
        <v>#REF!</v>
      </c>
      <c r="G30" s="438"/>
    </row>
    <row r="31" spans="1:7" s="436" customFormat="1" ht="17.25" customHeight="1">
      <c r="A31" s="519" t="e">
        <f>'Sch-2'!#REF!</f>
        <v>#REF!</v>
      </c>
      <c r="B31" s="519" t="e">
        <f>'Sch-2'!#REF!</f>
        <v>#REF!</v>
      </c>
      <c r="C31" s="519" t="e">
        <f>'Sch-2'!#REF!</f>
        <v>#REF!</v>
      </c>
      <c r="D31" s="519" t="e">
        <f>'Sch-2'!#REF!</f>
        <v>#REF!</v>
      </c>
      <c r="E31" s="385" t="e">
        <f>'Sch-2'!#REF!</f>
        <v>#REF!</v>
      </c>
      <c r="F31" s="385" t="e">
        <f t="shared" si="0"/>
        <v>#REF!</v>
      </c>
      <c r="G31" s="438"/>
    </row>
    <row r="32" spans="1:7" s="436" customFormat="1" ht="17.25" customHeight="1">
      <c r="A32" s="519"/>
      <c r="B32" s="519"/>
      <c r="C32" s="519"/>
      <c r="D32" s="519"/>
      <c r="E32" s="385"/>
      <c r="F32" s="385"/>
      <c r="G32" s="438"/>
    </row>
    <row r="33" spans="1:7" s="436" customFormat="1" ht="17.25" customHeight="1">
      <c r="A33" s="519" t="e">
        <f>'Sch-2'!#REF!</f>
        <v>#REF!</v>
      </c>
      <c r="B33" s="519" t="e">
        <f>'Sch-2'!#REF!</f>
        <v>#REF!</v>
      </c>
      <c r="C33" s="519"/>
      <c r="D33" s="519"/>
      <c r="E33" s="385"/>
      <c r="F33" s="385"/>
      <c r="G33" s="438"/>
    </row>
    <row r="34" spans="1:7" s="436" customFormat="1" ht="17.25" customHeight="1">
      <c r="A34" s="519" t="e">
        <f>'Sch-2'!#REF!</f>
        <v>#REF!</v>
      </c>
      <c r="B34" s="519" t="e">
        <f>'Sch-2'!#REF!</f>
        <v>#REF!</v>
      </c>
      <c r="C34" s="519" t="e">
        <f>'Sch-2'!#REF!</f>
        <v>#REF!</v>
      </c>
      <c r="D34" s="519" t="e">
        <f>'Sch-2'!#REF!</f>
        <v>#REF!</v>
      </c>
      <c r="E34" s="385" t="e">
        <f>'Sch-2'!#REF!</f>
        <v>#REF!</v>
      </c>
      <c r="F34" s="385" t="e">
        <f t="shared" si="0"/>
        <v>#REF!</v>
      </c>
      <c r="G34" s="438"/>
    </row>
    <row r="35" spans="1:7" s="436" customFormat="1" ht="17.25" customHeight="1">
      <c r="A35" s="519"/>
      <c r="B35" s="519"/>
      <c r="C35" s="519"/>
      <c r="D35" s="519"/>
      <c r="E35" s="385"/>
      <c r="F35" s="385"/>
      <c r="G35" s="438"/>
    </row>
    <row r="36" spans="1:7" s="436" customFormat="1" ht="17.25" customHeight="1">
      <c r="A36" s="519" t="e">
        <f>'Sch-2'!#REF!</f>
        <v>#REF!</v>
      </c>
      <c r="B36" s="519" t="e">
        <f>'Sch-2'!#REF!</f>
        <v>#REF!</v>
      </c>
      <c r="C36" s="519"/>
      <c r="D36" s="519"/>
      <c r="E36" s="385"/>
      <c r="F36" s="385"/>
      <c r="G36" s="438"/>
    </row>
    <row r="37" spans="1:7" s="436" customFormat="1" ht="17.25" customHeight="1">
      <c r="A37" s="519" t="e">
        <f>'Sch-2'!#REF!</f>
        <v>#REF!</v>
      </c>
      <c r="B37" s="519" t="e">
        <f>'Sch-2'!#REF!</f>
        <v>#REF!</v>
      </c>
      <c r="C37" s="519" t="e">
        <f>'Sch-2'!#REF!</f>
        <v>#REF!</v>
      </c>
      <c r="D37" s="519" t="e">
        <f>'Sch-2'!#REF!</f>
        <v>#REF!</v>
      </c>
      <c r="E37" s="385" t="e">
        <f>'Sch-2'!#REF!</f>
        <v>#REF!</v>
      </c>
      <c r="F37" s="385" t="e">
        <f t="shared" si="0"/>
        <v>#REF!</v>
      </c>
      <c r="G37" s="438"/>
    </row>
    <row r="38" spans="1:7" s="436" customFormat="1" ht="17.25" customHeight="1">
      <c r="A38" s="519" t="e">
        <f>'Sch-2'!#REF!</f>
        <v>#REF!</v>
      </c>
      <c r="B38" s="519" t="e">
        <f>'Sch-2'!#REF!</f>
        <v>#REF!</v>
      </c>
      <c r="C38" s="519" t="e">
        <f>'Sch-2'!#REF!</f>
        <v>#REF!</v>
      </c>
      <c r="D38" s="519" t="e">
        <f>'Sch-2'!#REF!</f>
        <v>#REF!</v>
      </c>
      <c r="E38" s="385" t="e">
        <f>'Sch-2'!#REF!</f>
        <v>#REF!</v>
      </c>
      <c r="F38" s="385" t="e">
        <f t="shared" si="0"/>
        <v>#REF!</v>
      </c>
      <c r="G38" s="438"/>
    </row>
    <row r="39" spans="1:7" s="436" customFormat="1" ht="17.25" customHeight="1">
      <c r="A39" s="519" t="e">
        <f>'Sch-2'!#REF!</f>
        <v>#REF!</v>
      </c>
      <c r="B39" s="519" t="e">
        <f>'Sch-2'!#REF!</f>
        <v>#REF!</v>
      </c>
      <c r="C39" s="519" t="e">
        <f>'Sch-2'!#REF!</f>
        <v>#REF!</v>
      </c>
      <c r="D39" s="519" t="e">
        <f>'Sch-2'!#REF!</f>
        <v>#REF!</v>
      </c>
      <c r="E39" s="385" t="e">
        <f>'Sch-2'!#REF!</f>
        <v>#REF!</v>
      </c>
      <c r="F39" s="385" t="e">
        <f t="shared" si="0"/>
        <v>#REF!</v>
      </c>
      <c r="G39" s="438"/>
    </row>
    <row r="40" spans="1:7" s="436" customFormat="1" ht="17.25" customHeight="1">
      <c r="A40" s="519" t="e">
        <f>'Sch-2'!#REF!</f>
        <v>#REF!</v>
      </c>
      <c r="B40" s="519" t="e">
        <f>'Sch-2'!#REF!</f>
        <v>#REF!</v>
      </c>
      <c r="C40" s="519" t="e">
        <f>'Sch-2'!#REF!</f>
        <v>#REF!</v>
      </c>
      <c r="D40" s="519" t="e">
        <f>'Sch-2'!#REF!</f>
        <v>#REF!</v>
      </c>
      <c r="E40" s="385" t="e">
        <f>'Sch-2'!#REF!</f>
        <v>#REF!</v>
      </c>
      <c r="F40" s="385" t="e">
        <f t="shared" si="0"/>
        <v>#REF!</v>
      </c>
      <c r="G40" s="438"/>
    </row>
    <row r="41" spans="1:7" s="436" customFormat="1" ht="17.25" customHeight="1">
      <c r="A41" s="519"/>
      <c r="B41" s="519"/>
      <c r="C41" s="519"/>
      <c r="D41" s="519"/>
      <c r="E41" s="385"/>
      <c r="F41" s="385"/>
      <c r="G41" s="438"/>
    </row>
    <row r="42" spans="1:7" s="436" customFormat="1" ht="17.25" customHeight="1">
      <c r="A42" s="519" t="e">
        <f>'Sch-2'!#REF!</f>
        <v>#REF!</v>
      </c>
      <c r="B42" s="519" t="e">
        <f>'Sch-2'!#REF!</f>
        <v>#REF!</v>
      </c>
      <c r="C42" s="519"/>
      <c r="D42" s="519"/>
      <c r="E42" s="385"/>
      <c r="F42" s="385"/>
      <c r="G42" s="438"/>
    </row>
    <row r="43" spans="1:7" s="436" customFormat="1" ht="17.25" customHeight="1">
      <c r="A43" s="519" t="e">
        <f>'Sch-2'!#REF!</f>
        <v>#REF!</v>
      </c>
      <c r="B43" s="519" t="e">
        <f>'Sch-2'!#REF!</f>
        <v>#REF!</v>
      </c>
      <c r="C43" s="519" t="e">
        <f>'Sch-2'!#REF!</f>
        <v>#REF!</v>
      </c>
      <c r="D43" s="519" t="e">
        <f>'Sch-2'!#REF!</f>
        <v>#REF!</v>
      </c>
      <c r="E43" s="385" t="e">
        <f>'Sch-2'!#REF!</f>
        <v>#REF!</v>
      </c>
      <c r="F43" s="385" t="e">
        <f t="shared" si="0"/>
        <v>#REF!</v>
      </c>
      <c r="G43" s="438"/>
    </row>
    <row r="44" spans="1:7" s="436" customFormat="1" ht="17.25" customHeight="1">
      <c r="A44" s="519" t="e">
        <f>'Sch-2'!#REF!</f>
        <v>#REF!</v>
      </c>
      <c r="B44" s="519" t="e">
        <f>'Sch-2'!#REF!</f>
        <v>#REF!</v>
      </c>
      <c r="C44" s="519" t="e">
        <f>'Sch-2'!#REF!</f>
        <v>#REF!</v>
      </c>
      <c r="D44" s="519" t="e">
        <f>'Sch-2'!#REF!</f>
        <v>#REF!</v>
      </c>
      <c r="E44" s="385" t="e">
        <f>'Sch-2'!#REF!</f>
        <v>#REF!</v>
      </c>
      <c r="F44" s="385" t="e">
        <f t="shared" si="0"/>
        <v>#REF!</v>
      </c>
      <c r="G44" s="438"/>
    </row>
    <row r="45" spans="1:7" s="436" customFormat="1" ht="17.25" customHeight="1">
      <c r="A45" s="519" t="e">
        <f>'Sch-2'!#REF!</f>
        <v>#REF!</v>
      </c>
      <c r="B45" s="519" t="e">
        <f>'Sch-2'!#REF!</f>
        <v>#REF!</v>
      </c>
      <c r="C45" s="519" t="e">
        <f>'Sch-2'!#REF!</f>
        <v>#REF!</v>
      </c>
      <c r="D45" s="519" t="e">
        <f>'Sch-2'!#REF!</f>
        <v>#REF!</v>
      </c>
      <c r="E45" s="385" t="e">
        <f>'Sch-2'!#REF!</f>
        <v>#REF!</v>
      </c>
      <c r="F45" s="385" t="e">
        <f t="shared" si="0"/>
        <v>#REF!</v>
      </c>
      <c r="G45" s="438"/>
    </row>
    <row r="46" spans="1:7" s="436" customFormat="1" ht="17.25" customHeight="1">
      <c r="A46" s="519" t="e">
        <f>'Sch-2'!#REF!</f>
        <v>#REF!</v>
      </c>
      <c r="B46" s="519" t="e">
        <f>'Sch-2'!#REF!</f>
        <v>#REF!</v>
      </c>
      <c r="C46" s="519" t="e">
        <f>'Sch-2'!#REF!</f>
        <v>#REF!</v>
      </c>
      <c r="D46" s="519" t="e">
        <f>'Sch-2'!#REF!</f>
        <v>#REF!</v>
      </c>
      <c r="E46" s="385" t="e">
        <f>'Sch-2'!#REF!</f>
        <v>#REF!</v>
      </c>
      <c r="F46" s="385" t="e">
        <f t="shared" si="0"/>
        <v>#REF!</v>
      </c>
      <c r="G46" s="438"/>
    </row>
    <row r="47" spans="1:7" s="436" customFormat="1" ht="17.25" customHeight="1">
      <c r="A47" s="519" t="e">
        <f>'Sch-2'!#REF!</f>
        <v>#REF!</v>
      </c>
      <c r="B47" s="519" t="e">
        <f>'Sch-2'!#REF!</f>
        <v>#REF!</v>
      </c>
      <c r="C47" s="519" t="e">
        <f>'Sch-2'!#REF!</f>
        <v>#REF!</v>
      </c>
      <c r="D47" s="519" t="e">
        <f>'Sch-2'!#REF!</f>
        <v>#REF!</v>
      </c>
      <c r="E47" s="385" t="e">
        <f>'Sch-2'!#REF!</f>
        <v>#REF!</v>
      </c>
      <c r="F47" s="385" t="e">
        <f t="shared" si="0"/>
        <v>#REF!</v>
      </c>
      <c r="G47" s="438"/>
    </row>
    <row r="48" spans="1:7" s="436" customFormat="1" ht="17.25" customHeight="1">
      <c r="A48" s="519" t="e">
        <f>'Sch-2'!#REF!</f>
        <v>#REF!</v>
      </c>
      <c r="B48" s="519" t="e">
        <f>'Sch-2'!#REF!</f>
        <v>#REF!</v>
      </c>
      <c r="C48" s="519" t="e">
        <f>'Sch-2'!#REF!</f>
        <v>#REF!</v>
      </c>
      <c r="D48" s="519" t="e">
        <f>'Sch-2'!#REF!</f>
        <v>#REF!</v>
      </c>
      <c r="E48" s="385" t="e">
        <f>'Sch-2'!#REF!</f>
        <v>#REF!</v>
      </c>
      <c r="F48" s="385" t="e">
        <f t="shared" si="0"/>
        <v>#REF!</v>
      </c>
      <c r="G48" s="438"/>
    </row>
    <row r="49" spans="1:7" s="436" customFormat="1" ht="17.25" customHeight="1">
      <c r="A49" s="519" t="e">
        <f>'Sch-2'!#REF!</f>
        <v>#REF!</v>
      </c>
      <c r="B49" s="519" t="e">
        <f>'Sch-2'!#REF!</f>
        <v>#REF!</v>
      </c>
      <c r="C49" s="519" t="e">
        <f>'Sch-2'!#REF!</f>
        <v>#REF!</v>
      </c>
      <c r="D49" s="519" t="e">
        <f>'Sch-2'!#REF!</f>
        <v>#REF!</v>
      </c>
      <c r="E49" s="385" t="e">
        <f>'Sch-2'!#REF!</f>
        <v>#REF!</v>
      </c>
      <c r="F49" s="385" t="e">
        <f t="shared" si="0"/>
        <v>#REF!</v>
      </c>
      <c r="G49" s="438"/>
    </row>
    <row r="50" spans="1:7" s="436" customFormat="1" ht="17.25" customHeight="1">
      <c r="A50" s="519" t="e">
        <f>'Sch-2'!#REF!</f>
        <v>#REF!</v>
      </c>
      <c r="B50" s="519" t="e">
        <f>'Sch-2'!#REF!</f>
        <v>#REF!</v>
      </c>
      <c r="C50" s="519" t="e">
        <f>'Sch-2'!#REF!</f>
        <v>#REF!</v>
      </c>
      <c r="D50" s="519" t="e">
        <f>'Sch-2'!#REF!</f>
        <v>#REF!</v>
      </c>
      <c r="E50" s="385" t="e">
        <f>'Sch-2'!#REF!</f>
        <v>#REF!</v>
      </c>
      <c r="F50" s="385" t="e">
        <f t="shared" si="0"/>
        <v>#REF!</v>
      </c>
      <c r="G50" s="438"/>
    </row>
    <row r="51" spans="1:7" s="436" customFormat="1" ht="17.25" customHeight="1">
      <c r="A51" s="519"/>
      <c r="B51" s="519"/>
      <c r="C51" s="519"/>
      <c r="D51" s="519"/>
      <c r="E51" s="385"/>
      <c r="F51" s="385"/>
      <c r="G51" s="438"/>
    </row>
    <row r="52" spans="1:7" s="436" customFormat="1" ht="17.25" customHeight="1">
      <c r="A52" s="519" t="e">
        <f>'Sch-2'!#REF!</f>
        <v>#REF!</v>
      </c>
      <c r="B52" s="519" t="e">
        <f>'Sch-2'!#REF!</f>
        <v>#REF!</v>
      </c>
      <c r="C52" s="519"/>
      <c r="D52" s="519"/>
      <c r="E52" s="385"/>
      <c r="F52" s="385"/>
      <c r="G52" s="438"/>
    </row>
    <row r="53" spans="1:7" s="436" customFormat="1" ht="17.25" customHeight="1">
      <c r="A53" s="519"/>
      <c r="B53" s="519" t="e">
        <f>'Sch-2'!#REF!</f>
        <v>#REF!</v>
      </c>
      <c r="C53" s="519" t="e">
        <f>'Sch-2'!#REF!</f>
        <v>#REF!</v>
      </c>
      <c r="D53" s="519" t="e">
        <f>'Sch-2'!#REF!</f>
        <v>#REF!</v>
      </c>
      <c r="E53" s="385" t="e">
        <f>'Sch-2'!#REF!</f>
        <v>#REF!</v>
      </c>
      <c r="F53" s="385" t="e">
        <f>IF(E53=0, "Included", IF(ISERROR(D53*E53), E53, D53*E53))</f>
        <v>#REF!</v>
      </c>
      <c r="G53" s="438"/>
    </row>
    <row r="54" spans="1:7" s="436" customFormat="1" ht="17.25" customHeight="1">
      <c r="A54" s="519" t="e">
        <f>'Sch-2'!#REF!</f>
        <v>#REF!</v>
      </c>
      <c r="B54" s="519" t="e">
        <f>'Sch-2'!#REF!</f>
        <v>#REF!</v>
      </c>
      <c r="C54" s="519" t="e">
        <f>'Sch-2'!#REF!</f>
        <v>#REF!</v>
      </c>
      <c r="D54" s="519" t="e">
        <f>'Sch-2'!#REF!</f>
        <v>#REF!</v>
      </c>
      <c r="E54" s="385" t="e">
        <f>'Sch-2'!#REF!</f>
        <v>#REF!</v>
      </c>
      <c r="F54" s="385" t="e">
        <f t="shared" si="0"/>
        <v>#REF!</v>
      </c>
      <c r="G54" s="438"/>
    </row>
    <row r="55" spans="1:7" s="436" customFormat="1" ht="17.25" customHeight="1">
      <c r="A55" s="519" t="e">
        <f>'Sch-2'!#REF!</f>
        <v>#REF!</v>
      </c>
      <c r="B55" s="519" t="e">
        <f>'Sch-2'!#REF!</f>
        <v>#REF!</v>
      </c>
      <c r="C55" s="519" t="e">
        <f>'Sch-2'!#REF!</f>
        <v>#REF!</v>
      </c>
      <c r="D55" s="519" t="e">
        <f>'Sch-2'!#REF!</f>
        <v>#REF!</v>
      </c>
      <c r="E55" s="385" t="e">
        <f>'Sch-2'!#REF!</f>
        <v>#REF!</v>
      </c>
      <c r="F55" s="385" t="e">
        <f>IF(E55=0, "Included", IF(ISERROR(D55*E55), E55, D55*E55))</f>
        <v>#REF!</v>
      </c>
      <c r="G55" s="438"/>
    </row>
    <row r="56" spans="1:7" ht="28.15" customHeight="1">
      <c r="A56" s="443"/>
      <c r="B56" s="397" t="s">
        <v>272</v>
      </c>
      <c r="C56" s="397"/>
      <c r="D56" s="397"/>
      <c r="E56" s="383"/>
      <c r="F56" s="383" t="e">
        <f>SUM(F16:F55)</f>
        <v>#REF!</v>
      </c>
    </row>
    <row r="57" spans="1:7" ht="28.15" customHeight="1">
      <c r="A57" s="1428"/>
      <c r="B57" s="376"/>
      <c r="C57" s="376"/>
      <c r="D57" s="376"/>
      <c r="E57" s="377"/>
      <c r="F57" s="377"/>
    </row>
    <row r="58" spans="1:7" ht="28.15" customHeight="1">
      <c r="A58" s="1422"/>
      <c r="B58" s="1423"/>
      <c r="C58" s="1424"/>
      <c r="D58" s="1424"/>
      <c r="E58" s="1424"/>
      <c r="F58" s="1424"/>
    </row>
    <row r="59" spans="1:7" ht="28.15" customHeight="1">
      <c r="A59" s="35" t="s">
        <v>248</v>
      </c>
      <c r="B59" s="113" t="str">
        <f>'Sch-1'!B107</f>
        <v>--</v>
      </c>
      <c r="C59" s="12"/>
      <c r="D59" s="36"/>
      <c r="E59" s="1"/>
      <c r="F59" s="1"/>
    </row>
    <row r="60" spans="1:7" ht="28.15" customHeight="1">
      <c r="A60" s="35" t="s">
        <v>249</v>
      </c>
      <c r="B60" s="113" t="str">
        <f>'Sch-1'!B108</f>
        <v/>
      </c>
      <c r="C60" s="1"/>
      <c r="D60" s="36" t="s">
        <v>227</v>
      </c>
      <c r="E60" s="186" t="str">
        <f>'Sch-1'!M108</f>
        <v/>
      </c>
      <c r="F60" s="1"/>
    </row>
    <row r="61" spans="1:7" ht="28.15" customHeight="1">
      <c r="A61" s="199"/>
      <c r="B61" s="198"/>
      <c r="C61" s="192"/>
      <c r="D61" s="36" t="s">
        <v>229</v>
      </c>
      <c r="E61" s="186">
        <f>'Sch-1'!M109</f>
        <v>0</v>
      </c>
      <c r="F61" s="192"/>
    </row>
    <row r="62" spans="1:7" ht="28.15" customHeight="1">
      <c r="A62" s="35"/>
      <c r="B62" s="113"/>
      <c r="C62" s="12"/>
      <c r="D62" s="36"/>
      <c r="E62" s="1"/>
      <c r="F62" s="1"/>
    </row>
    <row r="100" spans="1:41" s="183" customFormat="1">
      <c r="A100" s="1429"/>
      <c r="B100" s="1429"/>
      <c r="C100" s="1429"/>
      <c r="D100" s="1429"/>
      <c r="E100" s="1429"/>
      <c r="F100" s="1429"/>
      <c r="H100" s="37"/>
      <c r="I100" s="37"/>
      <c r="J100" s="37"/>
      <c r="K100" s="37"/>
      <c r="L100" s="37"/>
      <c r="M100" s="37"/>
      <c r="N100" s="1"/>
      <c r="O100" s="37"/>
      <c r="P100" s="37"/>
      <c r="Q100" s="37"/>
      <c r="R100" s="80"/>
      <c r="S100" s="80"/>
      <c r="T100" s="80"/>
      <c r="U100" s="80"/>
      <c r="V100" s="80"/>
      <c r="W100" s="80"/>
      <c r="X100" s="80"/>
      <c r="Y100" s="80"/>
      <c r="Z100" s="80"/>
      <c r="AA100" s="80"/>
      <c r="AB100" s="80"/>
      <c r="AC100" s="80"/>
      <c r="AD100" s="80"/>
      <c r="AE100" s="80"/>
      <c r="AF100" s="80"/>
      <c r="AG100" s="80"/>
      <c r="AH100" s="80"/>
      <c r="AI100" s="80"/>
      <c r="AJ100" s="80"/>
      <c r="AK100" s="80"/>
      <c r="AL100" s="37"/>
      <c r="AM100" s="37"/>
      <c r="AN100" s="37"/>
      <c r="AO100" s="37"/>
    </row>
    <row r="101" spans="1:41" s="183" customFormat="1">
      <c r="A101" s="1429"/>
      <c r="B101" s="1429"/>
      <c r="C101" s="1429"/>
      <c r="D101" s="1429"/>
      <c r="E101" s="1429"/>
      <c r="F101" s="1429"/>
      <c r="H101" s="37"/>
      <c r="I101" s="37"/>
      <c r="J101" s="37"/>
      <c r="K101" s="37"/>
      <c r="L101" s="37"/>
      <c r="M101" s="37"/>
      <c r="N101" s="1"/>
      <c r="O101" s="37"/>
      <c r="P101" s="37"/>
      <c r="Q101" s="37"/>
      <c r="R101" s="80"/>
      <c r="S101" s="80"/>
      <c r="T101" s="80"/>
      <c r="U101" s="80"/>
      <c r="V101" s="80"/>
      <c r="W101" s="80"/>
      <c r="X101" s="80"/>
      <c r="Y101" s="80"/>
      <c r="Z101" s="80"/>
      <c r="AA101" s="80"/>
      <c r="AB101" s="80"/>
      <c r="AC101" s="80"/>
      <c r="AD101" s="80"/>
      <c r="AE101" s="80"/>
      <c r="AF101" s="80"/>
      <c r="AG101" s="80"/>
      <c r="AH101" s="80"/>
      <c r="AI101" s="80"/>
      <c r="AJ101" s="80"/>
      <c r="AK101" s="80"/>
      <c r="AL101" s="37"/>
      <c r="AM101" s="37"/>
      <c r="AN101" s="37"/>
      <c r="AO101" s="37"/>
    </row>
    <row r="102" spans="1:41" s="183" customFormat="1">
      <c r="A102" s="1429"/>
      <c r="B102" s="1429"/>
      <c r="C102" s="1429"/>
      <c r="D102" s="1429"/>
      <c r="E102" s="1429"/>
      <c r="F102" s="1429"/>
      <c r="H102" s="37"/>
      <c r="I102" s="37"/>
      <c r="J102" s="37"/>
      <c r="K102" s="37"/>
      <c r="L102" s="37"/>
      <c r="M102" s="37"/>
      <c r="N102" s="1"/>
      <c r="O102" s="37"/>
      <c r="P102" s="37"/>
      <c r="Q102" s="37"/>
      <c r="R102" s="80"/>
      <c r="S102" s="80"/>
      <c r="T102" s="80"/>
      <c r="U102" s="80"/>
      <c r="V102" s="80"/>
      <c r="W102" s="80"/>
      <c r="X102" s="80"/>
      <c r="Y102" s="80"/>
      <c r="Z102" s="80"/>
      <c r="AA102" s="80"/>
      <c r="AB102" s="80"/>
      <c r="AC102" s="80"/>
      <c r="AD102" s="80"/>
      <c r="AE102" s="80"/>
      <c r="AF102" s="80"/>
      <c r="AG102" s="80"/>
      <c r="AH102" s="80"/>
      <c r="AI102" s="80"/>
      <c r="AJ102" s="80"/>
      <c r="AK102" s="80"/>
      <c r="AL102" s="37"/>
      <c r="AM102" s="37"/>
      <c r="AN102" s="37"/>
      <c r="AO102" s="37"/>
    </row>
    <row r="103" spans="1:41" s="183" customFormat="1">
      <c r="A103" s="1429"/>
      <c r="B103" s="1429"/>
      <c r="C103" s="1429"/>
      <c r="D103" s="1429"/>
      <c r="E103" s="1429"/>
      <c r="F103" s="1429"/>
      <c r="H103" s="37"/>
      <c r="I103" s="37"/>
      <c r="J103" s="37"/>
      <c r="K103" s="37"/>
      <c r="L103" s="37"/>
      <c r="M103" s="37"/>
      <c r="N103" s="1"/>
      <c r="O103" s="37"/>
      <c r="P103" s="37"/>
      <c r="Q103" s="37"/>
      <c r="R103" s="80"/>
      <c r="S103" s="80"/>
      <c r="T103" s="80"/>
      <c r="U103" s="80"/>
      <c r="V103" s="80"/>
      <c r="W103" s="80"/>
      <c r="X103" s="80"/>
      <c r="Y103" s="80"/>
      <c r="Z103" s="80"/>
      <c r="AA103" s="80"/>
      <c r="AB103" s="80"/>
      <c r="AC103" s="80"/>
      <c r="AD103" s="80"/>
      <c r="AE103" s="80"/>
      <c r="AF103" s="80"/>
      <c r="AG103" s="80"/>
      <c r="AH103" s="80"/>
      <c r="AI103" s="80"/>
      <c r="AJ103" s="80"/>
      <c r="AK103" s="80"/>
      <c r="AL103" s="37"/>
      <c r="AM103" s="37"/>
      <c r="AN103" s="37"/>
      <c r="AO103" s="37"/>
    </row>
    <row r="104" spans="1:41" s="183" customFormat="1">
      <c r="A104" s="1429"/>
      <c r="B104" s="1429"/>
      <c r="C104" s="1429"/>
      <c r="D104" s="1429"/>
      <c r="E104" s="1429"/>
      <c r="F104" s="1429"/>
      <c r="H104" s="37"/>
      <c r="I104" s="37"/>
      <c r="J104" s="37"/>
      <c r="K104" s="37"/>
      <c r="L104" s="37"/>
      <c r="M104" s="37"/>
      <c r="N104" s="1"/>
      <c r="O104" s="37"/>
      <c r="P104" s="37"/>
      <c r="Q104" s="37"/>
      <c r="R104" s="80"/>
      <c r="S104" s="80"/>
      <c r="T104" s="80"/>
      <c r="U104" s="80"/>
      <c r="V104" s="80"/>
      <c r="W104" s="80"/>
      <c r="X104" s="80"/>
      <c r="Y104" s="80"/>
      <c r="Z104" s="80"/>
      <c r="AA104" s="80"/>
      <c r="AB104" s="80"/>
      <c r="AC104" s="80"/>
      <c r="AD104" s="80"/>
      <c r="AE104" s="80"/>
      <c r="AF104" s="80"/>
      <c r="AG104" s="80"/>
      <c r="AH104" s="80"/>
      <c r="AI104" s="80"/>
      <c r="AJ104" s="80"/>
      <c r="AK104" s="80"/>
      <c r="AL104" s="37"/>
      <c r="AM104" s="37"/>
      <c r="AN104" s="37"/>
      <c r="AO104" s="37"/>
    </row>
    <row r="105" spans="1:41" s="183" customFormat="1">
      <c r="A105" s="1429"/>
      <c r="B105" s="1429"/>
      <c r="C105" s="1429"/>
      <c r="D105" s="1429"/>
      <c r="E105" s="1429"/>
      <c r="F105" s="1429"/>
      <c r="H105" s="37"/>
      <c r="I105" s="37"/>
      <c r="J105" s="37"/>
      <c r="K105" s="37"/>
      <c r="L105" s="37"/>
      <c r="M105" s="37"/>
      <c r="N105" s="1"/>
      <c r="O105" s="37"/>
      <c r="P105" s="37"/>
      <c r="Q105" s="37"/>
      <c r="R105" s="80"/>
      <c r="S105" s="80"/>
      <c r="T105" s="80"/>
      <c r="U105" s="80"/>
      <c r="V105" s="80"/>
      <c r="W105" s="80"/>
      <c r="X105" s="80"/>
      <c r="Y105" s="80"/>
      <c r="Z105" s="80"/>
      <c r="AA105" s="80"/>
      <c r="AB105" s="80"/>
      <c r="AC105" s="80"/>
      <c r="AD105" s="80"/>
      <c r="AE105" s="80"/>
      <c r="AF105" s="80"/>
      <c r="AG105" s="80"/>
      <c r="AH105" s="80"/>
      <c r="AI105" s="80"/>
      <c r="AJ105" s="80"/>
      <c r="AK105" s="80"/>
      <c r="AL105" s="37"/>
      <c r="AM105" s="37"/>
      <c r="AN105" s="37"/>
      <c r="AO105" s="37"/>
    </row>
    <row r="106" spans="1:41" s="183" customFormat="1">
      <c r="A106" s="1429"/>
      <c r="B106" s="1429"/>
      <c r="C106" s="1429"/>
      <c r="D106" s="1429"/>
      <c r="E106" s="1429"/>
      <c r="F106" s="1429"/>
      <c r="H106" s="37"/>
      <c r="I106" s="37"/>
      <c r="J106" s="37"/>
      <c r="K106" s="37"/>
      <c r="L106" s="37"/>
      <c r="M106" s="37"/>
      <c r="N106" s="1"/>
      <c r="O106" s="37"/>
      <c r="P106" s="37"/>
      <c r="Q106" s="37"/>
      <c r="R106" s="80"/>
      <c r="S106" s="80"/>
      <c r="T106" s="80"/>
      <c r="U106" s="80"/>
      <c r="V106" s="80"/>
      <c r="W106" s="80"/>
      <c r="X106" s="80"/>
      <c r="Y106" s="80"/>
      <c r="Z106" s="80"/>
      <c r="AA106" s="80"/>
      <c r="AB106" s="80"/>
      <c r="AC106" s="80"/>
      <c r="AD106" s="80"/>
      <c r="AE106" s="80"/>
      <c r="AF106" s="80"/>
      <c r="AG106" s="80"/>
      <c r="AH106" s="80"/>
      <c r="AI106" s="80"/>
      <c r="AJ106" s="80"/>
      <c r="AK106" s="80"/>
      <c r="AL106" s="37"/>
      <c r="AM106" s="37"/>
      <c r="AN106" s="37"/>
      <c r="AO106" s="37"/>
    </row>
    <row r="107" spans="1:41" s="183" customFormat="1">
      <c r="A107" s="1429"/>
      <c r="B107" s="1429"/>
      <c r="C107" s="1429"/>
      <c r="D107" s="1429"/>
      <c r="E107" s="1429"/>
      <c r="F107" s="1429"/>
      <c r="H107" s="37"/>
      <c r="I107" s="37"/>
      <c r="J107" s="37"/>
      <c r="K107" s="37"/>
      <c r="L107" s="37"/>
      <c r="M107" s="37"/>
      <c r="N107" s="1"/>
      <c r="O107" s="37"/>
      <c r="P107" s="37"/>
      <c r="Q107" s="37"/>
      <c r="R107" s="80"/>
      <c r="S107" s="80"/>
      <c r="T107" s="80"/>
      <c r="U107" s="80"/>
      <c r="V107" s="80"/>
      <c r="W107" s="80"/>
      <c r="X107" s="80"/>
      <c r="Y107" s="80"/>
      <c r="Z107" s="80"/>
      <c r="AA107" s="80"/>
      <c r="AB107" s="80"/>
      <c r="AC107" s="80"/>
      <c r="AD107" s="80"/>
      <c r="AE107" s="80"/>
      <c r="AF107" s="80"/>
      <c r="AG107" s="80"/>
      <c r="AH107" s="80"/>
      <c r="AI107" s="80"/>
      <c r="AJ107" s="80"/>
      <c r="AK107" s="80"/>
      <c r="AL107" s="37"/>
      <c r="AM107" s="37"/>
      <c r="AN107" s="37"/>
      <c r="AO107" s="37"/>
    </row>
    <row r="108" spans="1:41" s="183" customFormat="1">
      <c r="A108" s="1429"/>
      <c r="B108" s="1429"/>
      <c r="C108" s="1429"/>
      <c r="D108" s="1429"/>
      <c r="E108" s="1429"/>
      <c r="F108" s="1429"/>
      <c r="H108" s="37"/>
      <c r="I108" s="37"/>
      <c r="J108" s="37"/>
      <c r="K108" s="37"/>
      <c r="L108" s="37"/>
      <c r="M108" s="37"/>
      <c r="N108" s="1"/>
      <c r="O108" s="37"/>
      <c r="P108" s="37"/>
      <c r="Q108" s="37"/>
      <c r="R108" s="80"/>
      <c r="S108" s="80"/>
      <c r="T108" s="80"/>
      <c r="U108" s="80"/>
      <c r="V108" s="80"/>
      <c r="W108" s="80"/>
      <c r="X108" s="80"/>
      <c r="Y108" s="80"/>
      <c r="Z108" s="80"/>
      <c r="AA108" s="80"/>
      <c r="AB108" s="80"/>
      <c r="AC108" s="80"/>
      <c r="AD108" s="80"/>
      <c r="AE108" s="80"/>
      <c r="AF108" s="80"/>
      <c r="AG108" s="80"/>
      <c r="AH108" s="80"/>
      <c r="AI108" s="80"/>
      <c r="AJ108" s="80"/>
      <c r="AK108" s="80"/>
      <c r="AL108" s="37"/>
      <c r="AM108" s="37"/>
      <c r="AN108" s="37"/>
      <c r="AO108" s="37"/>
    </row>
    <row r="109" spans="1:41" s="183" customFormat="1">
      <c r="A109" s="1429"/>
      <c r="B109" s="1429"/>
      <c r="C109" s="1429"/>
      <c r="D109" s="1429"/>
      <c r="E109" s="1429"/>
      <c r="F109" s="1429"/>
      <c r="H109" s="37"/>
      <c r="I109" s="37"/>
      <c r="J109" s="37"/>
      <c r="K109" s="37"/>
      <c r="L109" s="37"/>
      <c r="M109" s="37"/>
      <c r="N109" s="1"/>
      <c r="O109" s="37"/>
      <c r="P109" s="37"/>
      <c r="Q109" s="37"/>
      <c r="R109" s="80"/>
      <c r="S109" s="80"/>
      <c r="T109" s="80"/>
      <c r="U109" s="80"/>
      <c r="V109" s="80"/>
      <c r="W109" s="80"/>
      <c r="X109" s="80"/>
      <c r="Y109" s="80"/>
      <c r="Z109" s="80"/>
      <c r="AA109" s="80"/>
      <c r="AB109" s="80"/>
      <c r="AC109" s="80"/>
      <c r="AD109" s="80"/>
      <c r="AE109" s="80"/>
      <c r="AF109" s="80"/>
      <c r="AG109" s="80"/>
      <c r="AH109" s="80"/>
      <c r="AI109" s="80"/>
      <c r="AJ109" s="80"/>
      <c r="AK109" s="80"/>
      <c r="AL109" s="37"/>
      <c r="AM109" s="37"/>
      <c r="AN109" s="37"/>
      <c r="AO109" s="37"/>
    </row>
    <row r="110" spans="1:41" s="183" customFormat="1">
      <c r="A110" s="1429"/>
      <c r="B110" s="1429"/>
      <c r="C110" s="1429"/>
      <c r="D110" s="1429"/>
      <c r="E110" s="1429"/>
      <c r="F110" s="1429"/>
      <c r="H110" s="37"/>
      <c r="I110" s="37"/>
      <c r="J110" s="37"/>
      <c r="K110" s="37"/>
      <c r="L110" s="37"/>
      <c r="M110" s="37"/>
      <c r="N110" s="1"/>
      <c r="O110" s="37"/>
      <c r="P110" s="37"/>
      <c r="Q110" s="37"/>
      <c r="R110" s="80"/>
      <c r="S110" s="80"/>
      <c r="T110" s="80"/>
      <c r="U110" s="80"/>
      <c r="V110" s="80"/>
      <c r="W110" s="80"/>
      <c r="X110" s="80"/>
      <c r="Y110" s="80"/>
      <c r="Z110" s="80"/>
      <c r="AA110" s="80"/>
      <c r="AB110" s="80"/>
      <c r="AC110" s="80"/>
      <c r="AD110" s="80"/>
      <c r="AE110" s="80"/>
      <c r="AF110" s="80"/>
      <c r="AG110" s="80"/>
      <c r="AH110" s="80"/>
      <c r="AI110" s="80"/>
      <c r="AJ110" s="80"/>
      <c r="AK110" s="80"/>
      <c r="AL110" s="37"/>
      <c r="AM110" s="37"/>
      <c r="AN110" s="37"/>
      <c r="AO110" s="37"/>
    </row>
    <row r="111" spans="1:41" s="183" customFormat="1">
      <c r="A111" s="1429"/>
      <c r="B111" s="1429"/>
      <c r="C111" s="1429"/>
      <c r="D111" s="1429"/>
      <c r="E111" s="1429"/>
      <c r="F111" s="1429"/>
      <c r="H111" s="37"/>
      <c r="I111" s="37"/>
      <c r="J111" s="37"/>
      <c r="K111" s="37"/>
      <c r="L111" s="37"/>
      <c r="M111" s="37"/>
      <c r="N111" s="1"/>
      <c r="O111" s="37"/>
      <c r="P111" s="37"/>
      <c r="Q111" s="37"/>
      <c r="R111" s="80"/>
      <c r="S111" s="80"/>
      <c r="T111" s="80"/>
      <c r="U111" s="80"/>
      <c r="V111" s="80"/>
      <c r="W111" s="80"/>
      <c r="X111" s="80"/>
      <c r="Y111" s="80"/>
      <c r="Z111" s="80"/>
      <c r="AA111" s="80"/>
      <c r="AB111" s="80"/>
      <c r="AC111" s="80"/>
      <c r="AD111" s="80"/>
      <c r="AE111" s="80"/>
      <c r="AF111" s="80"/>
      <c r="AG111" s="80"/>
      <c r="AH111" s="80"/>
      <c r="AI111" s="80"/>
      <c r="AJ111" s="80"/>
      <c r="AK111" s="80"/>
      <c r="AL111" s="37"/>
      <c r="AM111" s="37"/>
      <c r="AN111" s="37"/>
      <c r="AO111" s="37"/>
    </row>
    <row r="112" spans="1:41" s="183" customFormat="1">
      <c r="A112" s="1429"/>
      <c r="B112" s="1429"/>
      <c r="C112" s="1429"/>
      <c r="D112" s="1429"/>
      <c r="E112" s="1429"/>
      <c r="F112" s="1429"/>
      <c r="H112" s="37"/>
      <c r="I112" s="37"/>
      <c r="J112" s="37"/>
      <c r="K112" s="37"/>
      <c r="L112" s="37"/>
      <c r="M112" s="37"/>
      <c r="N112" s="1"/>
      <c r="O112" s="37"/>
      <c r="P112" s="37"/>
      <c r="Q112" s="37"/>
      <c r="R112" s="80"/>
      <c r="S112" s="80"/>
      <c r="T112" s="80"/>
      <c r="U112" s="80"/>
      <c r="V112" s="80"/>
      <c r="W112" s="80"/>
      <c r="X112" s="80"/>
      <c r="Y112" s="80"/>
      <c r="Z112" s="80"/>
      <c r="AA112" s="80"/>
      <c r="AB112" s="80"/>
      <c r="AC112" s="80"/>
      <c r="AD112" s="80"/>
      <c r="AE112" s="80"/>
      <c r="AF112" s="80"/>
      <c r="AG112" s="80"/>
      <c r="AH112" s="80"/>
      <c r="AI112" s="80"/>
      <c r="AJ112" s="80"/>
      <c r="AK112" s="80"/>
      <c r="AL112" s="37"/>
      <c r="AM112" s="37"/>
      <c r="AN112" s="37"/>
      <c r="AO112" s="37"/>
    </row>
    <row r="113" spans="1:41" s="183" customFormat="1">
      <c r="A113" s="1429"/>
      <c r="B113" s="1429"/>
      <c r="C113" s="1429"/>
      <c r="D113" s="1429"/>
      <c r="E113" s="1429"/>
      <c r="F113" s="1429"/>
      <c r="H113" s="37"/>
      <c r="I113" s="37"/>
      <c r="J113" s="37"/>
      <c r="K113" s="37"/>
      <c r="L113" s="37"/>
      <c r="M113" s="37"/>
      <c r="N113" s="1"/>
      <c r="O113" s="37"/>
      <c r="P113" s="37"/>
      <c r="Q113" s="37"/>
      <c r="R113" s="80"/>
      <c r="S113" s="80"/>
      <c r="T113" s="80"/>
      <c r="U113" s="80"/>
      <c r="V113" s="80"/>
      <c r="W113" s="80"/>
      <c r="X113" s="80"/>
      <c r="Y113" s="80"/>
      <c r="Z113" s="80"/>
      <c r="AA113" s="80"/>
      <c r="AB113" s="80"/>
      <c r="AC113" s="80"/>
      <c r="AD113" s="80"/>
      <c r="AE113" s="80"/>
      <c r="AF113" s="80"/>
      <c r="AG113" s="80"/>
      <c r="AH113" s="80"/>
      <c r="AI113" s="80"/>
      <c r="AJ113" s="80"/>
      <c r="AK113" s="80"/>
      <c r="AL113" s="37"/>
      <c r="AM113" s="37"/>
      <c r="AN113" s="37"/>
      <c r="AO113" s="37"/>
    </row>
    <row r="114" spans="1:41" s="183" customFormat="1">
      <c r="A114" s="1429"/>
      <c r="B114" s="1429"/>
      <c r="C114" s="1429"/>
      <c r="D114" s="1429"/>
      <c r="E114" s="1429"/>
      <c r="F114" s="1429"/>
      <c r="H114" s="37"/>
      <c r="I114" s="37"/>
      <c r="J114" s="37"/>
      <c r="K114" s="37"/>
      <c r="L114" s="37"/>
      <c r="M114" s="37"/>
      <c r="N114" s="1"/>
      <c r="O114" s="37"/>
      <c r="P114" s="37"/>
      <c r="Q114" s="37"/>
      <c r="R114" s="80"/>
      <c r="S114" s="80"/>
      <c r="T114" s="80"/>
      <c r="U114" s="80"/>
      <c r="V114" s="80"/>
      <c r="W114" s="80"/>
      <c r="X114" s="80"/>
      <c r="Y114" s="80"/>
      <c r="Z114" s="80"/>
      <c r="AA114" s="80"/>
      <c r="AB114" s="80"/>
      <c r="AC114" s="80"/>
      <c r="AD114" s="80"/>
      <c r="AE114" s="80"/>
      <c r="AF114" s="80"/>
      <c r="AG114" s="80"/>
      <c r="AH114" s="80"/>
      <c r="AI114" s="80"/>
      <c r="AJ114" s="80"/>
      <c r="AK114" s="80"/>
      <c r="AL114" s="37"/>
      <c r="AM114" s="37"/>
      <c r="AN114" s="37"/>
      <c r="AO114" s="37"/>
    </row>
    <row r="115" spans="1:41" s="183" customFormat="1">
      <c r="A115" s="1429"/>
      <c r="B115" s="1429"/>
      <c r="C115" s="1429"/>
      <c r="D115" s="1429"/>
      <c r="E115" s="1429"/>
      <c r="F115" s="1429"/>
      <c r="H115" s="37"/>
      <c r="I115" s="37"/>
      <c r="J115" s="37"/>
      <c r="K115" s="37"/>
      <c r="L115" s="37"/>
      <c r="M115" s="37"/>
      <c r="N115" s="1"/>
      <c r="O115" s="37"/>
      <c r="P115" s="37"/>
      <c r="Q115" s="37"/>
      <c r="R115" s="80"/>
      <c r="S115" s="80"/>
      <c r="T115" s="80"/>
      <c r="U115" s="80"/>
      <c r="V115" s="80"/>
      <c r="W115" s="80"/>
      <c r="X115" s="80"/>
      <c r="Y115" s="80"/>
      <c r="Z115" s="80"/>
      <c r="AA115" s="80"/>
      <c r="AB115" s="80"/>
      <c r="AC115" s="80"/>
      <c r="AD115" s="80"/>
      <c r="AE115" s="80"/>
      <c r="AF115" s="80"/>
      <c r="AG115" s="80"/>
      <c r="AH115" s="80"/>
      <c r="AI115" s="80"/>
      <c r="AJ115" s="80"/>
      <c r="AK115" s="80"/>
      <c r="AL115" s="37"/>
      <c r="AM115" s="37"/>
      <c r="AN115" s="37"/>
      <c r="AO115" s="37"/>
    </row>
    <row r="116" spans="1:41" s="183" customFormat="1">
      <c r="A116" s="1429"/>
      <c r="B116" s="1429"/>
      <c r="C116" s="1429"/>
      <c r="D116" s="1429"/>
      <c r="E116" s="1429"/>
      <c r="F116" s="1429"/>
      <c r="H116" s="37"/>
      <c r="I116" s="37"/>
      <c r="J116" s="37"/>
      <c r="K116" s="37"/>
      <c r="L116" s="37"/>
      <c r="M116" s="37"/>
      <c r="N116" s="1"/>
      <c r="O116" s="37"/>
      <c r="P116" s="37"/>
      <c r="Q116" s="37"/>
      <c r="R116" s="80"/>
      <c r="S116" s="80"/>
      <c r="T116" s="80"/>
      <c r="U116" s="80"/>
      <c r="V116" s="80"/>
      <c r="W116" s="80"/>
      <c r="X116" s="80"/>
      <c r="Y116" s="80"/>
      <c r="Z116" s="80"/>
      <c r="AA116" s="80"/>
      <c r="AB116" s="80"/>
      <c r="AC116" s="80"/>
      <c r="AD116" s="80"/>
      <c r="AE116" s="80"/>
      <c r="AF116" s="80"/>
      <c r="AG116" s="80"/>
      <c r="AH116" s="80"/>
      <c r="AI116" s="80"/>
      <c r="AJ116" s="80"/>
      <c r="AK116" s="80"/>
      <c r="AL116" s="37"/>
      <c r="AM116" s="37"/>
      <c r="AN116" s="37"/>
      <c r="AO116" s="37"/>
    </row>
    <row r="117" spans="1:41" s="183" customFormat="1">
      <c r="A117" s="1429"/>
      <c r="B117" s="1429"/>
      <c r="C117" s="1429"/>
      <c r="D117" s="1429"/>
      <c r="E117" s="1429"/>
      <c r="F117" s="1429"/>
      <c r="H117" s="37"/>
      <c r="I117" s="37"/>
      <c r="J117" s="37"/>
      <c r="K117" s="37"/>
      <c r="L117" s="37"/>
      <c r="M117" s="37"/>
      <c r="N117" s="1"/>
      <c r="O117" s="37"/>
      <c r="P117" s="37"/>
      <c r="Q117" s="37"/>
      <c r="R117" s="80"/>
      <c r="S117" s="80"/>
      <c r="T117" s="80"/>
      <c r="U117" s="80"/>
      <c r="V117" s="80"/>
      <c r="W117" s="80"/>
      <c r="X117" s="80"/>
      <c r="Y117" s="80"/>
      <c r="Z117" s="80"/>
      <c r="AA117" s="80"/>
      <c r="AB117" s="80"/>
      <c r="AC117" s="80"/>
      <c r="AD117" s="80"/>
      <c r="AE117" s="80"/>
      <c r="AF117" s="80"/>
      <c r="AG117" s="80"/>
      <c r="AH117" s="80"/>
      <c r="AI117" s="80"/>
      <c r="AJ117" s="80"/>
      <c r="AK117" s="80"/>
      <c r="AL117" s="37"/>
      <c r="AM117" s="37"/>
      <c r="AN117" s="37"/>
      <c r="AO117" s="37"/>
    </row>
    <row r="118" spans="1:41" s="183" customFormat="1">
      <c r="A118" s="1429"/>
      <c r="B118" s="1429"/>
      <c r="C118" s="1429"/>
      <c r="D118" s="1429"/>
      <c r="E118" s="1429"/>
      <c r="F118" s="1429"/>
      <c r="H118" s="37"/>
      <c r="I118" s="37"/>
      <c r="J118" s="37"/>
      <c r="K118" s="37"/>
      <c r="L118" s="37"/>
      <c r="M118" s="37"/>
      <c r="N118" s="1"/>
      <c r="O118" s="37"/>
      <c r="P118" s="37"/>
      <c r="Q118" s="37"/>
      <c r="R118" s="80"/>
      <c r="S118" s="80"/>
      <c r="T118" s="80"/>
      <c r="U118" s="80"/>
      <c r="V118" s="80"/>
      <c r="W118" s="80"/>
      <c r="X118" s="80"/>
      <c r="Y118" s="80"/>
      <c r="Z118" s="80"/>
      <c r="AA118" s="80"/>
      <c r="AB118" s="80"/>
      <c r="AC118" s="80"/>
      <c r="AD118" s="80"/>
      <c r="AE118" s="80"/>
      <c r="AF118" s="80"/>
      <c r="AG118" s="80"/>
      <c r="AH118" s="80"/>
      <c r="AI118" s="80"/>
      <c r="AJ118" s="80"/>
      <c r="AK118" s="80"/>
      <c r="AL118" s="37"/>
      <c r="AM118" s="37"/>
      <c r="AN118" s="37"/>
      <c r="AO118" s="37"/>
    </row>
    <row r="119" spans="1:41" s="183" customFormat="1">
      <c r="A119" s="1429"/>
      <c r="B119" s="1429"/>
      <c r="C119" s="1429"/>
      <c r="D119" s="1429"/>
      <c r="E119" s="1429"/>
      <c r="F119" s="1429"/>
      <c r="H119" s="37"/>
      <c r="I119" s="37"/>
      <c r="J119" s="37"/>
      <c r="K119" s="37"/>
      <c r="L119" s="37"/>
      <c r="M119" s="37"/>
      <c r="N119" s="1"/>
      <c r="O119" s="37"/>
      <c r="P119" s="37"/>
      <c r="Q119" s="37"/>
      <c r="R119" s="80"/>
      <c r="S119" s="80"/>
      <c r="T119" s="80"/>
      <c r="U119" s="80"/>
      <c r="V119" s="80"/>
      <c r="W119" s="80"/>
      <c r="X119" s="80"/>
      <c r="Y119" s="80"/>
      <c r="Z119" s="80"/>
      <c r="AA119" s="80"/>
      <c r="AB119" s="80"/>
      <c r="AC119" s="80"/>
      <c r="AD119" s="80"/>
      <c r="AE119" s="80"/>
      <c r="AF119" s="80"/>
      <c r="AG119" s="80"/>
      <c r="AH119" s="80"/>
      <c r="AI119" s="80"/>
      <c r="AJ119" s="80"/>
      <c r="AK119" s="80"/>
      <c r="AL119" s="37"/>
      <c r="AM119" s="37"/>
      <c r="AN119" s="37"/>
      <c r="AO119" s="37"/>
    </row>
    <row r="120" spans="1:41" s="183" customFormat="1">
      <c r="A120" s="1429"/>
      <c r="B120" s="1429"/>
      <c r="C120" s="1429"/>
      <c r="D120" s="1429"/>
      <c r="E120" s="1429"/>
      <c r="F120" s="1429"/>
      <c r="H120" s="37"/>
      <c r="I120" s="37"/>
      <c r="J120" s="37"/>
      <c r="K120" s="37"/>
      <c r="L120" s="37"/>
      <c r="M120" s="37"/>
      <c r="N120" s="1"/>
      <c r="O120" s="37"/>
      <c r="P120" s="37"/>
      <c r="Q120" s="37"/>
      <c r="R120" s="80"/>
      <c r="S120" s="80"/>
      <c r="T120" s="80"/>
      <c r="U120" s="80"/>
      <c r="V120" s="80"/>
      <c r="W120" s="80"/>
      <c r="X120" s="80"/>
      <c r="Y120" s="80"/>
      <c r="Z120" s="80"/>
      <c r="AA120" s="80"/>
      <c r="AB120" s="80"/>
      <c r="AC120" s="80"/>
      <c r="AD120" s="80"/>
      <c r="AE120" s="80"/>
      <c r="AF120" s="80"/>
      <c r="AG120" s="80"/>
      <c r="AH120" s="80"/>
      <c r="AI120" s="80"/>
      <c r="AJ120" s="80"/>
      <c r="AK120" s="80"/>
      <c r="AL120" s="37"/>
      <c r="AM120" s="37"/>
      <c r="AN120" s="37"/>
      <c r="AO120" s="37"/>
    </row>
    <row r="121" spans="1:41" s="183" customFormat="1">
      <c r="A121" s="1429"/>
      <c r="B121" s="1429"/>
      <c r="C121" s="1429"/>
      <c r="D121" s="1429"/>
      <c r="E121" s="1429"/>
      <c r="F121" s="1429"/>
      <c r="H121" s="37"/>
      <c r="I121" s="37"/>
      <c r="J121" s="37"/>
      <c r="K121" s="37"/>
      <c r="L121" s="37"/>
      <c r="M121" s="37"/>
      <c r="N121" s="1"/>
      <c r="O121" s="37"/>
      <c r="P121" s="37"/>
      <c r="Q121" s="37"/>
      <c r="R121" s="80"/>
      <c r="S121" s="80"/>
      <c r="T121" s="80"/>
      <c r="U121" s="80"/>
      <c r="V121" s="80"/>
      <c r="W121" s="80"/>
      <c r="X121" s="80"/>
      <c r="Y121" s="80"/>
      <c r="Z121" s="80"/>
      <c r="AA121" s="80"/>
      <c r="AB121" s="80"/>
      <c r="AC121" s="80"/>
      <c r="AD121" s="80"/>
      <c r="AE121" s="80"/>
      <c r="AF121" s="80"/>
      <c r="AG121" s="80"/>
      <c r="AH121" s="80"/>
      <c r="AI121" s="80"/>
      <c r="AJ121" s="80"/>
      <c r="AK121" s="80"/>
      <c r="AL121" s="37"/>
      <c r="AM121" s="37"/>
      <c r="AN121" s="37"/>
      <c r="AO121" s="37"/>
    </row>
    <row r="122" spans="1:41" s="183" customFormat="1">
      <c r="A122" s="1429"/>
      <c r="B122" s="1429"/>
      <c r="C122" s="1429"/>
      <c r="D122" s="1429"/>
      <c r="E122" s="1429"/>
      <c r="F122" s="1429"/>
      <c r="H122" s="37"/>
      <c r="I122" s="37"/>
      <c r="J122" s="37"/>
      <c r="K122" s="37"/>
      <c r="L122" s="37"/>
      <c r="M122" s="37"/>
      <c r="N122" s="1"/>
      <c r="O122" s="37"/>
      <c r="P122" s="37"/>
      <c r="Q122" s="37"/>
      <c r="R122" s="80"/>
      <c r="S122" s="80"/>
      <c r="T122" s="80"/>
      <c r="U122" s="80"/>
      <c r="V122" s="80"/>
      <c r="W122" s="80"/>
      <c r="X122" s="80"/>
      <c r="Y122" s="80"/>
      <c r="Z122" s="80"/>
      <c r="AA122" s="80"/>
      <c r="AB122" s="80"/>
      <c r="AC122" s="80"/>
      <c r="AD122" s="80"/>
      <c r="AE122" s="80"/>
      <c r="AF122" s="80"/>
      <c r="AG122" s="80"/>
      <c r="AH122" s="80"/>
      <c r="AI122" s="80"/>
      <c r="AJ122" s="80"/>
      <c r="AK122" s="80"/>
      <c r="AL122" s="37"/>
      <c r="AM122" s="37"/>
      <c r="AN122" s="37"/>
      <c r="AO122" s="37"/>
    </row>
    <row r="123" spans="1:41" s="183" customFormat="1">
      <c r="A123" s="1429"/>
      <c r="B123" s="1430"/>
      <c r="C123" s="1431"/>
      <c r="D123" s="1431"/>
      <c r="E123" s="1431"/>
      <c r="F123" s="1431"/>
      <c r="H123" s="37"/>
      <c r="I123" s="37"/>
      <c r="J123" s="37"/>
      <c r="K123" s="37"/>
      <c r="L123" s="37"/>
      <c r="M123" s="37"/>
      <c r="N123" s="1"/>
      <c r="O123" s="37"/>
      <c r="P123" s="37"/>
      <c r="Q123" s="37"/>
      <c r="R123" s="80"/>
      <c r="S123" s="80"/>
      <c r="T123" s="80"/>
      <c r="U123" s="80"/>
      <c r="V123" s="80"/>
      <c r="W123" s="80"/>
      <c r="X123" s="80"/>
      <c r="Y123" s="80"/>
      <c r="Z123" s="80"/>
      <c r="AA123" s="80"/>
      <c r="AB123" s="80"/>
      <c r="AC123" s="80"/>
      <c r="AD123" s="80"/>
      <c r="AE123" s="80"/>
      <c r="AF123" s="80"/>
      <c r="AG123" s="80"/>
      <c r="AH123" s="80"/>
      <c r="AI123" s="80"/>
      <c r="AJ123" s="80"/>
      <c r="AK123" s="80"/>
      <c r="AL123" s="37"/>
      <c r="AM123" s="37"/>
      <c r="AN123" s="37"/>
      <c r="AO123" s="37"/>
    </row>
    <row r="124" spans="1:41" s="183" customFormat="1">
      <c r="A124" s="1429"/>
      <c r="B124" s="1430"/>
      <c r="C124" s="1431"/>
      <c r="D124" s="1431"/>
      <c r="E124" s="1431"/>
      <c r="F124" s="1431"/>
      <c r="H124" s="37"/>
      <c r="I124" s="37"/>
      <c r="J124" s="37"/>
      <c r="K124" s="37"/>
      <c r="L124" s="37"/>
      <c r="M124" s="37"/>
      <c r="N124" s="1"/>
      <c r="O124" s="37"/>
      <c r="P124" s="37"/>
      <c r="Q124" s="37"/>
      <c r="R124" s="80"/>
      <c r="S124" s="80"/>
      <c r="T124" s="80"/>
      <c r="U124" s="80"/>
      <c r="V124" s="80"/>
      <c r="W124" s="80"/>
      <c r="X124" s="80"/>
      <c r="Y124" s="80"/>
      <c r="Z124" s="80"/>
      <c r="AA124" s="80"/>
      <c r="AB124" s="80"/>
      <c r="AC124" s="80"/>
      <c r="AD124" s="80"/>
      <c r="AE124" s="80"/>
      <c r="AF124" s="80"/>
      <c r="AG124" s="80"/>
      <c r="AH124" s="80"/>
      <c r="AI124" s="80"/>
      <c r="AJ124" s="80"/>
      <c r="AK124" s="80"/>
      <c r="AL124" s="37"/>
      <c r="AM124" s="37"/>
      <c r="AN124" s="37"/>
      <c r="AO124" s="37"/>
    </row>
    <row r="125" spans="1:41" s="183" customFormat="1">
      <c r="A125" s="1429"/>
      <c r="B125" s="1430"/>
      <c r="C125" s="1431"/>
      <c r="D125" s="1431"/>
      <c r="E125" s="1431"/>
      <c r="F125" s="1431"/>
      <c r="H125" s="37"/>
      <c r="I125" s="37"/>
      <c r="J125" s="37"/>
      <c r="K125" s="37"/>
      <c r="L125" s="37"/>
      <c r="M125" s="37"/>
      <c r="N125" s="1"/>
      <c r="O125" s="37"/>
      <c r="P125" s="37"/>
      <c r="Q125" s="37"/>
      <c r="R125" s="80"/>
      <c r="S125" s="80"/>
      <c r="T125" s="80"/>
      <c r="U125" s="80"/>
      <c r="V125" s="80"/>
      <c r="W125" s="80"/>
      <c r="X125" s="80"/>
      <c r="Y125" s="80"/>
      <c r="Z125" s="80"/>
      <c r="AA125" s="80"/>
      <c r="AB125" s="80"/>
      <c r="AC125" s="80"/>
      <c r="AD125" s="80"/>
      <c r="AE125" s="80"/>
      <c r="AF125" s="80"/>
      <c r="AG125" s="80"/>
      <c r="AH125" s="80"/>
      <c r="AI125" s="80"/>
      <c r="AJ125" s="80"/>
      <c r="AK125" s="80"/>
      <c r="AL125" s="37"/>
      <c r="AM125" s="37"/>
      <c r="AN125" s="37"/>
      <c r="AO125" s="37"/>
    </row>
    <row r="126" spans="1:41" s="183" customFormat="1">
      <c r="A126" s="1429"/>
      <c r="B126" s="1430"/>
      <c r="C126" s="1431"/>
      <c r="D126" s="1431"/>
      <c r="E126" s="1431"/>
      <c r="F126" s="1431"/>
      <c r="H126" s="37"/>
      <c r="I126" s="37"/>
      <c r="J126" s="37"/>
      <c r="K126" s="37"/>
      <c r="L126" s="37"/>
      <c r="M126" s="37"/>
      <c r="N126" s="1"/>
      <c r="O126" s="37"/>
      <c r="P126" s="37"/>
      <c r="Q126" s="37"/>
      <c r="R126" s="80"/>
      <c r="S126" s="80"/>
      <c r="T126" s="80"/>
      <c r="U126" s="80"/>
      <c r="V126" s="80"/>
      <c r="W126" s="80"/>
      <c r="X126" s="80"/>
      <c r="Y126" s="80"/>
      <c r="Z126" s="80"/>
      <c r="AA126" s="80"/>
      <c r="AB126" s="80"/>
      <c r="AC126" s="80"/>
      <c r="AD126" s="80"/>
      <c r="AE126" s="80"/>
      <c r="AF126" s="80"/>
      <c r="AG126" s="80"/>
      <c r="AH126" s="80"/>
      <c r="AI126" s="80"/>
      <c r="AJ126" s="80"/>
      <c r="AK126" s="80"/>
      <c r="AL126" s="37"/>
      <c r="AM126" s="37"/>
      <c r="AN126" s="37"/>
      <c r="AO126" s="37"/>
    </row>
    <row r="127" spans="1:41" s="183" customFormat="1">
      <c r="A127" s="1429"/>
      <c r="B127" s="1430"/>
      <c r="C127" s="1431"/>
      <c r="D127" s="1431"/>
      <c r="E127" s="1431"/>
      <c r="F127" s="1431"/>
      <c r="H127" s="37"/>
      <c r="I127" s="37"/>
      <c r="J127" s="37"/>
      <c r="K127" s="37"/>
      <c r="L127" s="37"/>
      <c r="M127" s="37"/>
      <c r="N127" s="1"/>
      <c r="O127" s="37"/>
      <c r="P127" s="37"/>
      <c r="Q127" s="37"/>
      <c r="R127" s="80"/>
      <c r="S127" s="80"/>
      <c r="T127" s="80"/>
      <c r="U127" s="80"/>
      <c r="V127" s="80"/>
      <c r="W127" s="80"/>
      <c r="X127" s="80"/>
      <c r="Y127" s="80"/>
      <c r="Z127" s="80"/>
      <c r="AA127" s="80"/>
      <c r="AB127" s="80"/>
      <c r="AC127" s="80"/>
      <c r="AD127" s="80"/>
      <c r="AE127" s="80"/>
      <c r="AF127" s="80"/>
      <c r="AG127" s="80"/>
      <c r="AH127" s="80"/>
      <c r="AI127" s="80"/>
      <c r="AJ127" s="80"/>
      <c r="AK127" s="80"/>
      <c r="AL127" s="37"/>
      <c r="AM127" s="37"/>
      <c r="AN127" s="37"/>
      <c r="AO127" s="37"/>
    </row>
    <row r="128" spans="1:41" s="183" customFormat="1">
      <c r="A128" s="1429"/>
      <c r="B128" s="1430"/>
      <c r="C128" s="1431"/>
      <c r="D128" s="1431"/>
      <c r="E128" s="1431"/>
      <c r="F128" s="1431"/>
      <c r="H128" s="37"/>
      <c r="I128" s="37"/>
      <c r="J128" s="37"/>
      <c r="K128" s="37"/>
      <c r="L128" s="37"/>
      <c r="M128" s="37"/>
      <c r="N128" s="1"/>
      <c r="O128" s="37"/>
      <c r="P128" s="37"/>
      <c r="Q128" s="37"/>
      <c r="R128" s="80"/>
      <c r="S128" s="80"/>
      <c r="T128" s="80"/>
      <c r="U128" s="80"/>
      <c r="V128" s="80"/>
      <c r="W128" s="80"/>
      <c r="X128" s="80"/>
      <c r="Y128" s="80"/>
      <c r="Z128" s="80"/>
      <c r="AA128" s="80"/>
      <c r="AB128" s="80"/>
      <c r="AC128" s="80"/>
      <c r="AD128" s="80"/>
      <c r="AE128" s="80"/>
      <c r="AF128" s="80"/>
      <c r="AG128" s="80"/>
      <c r="AH128" s="80"/>
      <c r="AI128" s="80"/>
      <c r="AJ128" s="80"/>
      <c r="AK128" s="80"/>
      <c r="AL128" s="37"/>
      <c r="AM128" s="37"/>
      <c r="AN128" s="37"/>
      <c r="AO128" s="37"/>
    </row>
    <row r="129" spans="1:41" s="183" customFormat="1">
      <c r="A129" s="1429"/>
      <c r="B129" s="1430"/>
      <c r="C129" s="1431"/>
      <c r="D129" s="1431"/>
      <c r="E129" s="1431"/>
      <c r="F129" s="1431"/>
      <c r="H129" s="37"/>
      <c r="I129" s="37"/>
      <c r="J129" s="37"/>
      <c r="K129" s="37"/>
      <c r="L129" s="37"/>
      <c r="M129" s="37"/>
      <c r="N129" s="1"/>
      <c r="O129" s="37"/>
      <c r="P129" s="37"/>
      <c r="Q129" s="37"/>
      <c r="R129" s="80"/>
      <c r="S129" s="80"/>
      <c r="T129" s="80"/>
      <c r="U129" s="80"/>
      <c r="V129" s="80"/>
      <c r="W129" s="80"/>
      <c r="X129" s="80"/>
      <c r="Y129" s="80"/>
      <c r="Z129" s="80"/>
      <c r="AA129" s="80"/>
      <c r="AB129" s="80"/>
      <c r="AC129" s="80"/>
      <c r="AD129" s="80"/>
      <c r="AE129" s="80"/>
      <c r="AF129" s="80"/>
      <c r="AG129" s="80"/>
      <c r="AH129" s="80"/>
      <c r="AI129" s="80"/>
      <c r="AJ129" s="80"/>
      <c r="AK129" s="80"/>
      <c r="AL129" s="37"/>
      <c r="AM129" s="37"/>
      <c r="AN129" s="37"/>
      <c r="AO129" s="37"/>
    </row>
    <row r="130" spans="1:41" s="183" customFormat="1">
      <c r="A130" s="1429"/>
      <c r="B130" s="1430"/>
      <c r="C130" s="1431"/>
      <c r="D130" s="1431"/>
      <c r="E130" s="1431"/>
      <c r="F130" s="1431"/>
      <c r="H130" s="37"/>
      <c r="I130" s="37"/>
      <c r="J130" s="37"/>
      <c r="K130" s="37"/>
      <c r="L130" s="37"/>
      <c r="M130" s="37"/>
      <c r="N130" s="1"/>
      <c r="O130" s="37"/>
      <c r="P130" s="37"/>
      <c r="Q130" s="37"/>
      <c r="R130" s="80"/>
      <c r="S130" s="80"/>
      <c r="T130" s="80"/>
      <c r="U130" s="80"/>
      <c r="V130" s="80"/>
      <c r="W130" s="80"/>
      <c r="X130" s="80"/>
      <c r="Y130" s="80"/>
      <c r="Z130" s="80"/>
      <c r="AA130" s="80"/>
      <c r="AB130" s="80"/>
      <c r="AC130" s="80"/>
      <c r="AD130" s="80"/>
      <c r="AE130" s="80"/>
      <c r="AF130" s="80"/>
      <c r="AG130" s="80"/>
      <c r="AH130" s="80"/>
      <c r="AI130" s="80"/>
      <c r="AJ130" s="80"/>
      <c r="AK130" s="80"/>
      <c r="AL130" s="37"/>
      <c r="AM130" s="37"/>
      <c r="AN130" s="37"/>
      <c r="AO130" s="37"/>
    </row>
    <row r="131" spans="1:41" s="183" customFormat="1">
      <c r="A131" s="1429"/>
      <c r="B131" s="1430"/>
      <c r="C131" s="1431"/>
      <c r="D131" s="1431"/>
      <c r="E131" s="1431"/>
      <c r="F131" s="1431"/>
      <c r="H131" s="37"/>
      <c r="I131" s="37"/>
      <c r="J131" s="37"/>
      <c r="K131" s="37"/>
      <c r="L131" s="37"/>
      <c r="M131" s="37"/>
      <c r="N131" s="1"/>
      <c r="O131" s="37"/>
      <c r="P131" s="37"/>
      <c r="Q131" s="37"/>
      <c r="R131" s="80"/>
      <c r="S131" s="80"/>
      <c r="T131" s="80"/>
      <c r="U131" s="80"/>
      <c r="V131" s="80"/>
      <c r="W131" s="80"/>
      <c r="X131" s="80"/>
      <c r="Y131" s="80"/>
      <c r="Z131" s="80"/>
      <c r="AA131" s="80"/>
      <c r="AB131" s="80"/>
      <c r="AC131" s="80"/>
      <c r="AD131" s="80"/>
      <c r="AE131" s="80"/>
      <c r="AF131" s="80"/>
      <c r="AG131" s="80"/>
      <c r="AH131" s="80"/>
      <c r="AI131" s="80"/>
      <c r="AJ131" s="80"/>
      <c r="AK131" s="80"/>
      <c r="AL131" s="37"/>
      <c r="AM131" s="37"/>
      <c r="AN131" s="37"/>
      <c r="AO131" s="37"/>
    </row>
    <row r="132" spans="1:41" s="183" customFormat="1">
      <c r="A132" s="1429"/>
      <c r="B132" s="1430"/>
      <c r="C132" s="1431"/>
      <c r="D132" s="1431"/>
      <c r="E132" s="1431"/>
      <c r="F132" s="1431"/>
      <c r="H132" s="37"/>
      <c r="I132" s="37"/>
      <c r="J132" s="37"/>
      <c r="K132" s="37"/>
      <c r="L132" s="37"/>
      <c r="M132" s="37"/>
      <c r="N132" s="1"/>
      <c r="O132" s="37"/>
      <c r="P132" s="37"/>
      <c r="Q132" s="37"/>
      <c r="R132" s="80"/>
      <c r="S132" s="80"/>
      <c r="T132" s="80"/>
      <c r="U132" s="80"/>
      <c r="V132" s="80"/>
      <c r="W132" s="80"/>
      <c r="X132" s="80"/>
      <c r="Y132" s="80"/>
      <c r="Z132" s="80"/>
      <c r="AA132" s="80"/>
      <c r="AB132" s="80"/>
      <c r="AC132" s="80"/>
      <c r="AD132" s="80"/>
      <c r="AE132" s="80"/>
      <c r="AF132" s="80"/>
      <c r="AG132" s="80"/>
      <c r="AH132" s="80"/>
      <c r="AI132" s="80"/>
      <c r="AJ132" s="80"/>
      <c r="AK132" s="80"/>
      <c r="AL132" s="37"/>
      <c r="AM132" s="37"/>
      <c r="AN132" s="37"/>
      <c r="AO132" s="37"/>
    </row>
    <row r="133" spans="1:41" s="183" customFormat="1">
      <c r="A133" s="1429"/>
      <c r="B133" s="1430"/>
      <c r="C133" s="1431"/>
      <c r="D133" s="1431"/>
      <c r="E133" s="1431"/>
      <c r="F133" s="1431"/>
      <c r="H133" s="37"/>
      <c r="I133" s="37"/>
      <c r="J133" s="37"/>
      <c r="K133" s="37"/>
      <c r="L133" s="37"/>
      <c r="M133" s="37"/>
      <c r="N133" s="1"/>
      <c r="O133" s="37"/>
      <c r="P133" s="37"/>
      <c r="Q133" s="37"/>
      <c r="R133" s="80"/>
      <c r="S133" s="80"/>
      <c r="T133" s="80"/>
      <c r="U133" s="80"/>
      <c r="V133" s="80"/>
      <c r="W133" s="80"/>
      <c r="X133" s="80"/>
      <c r="Y133" s="80"/>
      <c r="Z133" s="80"/>
      <c r="AA133" s="80"/>
      <c r="AB133" s="80"/>
      <c r="AC133" s="80"/>
      <c r="AD133" s="80"/>
      <c r="AE133" s="80"/>
      <c r="AF133" s="80"/>
      <c r="AG133" s="80"/>
      <c r="AH133" s="80"/>
      <c r="AI133" s="80"/>
      <c r="AJ133" s="80"/>
      <c r="AK133" s="80"/>
      <c r="AL133" s="37"/>
      <c r="AM133" s="37"/>
      <c r="AN133" s="37"/>
      <c r="AO133" s="37"/>
    </row>
    <row r="134" spans="1:41" s="183" customFormat="1">
      <c r="A134" s="1429"/>
      <c r="B134" s="1430"/>
      <c r="C134" s="1431"/>
      <c r="D134" s="1431"/>
      <c r="E134" s="1431"/>
      <c r="F134" s="1431"/>
      <c r="H134" s="37"/>
      <c r="I134" s="37"/>
      <c r="J134" s="37"/>
      <c r="K134" s="37"/>
      <c r="L134" s="37"/>
      <c r="M134" s="37"/>
      <c r="N134" s="1"/>
      <c r="O134" s="37"/>
      <c r="P134" s="37"/>
      <c r="Q134" s="37"/>
      <c r="R134" s="80"/>
      <c r="S134" s="80"/>
      <c r="T134" s="80"/>
      <c r="U134" s="80"/>
      <c r="V134" s="80"/>
      <c r="W134" s="80"/>
      <c r="X134" s="80"/>
      <c r="Y134" s="80"/>
      <c r="Z134" s="80"/>
      <c r="AA134" s="80"/>
      <c r="AB134" s="80"/>
      <c r="AC134" s="80"/>
      <c r="AD134" s="80"/>
      <c r="AE134" s="80"/>
      <c r="AF134" s="80"/>
      <c r="AG134" s="80"/>
      <c r="AH134" s="80"/>
      <c r="AI134" s="80"/>
      <c r="AJ134" s="80"/>
      <c r="AK134" s="80"/>
      <c r="AL134" s="37"/>
      <c r="AM134" s="37"/>
      <c r="AN134" s="37"/>
      <c r="AO134" s="37"/>
    </row>
    <row r="135" spans="1:41" s="183" customFormat="1">
      <c r="A135" s="1429"/>
      <c r="B135" s="1430"/>
      <c r="C135" s="1431"/>
      <c r="D135" s="1431"/>
      <c r="E135" s="1431"/>
      <c r="F135" s="1431"/>
      <c r="H135" s="37"/>
      <c r="I135" s="37"/>
      <c r="J135" s="37"/>
      <c r="K135" s="37"/>
      <c r="L135" s="37"/>
      <c r="M135" s="37"/>
      <c r="N135" s="1"/>
      <c r="O135" s="37"/>
      <c r="P135" s="37"/>
      <c r="Q135" s="37"/>
      <c r="R135" s="80"/>
      <c r="S135" s="80"/>
      <c r="T135" s="80"/>
      <c r="U135" s="80"/>
      <c r="V135" s="80"/>
      <c r="W135" s="80"/>
      <c r="X135" s="80"/>
      <c r="Y135" s="80"/>
      <c r="Z135" s="80"/>
      <c r="AA135" s="80"/>
      <c r="AB135" s="80"/>
      <c r="AC135" s="80"/>
      <c r="AD135" s="80"/>
      <c r="AE135" s="80"/>
      <c r="AF135" s="80"/>
      <c r="AG135" s="80"/>
      <c r="AH135" s="80"/>
      <c r="AI135" s="80"/>
      <c r="AJ135" s="80"/>
      <c r="AK135" s="80"/>
      <c r="AL135" s="37"/>
      <c r="AM135" s="37"/>
      <c r="AN135" s="37"/>
      <c r="AO135" s="37"/>
    </row>
    <row r="136" spans="1:41" s="183" customFormat="1">
      <c r="A136" s="1429"/>
      <c r="B136" s="1430"/>
      <c r="C136" s="1431"/>
      <c r="D136" s="1431"/>
      <c r="E136" s="1431"/>
      <c r="F136" s="1431"/>
      <c r="H136" s="37"/>
      <c r="I136" s="37"/>
      <c r="J136" s="37"/>
      <c r="K136" s="37"/>
      <c r="L136" s="37"/>
      <c r="M136" s="37"/>
      <c r="N136" s="1"/>
      <c r="O136" s="37"/>
      <c r="P136" s="37"/>
      <c r="Q136" s="37"/>
      <c r="R136" s="80"/>
      <c r="S136" s="80"/>
      <c r="T136" s="80"/>
      <c r="U136" s="80"/>
      <c r="V136" s="80"/>
      <c r="W136" s="80"/>
      <c r="X136" s="80"/>
      <c r="Y136" s="80"/>
      <c r="Z136" s="80"/>
      <c r="AA136" s="80"/>
      <c r="AB136" s="80"/>
      <c r="AC136" s="80"/>
      <c r="AD136" s="80"/>
      <c r="AE136" s="80"/>
      <c r="AF136" s="80"/>
      <c r="AG136" s="80"/>
      <c r="AH136" s="80"/>
      <c r="AI136" s="80"/>
      <c r="AJ136" s="80"/>
      <c r="AK136" s="80"/>
      <c r="AL136" s="37"/>
      <c r="AM136" s="37"/>
      <c r="AN136" s="37"/>
      <c r="AO136" s="37"/>
    </row>
    <row r="137" spans="1:41" s="183" customFormat="1">
      <c r="A137" s="1429"/>
      <c r="B137" s="1430"/>
      <c r="C137" s="1431"/>
      <c r="D137" s="1431"/>
      <c r="E137" s="1431"/>
      <c r="F137" s="1431"/>
      <c r="H137" s="37"/>
      <c r="I137" s="37"/>
      <c r="J137" s="37"/>
      <c r="K137" s="37"/>
      <c r="L137" s="37"/>
      <c r="M137" s="37"/>
      <c r="N137" s="1"/>
      <c r="O137" s="37"/>
      <c r="P137" s="37"/>
      <c r="Q137" s="37"/>
      <c r="R137" s="80"/>
      <c r="S137" s="80"/>
      <c r="T137" s="80"/>
      <c r="U137" s="80"/>
      <c r="V137" s="80"/>
      <c r="W137" s="80"/>
      <c r="X137" s="80"/>
      <c r="Y137" s="80"/>
      <c r="Z137" s="80"/>
      <c r="AA137" s="80"/>
      <c r="AB137" s="80"/>
      <c r="AC137" s="80"/>
      <c r="AD137" s="80"/>
      <c r="AE137" s="80"/>
      <c r="AF137" s="80"/>
      <c r="AG137" s="80"/>
      <c r="AH137" s="80"/>
      <c r="AI137" s="80"/>
      <c r="AJ137" s="80"/>
      <c r="AK137" s="80"/>
      <c r="AL137" s="37"/>
      <c r="AM137" s="37"/>
      <c r="AN137" s="37"/>
      <c r="AO137" s="37"/>
    </row>
    <row r="138" spans="1:41" s="183" customFormat="1">
      <c r="A138" s="1429"/>
      <c r="B138" s="1430"/>
      <c r="C138" s="1431"/>
      <c r="D138" s="1431"/>
      <c r="E138" s="1431"/>
      <c r="F138" s="1431"/>
      <c r="H138" s="37"/>
      <c r="I138" s="37"/>
      <c r="J138" s="37"/>
      <c r="K138" s="37"/>
      <c r="L138" s="37"/>
      <c r="M138" s="37"/>
      <c r="N138" s="1"/>
      <c r="O138" s="37"/>
      <c r="P138" s="37"/>
      <c r="Q138" s="37"/>
      <c r="R138" s="80"/>
      <c r="S138" s="80"/>
      <c r="T138" s="80"/>
      <c r="U138" s="80"/>
      <c r="V138" s="80"/>
      <c r="W138" s="80"/>
      <c r="X138" s="80"/>
      <c r="Y138" s="80"/>
      <c r="Z138" s="80"/>
      <c r="AA138" s="80"/>
      <c r="AB138" s="80"/>
      <c r="AC138" s="80"/>
      <c r="AD138" s="80"/>
      <c r="AE138" s="80"/>
      <c r="AF138" s="80"/>
      <c r="AG138" s="80"/>
      <c r="AH138" s="80"/>
      <c r="AI138" s="80"/>
      <c r="AJ138" s="80"/>
      <c r="AK138" s="80"/>
      <c r="AL138" s="37"/>
      <c r="AM138" s="37"/>
      <c r="AN138" s="37"/>
      <c r="AO138" s="37"/>
    </row>
    <row r="139" spans="1:41" s="183" customFormat="1">
      <c r="A139" s="1429"/>
      <c r="B139" s="1430"/>
      <c r="C139" s="1431"/>
      <c r="D139" s="1431"/>
      <c r="E139" s="1431"/>
      <c r="F139" s="1431"/>
      <c r="H139" s="37"/>
      <c r="I139" s="37"/>
      <c r="J139" s="37"/>
      <c r="K139" s="37"/>
      <c r="L139" s="37"/>
      <c r="M139" s="37"/>
      <c r="N139" s="1"/>
      <c r="O139" s="37"/>
      <c r="P139" s="37"/>
      <c r="Q139" s="37"/>
      <c r="R139" s="80"/>
      <c r="S139" s="80"/>
      <c r="T139" s="80"/>
      <c r="U139" s="80"/>
      <c r="V139" s="80"/>
      <c r="W139" s="80"/>
      <c r="X139" s="80"/>
      <c r="Y139" s="80"/>
      <c r="Z139" s="80"/>
      <c r="AA139" s="80"/>
      <c r="AB139" s="80"/>
      <c r="AC139" s="80"/>
      <c r="AD139" s="80"/>
      <c r="AE139" s="80"/>
      <c r="AF139" s="80"/>
      <c r="AG139" s="80"/>
      <c r="AH139" s="80"/>
      <c r="AI139" s="80"/>
      <c r="AJ139" s="80"/>
      <c r="AK139" s="80"/>
      <c r="AL139" s="37"/>
      <c r="AM139" s="37"/>
      <c r="AN139" s="37"/>
      <c r="AO139" s="37"/>
    </row>
    <row r="140" spans="1:41" s="183" customFormat="1">
      <c r="A140" s="1429"/>
      <c r="B140" s="1430"/>
      <c r="C140" s="1431"/>
      <c r="D140" s="1431"/>
      <c r="E140" s="1431"/>
      <c r="F140" s="1431"/>
      <c r="H140" s="37"/>
      <c r="I140" s="37"/>
      <c r="J140" s="37"/>
      <c r="K140" s="37"/>
      <c r="L140" s="37"/>
      <c r="M140" s="37"/>
      <c r="N140" s="1"/>
      <c r="O140" s="37"/>
      <c r="P140" s="37"/>
      <c r="Q140" s="37"/>
      <c r="R140" s="80"/>
      <c r="S140" s="80"/>
      <c r="T140" s="80"/>
      <c r="U140" s="80"/>
      <c r="V140" s="80"/>
      <c r="W140" s="80"/>
      <c r="X140" s="80"/>
      <c r="Y140" s="80"/>
      <c r="Z140" s="80"/>
      <c r="AA140" s="80"/>
      <c r="AB140" s="80"/>
      <c r="AC140" s="80"/>
      <c r="AD140" s="80"/>
      <c r="AE140" s="80"/>
      <c r="AF140" s="80"/>
      <c r="AG140" s="80"/>
      <c r="AH140" s="80"/>
      <c r="AI140" s="80"/>
      <c r="AJ140" s="80"/>
      <c r="AK140" s="80"/>
      <c r="AL140" s="37"/>
      <c r="AM140" s="37"/>
      <c r="AN140" s="37"/>
      <c r="AO140" s="37"/>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 right="0" top="0" bottom="0" header="0" footer="0"/>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5"/>
      <headerFooter alignWithMargins="0">
        <oddFooter>&amp;R&amp;"Book Antiqua,Bold"&amp;10Schedule-2/ Page &amp;P of &amp;N</oddFooter>
      </headerFooter>
    </customSheetView>
    <customSheetView guid="{B79CB868-E256-4BC8-93B8-32C16DA3E61B}" scale="80" hiddenColumns="1" state="hidden" topLeftCell="A34">
      <selection activeCell="F56" sqref="F56"/>
      <colBreaks count="1" manualBreakCount="1">
        <brk id="6" max="1048575" man="1"/>
      </colBreaks>
      <pageMargins left="0" right="0" top="0" bottom="0" header="0" footer="0"/>
      <printOptions horizontalCentered="1"/>
      <pageSetup paperSize="9" orientation="portrait" horizontalDpi="300" verticalDpi="300" r:id="rId26"/>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9" type="noConversion"/>
  <conditionalFormatting sqref="E16:E55">
    <cfRule type="expression" dxfId="32" priority="1" stopIfTrue="1">
      <formula>D16&gt;0</formula>
    </cfRule>
  </conditionalFormatting>
  <printOptions horizontalCentered="1"/>
  <pageMargins left="0.51181102362204722" right="0.26" top="0.4" bottom="0.44" header="0.25" footer="0.24"/>
  <pageSetup paperSize="9" orientation="portrait" horizontalDpi="300" verticalDpi="300" r:id="rId27"/>
  <headerFooter alignWithMargins="0">
    <oddFooter>&amp;R&amp;"Book Antiqua,Bold"&amp;10Schedule-2/ Page &amp;P of &amp;N</oddFooter>
  </headerFooter>
  <colBreaks count="1" manualBreakCount="1">
    <brk id="6" max="1048575" man="1"/>
  </colBreaks>
  <drawing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65"/>
  <sheetViews>
    <sheetView view="pageBreakPreview" topLeftCell="A8" zoomScale="80" zoomScaleNormal="100" zoomScaleSheetLayoutView="80" workbookViewId="0">
      <pane ySplit="10" topLeftCell="A18" activePane="bottomLeft" state="frozen"/>
      <selection pane="bottomLeft" activeCell="O19" sqref="O19"/>
      <selection activeCell="A8" sqref="A8"/>
    </sheetView>
  </sheetViews>
  <sheetFormatPr defaultColWidth="9" defaultRowHeight="15.75"/>
  <cols>
    <col min="1" max="1" width="5.25" style="746" customWidth="1"/>
    <col min="2" max="2" width="13" style="653" hidden="1" customWidth="1"/>
    <col min="3" max="3" width="7.875" style="653" hidden="1" customWidth="1"/>
    <col min="4" max="4" width="8.875" style="653" hidden="1" customWidth="1"/>
    <col min="5" max="5" width="9.375" style="653" hidden="1" customWidth="1"/>
    <col min="6" max="6" width="25" style="653" customWidth="1"/>
    <col min="7" max="7" width="12.625" style="653" customWidth="1"/>
    <col min="8" max="8" width="12.125" style="697" customWidth="1"/>
    <col min="9" max="9" width="12" style="637" bestFit="1" customWidth="1"/>
    <col min="10" max="10" width="9.5" style="653" customWidth="1"/>
    <col min="11" max="11" width="13" style="653" customWidth="1"/>
    <col min="12" max="12" width="65.5" style="638" customWidth="1"/>
    <col min="13" max="13" width="6.5" style="637" customWidth="1"/>
    <col min="14" max="14" width="8.625" style="637" customWidth="1"/>
    <col min="15" max="15" width="13.5" style="614" customWidth="1"/>
    <col min="16" max="16" width="17.25" style="637" customWidth="1"/>
    <col min="17" max="17" width="15.25" style="636" bestFit="1" customWidth="1"/>
    <col min="18" max="18" width="22.75" style="632" customWidth="1"/>
    <col min="19" max="19" width="15.5" style="632" customWidth="1"/>
    <col min="20" max="28" width="9" style="632" customWidth="1"/>
    <col min="29" max="29" width="16.5" style="632" customWidth="1"/>
    <col min="30" max="31" width="9" style="632" customWidth="1"/>
    <col min="32" max="36" width="9" style="632"/>
    <col min="37" max="37" width="9" style="632" hidden="1" customWidth="1"/>
    <col min="38" max="39" width="17.625" style="632" hidden="1" customWidth="1"/>
    <col min="40" max="40" width="9" style="632" hidden="1" customWidth="1"/>
    <col min="41" max="41" width="15.5" style="632" hidden="1" customWidth="1"/>
    <col min="42" max="42" width="15.375" style="632" hidden="1" customWidth="1"/>
    <col min="43" max="54" width="9" style="632"/>
    <col min="55" max="16384" width="9" style="633"/>
  </cols>
  <sheetData>
    <row r="1" spans="1:54" ht="16.5">
      <c r="A1" s="744" t="str">
        <f>Cover!B3</f>
        <v>SR-I/C&amp;M/WC-4356(SR1/NT/W-AIS/DOM/B00/25/11800) (RFx: 5002004743)</v>
      </c>
      <c r="B1" s="650"/>
      <c r="C1" s="879"/>
      <c r="D1" s="879"/>
      <c r="E1" s="879"/>
      <c r="F1" s="650"/>
      <c r="G1" s="879"/>
      <c r="H1" s="695"/>
      <c r="I1" s="628"/>
      <c r="J1" s="650"/>
      <c r="K1" s="650"/>
      <c r="L1" s="629"/>
      <c r="M1" s="630"/>
      <c r="N1" s="630"/>
      <c r="O1" s="631"/>
      <c r="P1" s="630" t="s">
        <v>273</v>
      </c>
    </row>
    <row r="2" spans="1:54">
      <c r="A2" s="745"/>
      <c r="B2" s="651"/>
      <c r="C2" s="651"/>
      <c r="D2" s="651"/>
      <c r="E2" s="651"/>
      <c r="F2" s="651"/>
      <c r="G2" s="651"/>
      <c r="H2" s="696"/>
      <c r="I2" s="623"/>
      <c r="J2" s="651"/>
      <c r="K2" s="651"/>
      <c r="L2" s="634"/>
      <c r="M2" s="623"/>
      <c r="N2" s="623"/>
      <c r="O2" s="633"/>
      <c r="P2" s="623"/>
    </row>
    <row r="3" spans="1:54" ht="80.45" customHeight="1">
      <c r="A3" s="1241" t="str">
        <f>Cover!$B$2</f>
        <v>WC-4356 : Augmentation of transformation capacity at 400/220KV Nagarjunasgar substation in Andhrapradesh by 1X500MVA, 400/220KV ICT(4th) and Conversion of 80MVAR fixed line reactor at Nellore end on Vijayawada- Nellore 400KV D/C line(line-2) to switchable line reactor along with NGR and its bypassing scheme</v>
      </c>
      <c r="B3" s="1241"/>
      <c r="C3" s="1241"/>
      <c r="D3" s="1241"/>
      <c r="E3" s="1241"/>
      <c r="F3" s="1241"/>
      <c r="G3" s="1241"/>
      <c r="H3" s="1241"/>
      <c r="I3" s="1241"/>
      <c r="J3" s="1241"/>
      <c r="K3" s="1241"/>
      <c r="L3" s="1241"/>
      <c r="M3" s="1241"/>
      <c r="N3" s="1241"/>
      <c r="O3" s="1241"/>
      <c r="P3" s="1241"/>
      <c r="Q3" s="1241"/>
      <c r="AK3" s="635" t="s">
        <v>261</v>
      </c>
      <c r="AM3" s="652">
        <f>IF(ISERROR(#REF!/('Sch-6'!D14+'Sch-6'!D16+'Sch-6'!D18)),0,#REF!/( 'Sch-6'!D14+'Sch-6'!D16+'Sch-6'!D18))</f>
        <v>0</v>
      </c>
    </row>
    <row r="4" spans="1:54" ht="16.5">
      <c r="A4" s="1243" t="s">
        <v>274</v>
      </c>
      <c r="B4" s="1243"/>
      <c r="C4" s="1243"/>
      <c r="D4" s="1243"/>
      <c r="E4" s="1243"/>
      <c r="F4" s="1243"/>
      <c r="G4" s="1243"/>
      <c r="H4" s="1243"/>
      <c r="I4" s="1243"/>
      <c r="J4" s="1243"/>
      <c r="K4" s="1243"/>
      <c r="L4" s="1243"/>
      <c r="M4" s="1243"/>
      <c r="N4" s="1243"/>
      <c r="O4" s="1243"/>
      <c r="P4" s="1243"/>
      <c r="Q4" s="1243"/>
      <c r="AK4" s="635" t="s">
        <v>263</v>
      </c>
      <c r="AM4" s="652" t="e">
        <f>#REF!</f>
        <v>#REF!</v>
      </c>
    </row>
    <row r="5" spans="1:54">
      <c r="AK5" s="635" t="s">
        <v>275</v>
      </c>
      <c r="AM5" s="652">
        <f>IF(ISERROR(#REF!/#REF!),0,#REF! /#REF!)</f>
        <v>0</v>
      </c>
    </row>
    <row r="6" spans="1:54" ht="16.5">
      <c r="A6" s="747" t="str">
        <f>'Sch-1'!A6</f>
        <v>Bidder’s Name and Address (Sole Bidder) :</v>
      </c>
      <c r="B6" s="654"/>
      <c r="C6" s="880"/>
      <c r="D6" s="880"/>
      <c r="E6" s="880"/>
      <c r="F6" s="654"/>
      <c r="G6" s="880"/>
      <c r="H6" s="698"/>
      <c r="I6" s="692"/>
      <c r="J6" s="654"/>
      <c r="K6" s="654"/>
      <c r="L6" s="639"/>
      <c r="M6" s="689" t="s">
        <v>91</v>
      </c>
      <c r="P6" s="623"/>
      <c r="AK6" s="635" t="s">
        <v>276</v>
      </c>
      <c r="AM6" s="652" t="e">
        <f>#REF!</f>
        <v>#REF!</v>
      </c>
    </row>
    <row r="7" spans="1:54" ht="16.5">
      <c r="A7" s="748" t="str">
        <f>'Sch-1'!A7</f>
        <v/>
      </c>
      <c r="B7" s="655"/>
      <c r="C7" s="881"/>
      <c r="D7" s="881"/>
      <c r="E7" s="881"/>
      <c r="F7" s="655"/>
      <c r="G7" s="881"/>
      <c r="H7" s="699"/>
      <c r="I7" s="655"/>
      <c r="J7" s="655"/>
      <c r="K7" s="655"/>
      <c r="L7" s="655"/>
      <c r="M7" s="1171" t="str">
        <f>'Sch-1'!M7</f>
        <v>Contract &amp; Materials Dept.,</v>
      </c>
      <c r="N7" s="1171"/>
      <c r="O7" s="1171"/>
      <c r="P7" s="1171"/>
      <c r="AK7" s="635" t="s">
        <v>266</v>
      </c>
      <c r="AM7" s="652" t="e">
        <f>SUM(AM3:AM6)</f>
        <v>#REF!</v>
      </c>
    </row>
    <row r="8" spans="1:54" ht="49.5">
      <c r="A8" s="1119" t="s">
        <v>92</v>
      </c>
      <c r="B8" s="654"/>
      <c r="C8" s="1247" t="str">
        <f>IF('Sch-1'!C8=0, "", 'Sch-1'!C8)</f>
        <v/>
      </c>
      <c r="D8" s="1247"/>
      <c r="E8" s="1247"/>
      <c r="F8" s="1247"/>
      <c r="G8" s="880"/>
      <c r="H8" s="698"/>
      <c r="I8" s="692"/>
      <c r="J8" s="654"/>
      <c r="K8" s="654"/>
      <c r="M8" s="1171" t="str">
        <f>'Sch-1'!M8</f>
        <v>Power Grid Corporation of India Ltd.,</v>
      </c>
      <c r="N8" s="1171"/>
      <c r="O8" s="1171"/>
      <c r="P8" s="1171"/>
    </row>
    <row r="9" spans="1:54" ht="49.5">
      <c r="A9" s="1119" t="s">
        <v>93</v>
      </c>
      <c r="B9" s="654"/>
      <c r="C9" s="1235" t="str">
        <f>IF('Sch-1'!C9=0, "", 'Sch-1'!C9)</f>
        <v/>
      </c>
      <c r="D9" s="1235"/>
      <c r="E9" s="1235"/>
      <c r="F9" s="1235"/>
      <c r="G9" s="880"/>
      <c r="H9" s="698"/>
      <c r="I9" s="692"/>
      <c r="J9" s="654"/>
      <c r="K9" s="654"/>
      <c r="M9" s="1171" t="str">
        <f>'Sch-1'!M9</f>
        <v>SRTS-I, Kavadiguda Main Road,</v>
      </c>
      <c r="N9" s="1171"/>
      <c r="O9" s="1171"/>
      <c r="P9" s="1171"/>
    </row>
    <row r="10" spans="1:54">
      <c r="A10" s="749"/>
      <c r="B10" s="656"/>
      <c r="C10" s="1235" t="str">
        <f>IF('Sch-1'!C10=0, "", 'Sch-1'!C10)</f>
        <v/>
      </c>
      <c r="D10" s="1235"/>
      <c r="E10" s="1235"/>
      <c r="F10" s="1235"/>
      <c r="G10" s="657"/>
      <c r="H10" s="700"/>
      <c r="I10" s="640"/>
      <c r="J10" s="656"/>
      <c r="K10" s="656"/>
      <c r="M10" s="640" t="str">
        <f>'Sch-1'!M10</f>
        <v>Secunderabad -500080.</v>
      </c>
      <c r="N10" s="693"/>
      <c r="O10" s="712"/>
      <c r="P10" s="693"/>
      <c r="AK10" s="635" t="s">
        <v>277</v>
      </c>
      <c r="AM10" s="652">
        <f>'Sch-1'!AA10</f>
        <v>0</v>
      </c>
    </row>
    <row r="11" spans="1:54">
      <c r="A11" s="749"/>
      <c r="B11" s="656"/>
      <c r="C11" s="1235" t="str">
        <f>IF('Sch-1'!C11=0, "", 'Sch-1'!C11)</f>
        <v/>
      </c>
      <c r="D11" s="1235"/>
      <c r="E11" s="1235"/>
      <c r="F11" s="1235"/>
      <c r="G11" s="657"/>
      <c r="H11" s="700"/>
      <c r="I11" s="640"/>
      <c r="J11" s="656"/>
      <c r="K11" s="656"/>
      <c r="M11" s="1171"/>
      <c r="N11" s="1171"/>
      <c r="O11" s="1171"/>
      <c r="P11" s="1171"/>
      <c r="AK11" s="635"/>
      <c r="AM11" s="652"/>
    </row>
    <row r="12" spans="1:54">
      <c r="A12" s="750"/>
      <c r="B12" s="657"/>
      <c r="C12" s="657"/>
      <c r="D12" s="657"/>
      <c r="E12" s="657"/>
      <c r="F12" s="657"/>
      <c r="G12" s="657"/>
      <c r="H12" s="700"/>
      <c r="I12" s="693"/>
      <c r="J12" s="657"/>
      <c r="K12" s="657"/>
      <c r="L12" s="658"/>
      <c r="M12" s="659"/>
      <c r="N12" s="659"/>
      <c r="O12" s="640"/>
      <c r="P12" s="623"/>
      <c r="AK12" s="635"/>
      <c r="AM12" s="652"/>
    </row>
    <row r="13" spans="1:54" s="711" customFormat="1" ht="18.75">
      <c r="A13" s="1248" t="s">
        <v>278</v>
      </c>
      <c r="B13" s="1248"/>
      <c r="C13" s="1248"/>
      <c r="D13" s="1248"/>
      <c r="E13" s="1248"/>
      <c r="F13" s="1248"/>
      <c r="G13" s="1248"/>
      <c r="H13" s="1248"/>
      <c r="I13" s="1248"/>
      <c r="J13" s="1248"/>
      <c r="K13" s="1248"/>
      <c r="L13" s="1248"/>
      <c r="M13" s="1248"/>
      <c r="N13" s="1248"/>
      <c r="O13" s="1248"/>
      <c r="P13" s="1248"/>
      <c r="Q13" s="1248"/>
      <c r="R13" s="708"/>
      <c r="S13" s="708"/>
      <c r="T13" s="708"/>
      <c r="U13" s="708"/>
      <c r="V13" s="707"/>
      <c r="W13" s="707"/>
      <c r="X13" s="707"/>
      <c r="Y13" s="707"/>
      <c r="Z13" s="707"/>
      <c r="AA13" s="707"/>
      <c r="AB13" s="707"/>
      <c r="AC13" s="707"/>
      <c r="AD13" s="707"/>
      <c r="AE13" s="707"/>
      <c r="AF13" s="707"/>
      <c r="AG13" s="707"/>
      <c r="AH13" s="707"/>
      <c r="AI13" s="707"/>
      <c r="AJ13" s="707"/>
      <c r="AK13" s="707"/>
      <c r="AL13" s="1237" t="s">
        <v>268</v>
      </c>
      <c r="AM13" s="1237"/>
      <c r="AN13" s="710" t="s">
        <v>246</v>
      </c>
      <c r="AO13" s="1237" t="s">
        <v>269</v>
      </c>
      <c r="AP13" s="1237"/>
      <c r="AQ13" s="707"/>
      <c r="AR13" s="707"/>
      <c r="AS13" s="707"/>
      <c r="AT13" s="707"/>
      <c r="AU13" s="707"/>
      <c r="AV13" s="707"/>
      <c r="AW13" s="707"/>
      <c r="AX13" s="707"/>
      <c r="AY13" s="707"/>
      <c r="AZ13" s="707"/>
      <c r="BA13" s="707"/>
      <c r="BB13" s="707"/>
    </row>
    <row r="14" spans="1:54" ht="16.5">
      <c r="A14" s="749"/>
      <c r="B14" s="656"/>
      <c r="C14" s="657"/>
      <c r="D14" s="657"/>
      <c r="E14" s="657"/>
      <c r="F14" s="656"/>
      <c r="G14" s="657"/>
      <c r="H14" s="700"/>
      <c r="I14" s="640"/>
      <c r="J14" s="656"/>
      <c r="K14" s="656"/>
      <c r="L14" s="656"/>
      <c r="M14" s="657"/>
      <c r="N14" s="657"/>
      <c r="O14" s="656"/>
      <c r="P14" s="657"/>
      <c r="R14" s="660"/>
      <c r="S14" s="660"/>
      <c r="T14" s="660"/>
      <c r="U14" s="660"/>
      <c r="AL14" s="661"/>
      <c r="AM14" s="661"/>
      <c r="AN14" s="636"/>
      <c r="AO14" s="661"/>
      <c r="AP14" s="661"/>
    </row>
    <row r="15" spans="1:54" ht="16.5">
      <c r="A15" s="749"/>
      <c r="B15" s="656"/>
      <c r="C15" s="657"/>
      <c r="D15" s="657"/>
      <c r="E15" s="657"/>
      <c r="F15" s="656"/>
      <c r="G15" s="657"/>
      <c r="H15" s="700"/>
      <c r="I15" s="640"/>
      <c r="J15" s="656"/>
      <c r="K15" s="656"/>
      <c r="L15" s="656"/>
      <c r="M15" s="657"/>
      <c r="N15" s="1227" t="s">
        <v>96</v>
      </c>
      <c r="O15" s="1227"/>
      <c r="P15" s="1227"/>
      <c r="R15" s="660"/>
      <c r="S15" s="660"/>
      <c r="T15" s="660"/>
      <c r="U15" s="660"/>
      <c r="AL15" s="661"/>
      <c r="AM15" s="661"/>
      <c r="AN15" s="636"/>
      <c r="AO15" s="661"/>
      <c r="AP15" s="661"/>
    </row>
    <row r="16" spans="1:54" ht="120">
      <c r="A16" s="839" t="s">
        <v>98</v>
      </c>
      <c r="B16" s="825" t="s">
        <v>99</v>
      </c>
      <c r="C16" s="825" t="s">
        <v>100</v>
      </c>
      <c r="D16" s="825" t="s">
        <v>279</v>
      </c>
      <c r="E16" s="825" t="s">
        <v>280</v>
      </c>
      <c r="F16" s="825" t="s">
        <v>101</v>
      </c>
      <c r="G16" s="840" t="s">
        <v>281</v>
      </c>
      <c r="H16" s="1079" t="s">
        <v>282</v>
      </c>
      <c r="I16" s="871" t="s">
        <v>283</v>
      </c>
      <c r="J16" s="871" t="s">
        <v>284</v>
      </c>
      <c r="K16" s="871" t="s">
        <v>106</v>
      </c>
      <c r="L16" s="825" t="s">
        <v>252</v>
      </c>
      <c r="M16" s="826" t="s">
        <v>108</v>
      </c>
      <c r="N16" s="826" t="s">
        <v>253</v>
      </c>
      <c r="O16" s="825" t="s">
        <v>285</v>
      </c>
      <c r="P16" s="825" t="s">
        <v>286</v>
      </c>
      <c r="Q16" s="871" t="s">
        <v>287</v>
      </c>
      <c r="R16" s="660"/>
      <c r="S16" s="660"/>
      <c r="T16" s="660"/>
      <c r="U16" s="660"/>
      <c r="AL16" s="662" t="s">
        <v>288</v>
      </c>
      <c r="AM16" s="662" t="s">
        <v>289</v>
      </c>
      <c r="AN16" s="636"/>
      <c r="AO16" s="662" t="s">
        <v>288</v>
      </c>
      <c r="AP16" s="662" t="s">
        <v>289</v>
      </c>
    </row>
    <row r="17" spans="1:54" s="711" customFormat="1" ht="16.5">
      <c r="A17" s="841">
        <v>1</v>
      </c>
      <c r="B17" s="841">
        <v>2</v>
      </c>
      <c r="C17" s="841">
        <v>3</v>
      </c>
      <c r="D17" s="841">
        <v>4</v>
      </c>
      <c r="E17" s="841">
        <v>5</v>
      </c>
      <c r="F17" s="893">
        <v>6</v>
      </c>
      <c r="G17" s="841">
        <v>7</v>
      </c>
      <c r="H17" s="893">
        <v>8</v>
      </c>
      <c r="I17" s="1080">
        <v>9</v>
      </c>
      <c r="J17" s="1080">
        <v>10</v>
      </c>
      <c r="K17" s="1080">
        <v>11</v>
      </c>
      <c r="L17" s="842">
        <v>12</v>
      </c>
      <c r="M17" s="842">
        <v>13</v>
      </c>
      <c r="N17" s="842">
        <v>14</v>
      </c>
      <c r="O17" s="842">
        <v>15</v>
      </c>
      <c r="P17" s="842" t="s">
        <v>290</v>
      </c>
      <c r="Q17" s="842">
        <v>17</v>
      </c>
      <c r="R17" s="708"/>
      <c r="S17" s="708"/>
      <c r="T17" s="708"/>
      <c r="U17" s="708"/>
      <c r="V17" s="707"/>
      <c r="W17" s="707"/>
      <c r="X17" s="707"/>
      <c r="Y17" s="707"/>
      <c r="Z17" s="707"/>
      <c r="AA17" s="707"/>
      <c r="AB17" s="707"/>
      <c r="AC17" s="707"/>
      <c r="AD17" s="707"/>
      <c r="AE17" s="707"/>
      <c r="AF17" s="707"/>
      <c r="AG17" s="707"/>
      <c r="AH17" s="707"/>
      <c r="AI17" s="707"/>
      <c r="AJ17" s="707"/>
      <c r="AK17" s="707"/>
      <c r="AL17" s="709">
        <v>5</v>
      </c>
      <c r="AM17" s="709" t="s">
        <v>239</v>
      </c>
      <c r="AN17" s="710"/>
      <c r="AO17" s="709">
        <v>5</v>
      </c>
      <c r="AP17" s="709" t="s">
        <v>239</v>
      </c>
      <c r="AQ17" s="707"/>
      <c r="AR17" s="707"/>
      <c r="AS17" s="707"/>
      <c r="AT17" s="707"/>
      <c r="AU17" s="707"/>
      <c r="AV17" s="707"/>
      <c r="AW17" s="707"/>
      <c r="AX17" s="707"/>
      <c r="AY17" s="707"/>
      <c r="AZ17" s="707"/>
      <c r="BA17" s="707"/>
      <c r="BB17" s="707"/>
    </row>
    <row r="18" spans="1:54" s="1113" customFormat="1" ht="22.5" customHeight="1">
      <c r="A18" s="1105"/>
      <c r="B18" s="1105"/>
      <c r="C18" s="1105"/>
      <c r="D18" s="1114" t="s">
        <v>114</v>
      </c>
      <c r="E18" s="1105"/>
      <c r="F18" s="1115" t="s">
        <v>114</v>
      </c>
      <c r="G18" s="1105"/>
      <c r="H18" s="1105"/>
      <c r="I18" s="1105"/>
      <c r="J18" s="1106"/>
      <c r="K18" s="1106"/>
      <c r="L18" s="1106"/>
      <c r="M18" s="1106"/>
      <c r="N18" s="1106"/>
      <c r="O18" s="1107"/>
      <c r="P18" s="1108"/>
      <c r="Q18" s="1108"/>
      <c r="R18" s="1108"/>
      <c r="S18" s="1109"/>
      <c r="T18" s="1110"/>
      <c r="U18" s="1110"/>
      <c r="V18" s="1110"/>
      <c r="W18" s="1110"/>
      <c r="X18" s="1110"/>
      <c r="Y18" s="1110"/>
      <c r="Z18" s="1111"/>
      <c r="AA18" s="1111"/>
      <c r="AB18" s="1112"/>
      <c r="AC18" s="1111"/>
      <c r="AD18" s="1111"/>
      <c r="AL18" s="1110"/>
      <c r="AM18" s="1110"/>
      <c r="AN18" s="1110"/>
      <c r="AO18" s="1110"/>
      <c r="AP18" s="1110"/>
      <c r="AQ18" s="1110"/>
      <c r="AR18" s="1110"/>
      <c r="AS18" s="1110"/>
      <c r="AT18" s="1110"/>
      <c r="AU18" s="1110"/>
      <c r="AV18" s="1110"/>
      <c r="AW18" s="1110"/>
      <c r="AX18" s="1110"/>
      <c r="AY18" s="1110"/>
    </row>
    <row r="19" spans="1:54" s="614" customFormat="1" ht="31.5">
      <c r="A19" s="758">
        <v>1</v>
      </c>
      <c r="B19" s="1043"/>
      <c r="C19" s="1042"/>
      <c r="D19" s="1042"/>
      <c r="E19" s="1042"/>
      <c r="F19" s="1093" t="s">
        <v>291</v>
      </c>
      <c r="G19" s="1100">
        <v>100000267</v>
      </c>
      <c r="H19" s="1101">
        <v>998736</v>
      </c>
      <c r="I19" s="1116"/>
      <c r="J19" s="1042">
        <v>18</v>
      </c>
      <c r="K19" s="898"/>
      <c r="L19" s="1098" t="s">
        <v>292</v>
      </c>
      <c r="M19" s="1103" t="s">
        <v>117</v>
      </c>
      <c r="N19" s="1103">
        <v>1</v>
      </c>
      <c r="O19" s="894"/>
      <c r="P19" s="872" t="str">
        <f>IF(O19=0, "Included", IF(ISERROR(N19*O19), O19, N19*O19))</f>
        <v>Included</v>
      </c>
      <c r="Q19" s="872">
        <f>S19</f>
        <v>0</v>
      </c>
      <c r="R19" s="614">
        <f>IF(P19="Included",0,P19)</f>
        <v>0</v>
      </c>
      <c r="S19" s="614">
        <f>IF(K19="",(R19*J19/100),(R19*K19))</f>
        <v>0</v>
      </c>
      <c r="T19" s="615"/>
      <c r="U19" s="615"/>
      <c r="AD19" s="742"/>
    </row>
    <row r="20" spans="1:54" s="614" customFormat="1" ht="31.5">
      <c r="A20" s="758">
        <v>2</v>
      </c>
      <c r="B20" s="1043"/>
      <c r="C20" s="1042"/>
      <c r="D20" s="1042"/>
      <c r="E20" s="1042"/>
      <c r="F20" s="1093" t="s">
        <v>291</v>
      </c>
      <c r="G20" s="1100">
        <v>100000274</v>
      </c>
      <c r="H20" s="1101">
        <v>998736</v>
      </c>
      <c r="I20" s="1116"/>
      <c r="J20" s="1042">
        <v>18</v>
      </c>
      <c r="K20" s="898"/>
      <c r="L20" s="1098" t="s">
        <v>126</v>
      </c>
      <c r="M20" s="1103" t="s">
        <v>117</v>
      </c>
      <c r="N20" s="1103">
        <v>3</v>
      </c>
      <c r="O20" s="894"/>
      <c r="P20" s="872" t="str">
        <f>IF(O20=0, "Included", IF(ISERROR(N20*O20), O20, N20*O20))</f>
        <v>Included</v>
      </c>
      <c r="Q20" s="872">
        <f>S20</f>
        <v>0</v>
      </c>
      <c r="R20" s="614">
        <f>IF(P20="Included",0,P20)</f>
        <v>0</v>
      </c>
      <c r="S20" s="614">
        <f t="shared" ref="S20:S68" si="0">IF(K20="",(R20*J20/100),(R20*K20))</f>
        <v>0</v>
      </c>
      <c r="T20" s="615"/>
      <c r="U20" s="615"/>
      <c r="AD20" s="742"/>
    </row>
    <row r="21" spans="1:54" s="614" customFormat="1" ht="31.5">
      <c r="A21" s="758">
        <v>3</v>
      </c>
      <c r="B21" s="1043"/>
      <c r="C21" s="1042"/>
      <c r="D21" s="1042"/>
      <c r="E21" s="1042"/>
      <c r="F21" s="1093" t="s">
        <v>291</v>
      </c>
      <c r="G21" s="1100">
        <v>100000287</v>
      </c>
      <c r="H21" s="1101">
        <v>998736</v>
      </c>
      <c r="I21" s="1116"/>
      <c r="J21" s="1042">
        <v>18</v>
      </c>
      <c r="K21" s="898"/>
      <c r="L21" s="1098" t="s">
        <v>127</v>
      </c>
      <c r="M21" s="1103" t="s">
        <v>117</v>
      </c>
      <c r="N21" s="1103">
        <v>3</v>
      </c>
      <c r="O21" s="894"/>
      <c r="P21" s="872" t="str">
        <f>IF(O21=0, "Included", IF(ISERROR(N21*O21), O21, N21*O21))</f>
        <v>Included</v>
      </c>
      <c r="Q21" s="872">
        <f>S21</f>
        <v>0</v>
      </c>
      <c r="R21" s="614">
        <f>IF(P21="Included",0,P21)</f>
        <v>0</v>
      </c>
      <c r="S21" s="614">
        <f t="shared" si="0"/>
        <v>0</v>
      </c>
      <c r="T21" s="615"/>
      <c r="U21" s="615"/>
      <c r="AD21" s="742"/>
    </row>
    <row r="22" spans="1:54" s="614" customFormat="1" ht="31.5">
      <c r="A22" s="758">
        <v>4</v>
      </c>
      <c r="B22" s="1043"/>
      <c r="C22" s="1042"/>
      <c r="D22" s="1042"/>
      <c r="E22" s="1042"/>
      <c r="F22" s="1093" t="s">
        <v>291</v>
      </c>
      <c r="G22" s="1100">
        <v>100000328</v>
      </c>
      <c r="H22" s="1101">
        <v>998736</v>
      </c>
      <c r="I22" s="1116"/>
      <c r="J22" s="1042">
        <v>18</v>
      </c>
      <c r="K22" s="898"/>
      <c r="L22" s="1098" t="s">
        <v>128</v>
      </c>
      <c r="M22" s="1103" t="s">
        <v>117</v>
      </c>
      <c r="N22" s="1103">
        <v>3</v>
      </c>
      <c r="O22" s="894"/>
      <c r="P22" s="872" t="str">
        <f>IF(O22=0, "Included", IF(ISERROR(N22*O22), O22, N22*O22))</f>
        <v>Included</v>
      </c>
      <c r="Q22" s="872">
        <f>S22</f>
        <v>0</v>
      </c>
      <c r="R22" s="614">
        <f>IF(P22="Included",0,P22)</f>
        <v>0</v>
      </c>
      <c r="S22" s="614">
        <f t="shared" si="0"/>
        <v>0</v>
      </c>
      <c r="T22" s="615"/>
      <c r="U22" s="615"/>
      <c r="AD22" s="742"/>
    </row>
    <row r="23" spans="1:54" s="614" customFormat="1" ht="31.5">
      <c r="A23" s="758">
        <v>5</v>
      </c>
      <c r="B23" s="1043"/>
      <c r="C23" s="1042"/>
      <c r="D23" s="1042"/>
      <c r="E23" s="1042"/>
      <c r="F23" s="1093" t="s">
        <v>291</v>
      </c>
      <c r="G23" s="1100">
        <v>100000340</v>
      </c>
      <c r="H23" s="1101">
        <v>998734</v>
      </c>
      <c r="I23" s="1116"/>
      <c r="J23" s="1042">
        <v>18</v>
      </c>
      <c r="K23" s="898"/>
      <c r="L23" s="1098" t="s">
        <v>293</v>
      </c>
      <c r="M23" s="1103" t="s">
        <v>117</v>
      </c>
      <c r="N23" s="1103">
        <v>6</v>
      </c>
      <c r="O23" s="894"/>
      <c r="P23" s="872" t="str">
        <f t="shared" ref="P23:P44" si="1">IF(O23=0, "Included", IF(ISERROR(N23*O23), O23, N23*O23))</f>
        <v>Included</v>
      </c>
      <c r="Q23" s="872">
        <f t="shared" ref="Q23:Q44" si="2">S23</f>
        <v>0</v>
      </c>
      <c r="R23" s="614">
        <f t="shared" ref="R23:R44" si="3">IF(P23="Included",0,P23)</f>
        <v>0</v>
      </c>
      <c r="S23" s="614">
        <f t="shared" si="0"/>
        <v>0</v>
      </c>
      <c r="T23" s="615"/>
      <c r="U23" s="615"/>
      <c r="AD23" s="742"/>
    </row>
    <row r="24" spans="1:54" s="614" customFormat="1" ht="31.5">
      <c r="A24" s="758">
        <v>6</v>
      </c>
      <c r="B24" s="1043"/>
      <c r="C24" s="1042"/>
      <c r="D24" s="1042"/>
      <c r="E24" s="1042"/>
      <c r="F24" s="1093" t="s">
        <v>291</v>
      </c>
      <c r="G24" s="1100">
        <v>100003800</v>
      </c>
      <c r="H24" s="1101">
        <v>995429</v>
      </c>
      <c r="I24" s="1116"/>
      <c r="J24" s="1042">
        <v>18</v>
      </c>
      <c r="K24" s="898"/>
      <c r="L24" s="1098" t="s">
        <v>294</v>
      </c>
      <c r="M24" s="1103" t="s">
        <v>117</v>
      </c>
      <c r="N24" s="1103">
        <v>1</v>
      </c>
      <c r="O24" s="894"/>
      <c r="P24" s="872" t="str">
        <f t="shared" si="1"/>
        <v>Included</v>
      </c>
      <c r="Q24" s="872">
        <f t="shared" si="2"/>
        <v>0</v>
      </c>
      <c r="R24" s="614">
        <f t="shared" si="3"/>
        <v>0</v>
      </c>
      <c r="S24" s="614">
        <f t="shared" si="0"/>
        <v>0</v>
      </c>
      <c r="T24" s="615"/>
      <c r="U24" s="615"/>
      <c r="AD24" s="742"/>
    </row>
    <row r="25" spans="1:54" s="614" customFormat="1" ht="31.5">
      <c r="A25" s="758">
        <v>7</v>
      </c>
      <c r="B25" s="1043"/>
      <c r="C25" s="1042"/>
      <c r="D25" s="1042"/>
      <c r="E25" s="1042"/>
      <c r="F25" s="1093" t="s">
        <v>295</v>
      </c>
      <c r="G25" s="1100">
        <v>100000484</v>
      </c>
      <c r="H25" s="1101">
        <v>998736</v>
      </c>
      <c r="I25" s="1116"/>
      <c r="J25" s="1042">
        <v>18</v>
      </c>
      <c r="K25" s="898"/>
      <c r="L25" s="1098" t="s">
        <v>118</v>
      </c>
      <c r="M25" s="1103" t="s">
        <v>117</v>
      </c>
      <c r="N25" s="1103">
        <v>3</v>
      </c>
      <c r="O25" s="894"/>
      <c r="P25" s="872" t="str">
        <f t="shared" si="1"/>
        <v>Included</v>
      </c>
      <c r="Q25" s="872">
        <f t="shared" si="2"/>
        <v>0</v>
      </c>
      <c r="R25" s="614">
        <f t="shared" si="3"/>
        <v>0</v>
      </c>
      <c r="S25" s="614">
        <f t="shared" si="0"/>
        <v>0</v>
      </c>
      <c r="T25" s="615"/>
      <c r="U25" s="615"/>
      <c r="AD25" s="742"/>
    </row>
    <row r="26" spans="1:54" s="614" customFormat="1" ht="31.5">
      <c r="A26" s="758">
        <v>8</v>
      </c>
      <c r="B26" s="1043"/>
      <c r="C26" s="1042"/>
      <c r="D26" s="1042"/>
      <c r="E26" s="1042"/>
      <c r="F26" s="1093" t="s">
        <v>295</v>
      </c>
      <c r="G26" s="1100">
        <v>100000448</v>
      </c>
      <c r="H26" s="1101">
        <v>998736</v>
      </c>
      <c r="I26" s="1116"/>
      <c r="J26" s="1042">
        <v>18</v>
      </c>
      <c r="K26" s="898"/>
      <c r="L26" s="1098" t="s">
        <v>119</v>
      </c>
      <c r="M26" s="1103" t="s">
        <v>117</v>
      </c>
      <c r="N26" s="1103">
        <v>3</v>
      </c>
      <c r="O26" s="894"/>
      <c r="P26" s="872" t="str">
        <f t="shared" si="1"/>
        <v>Included</v>
      </c>
      <c r="Q26" s="872">
        <f t="shared" si="2"/>
        <v>0</v>
      </c>
      <c r="R26" s="614">
        <f t="shared" si="3"/>
        <v>0</v>
      </c>
      <c r="S26" s="614">
        <f t="shared" si="0"/>
        <v>0</v>
      </c>
      <c r="T26" s="615"/>
      <c r="U26" s="615"/>
      <c r="AD26" s="742"/>
    </row>
    <row r="27" spans="1:54" s="614" customFormat="1" ht="31.5">
      <c r="A27" s="758">
        <v>9</v>
      </c>
      <c r="B27" s="1043"/>
      <c r="C27" s="1042"/>
      <c r="D27" s="1042"/>
      <c r="E27" s="1042"/>
      <c r="F27" s="1093" t="s">
        <v>295</v>
      </c>
      <c r="G27" s="1100">
        <v>100001989</v>
      </c>
      <c r="H27" s="1101">
        <v>998736</v>
      </c>
      <c r="I27" s="1116"/>
      <c r="J27" s="1042">
        <v>18</v>
      </c>
      <c r="K27" s="898"/>
      <c r="L27" s="1098" t="s">
        <v>120</v>
      </c>
      <c r="M27" s="1103" t="s">
        <v>117</v>
      </c>
      <c r="N27" s="1103">
        <v>6</v>
      </c>
      <c r="O27" s="894"/>
      <c r="P27" s="872" t="str">
        <f t="shared" si="1"/>
        <v>Included</v>
      </c>
      <c r="Q27" s="872">
        <f t="shared" si="2"/>
        <v>0</v>
      </c>
      <c r="R27" s="614">
        <f t="shared" si="3"/>
        <v>0</v>
      </c>
      <c r="S27" s="614">
        <f t="shared" si="0"/>
        <v>0</v>
      </c>
      <c r="T27" s="615"/>
      <c r="U27" s="615"/>
      <c r="AD27" s="742"/>
    </row>
    <row r="28" spans="1:54" s="614" customFormat="1" ht="31.5">
      <c r="A28" s="758">
        <v>10</v>
      </c>
      <c r="B28" s="1043"/>
      <c r="C28" s="1042"/>
      <c r="D28" s="1042"/>
      <c r="E28" s="1042"/>
      <c r="F28" s="1093" t="s">
        <v>295</v>
      </c>
      <c r="G28" s="1100">
        <v>100003634</v>
      </c>
      <c r="H28" s="1101">
        <v>998736</v>
      </c>
      <c r="I28" s="1116"/>
      <c r="J28" s="1042">
        <v>18</v>
      </c>
      <c r="K28" s="898"/>
      <c r="L28" s="1098" t="s">
        <v>296</v>
      </c>
      <c r="M28" s="1103" t="s">
        <v>117</v>
      </c>
      <c r="N28" s="1103">
        <v>1</v>
      </c>
      <c r="O28" s="894"/>
      <c r="P28" s="872" t="str">
        <f t="shared" si="1"/>
        <v>Included</v>
      </c>
      <c r="Q28" s="872">
        <f t="shared" si="2"/>
        <v>0</v>
      </c>
      <c r="R28" s="614">
        <f t="shared" si="3"/>
        <v>0</v>
      </c>
      <c r="S28" s="614">
        <f t="shared" si="0"/>
        <v>0</v>
      </c>
      <c r="T28" s="615"/>
      <c r="U28" s="615"/>
      <c r="AD28" s="742"/>
    </row>
    <row r="29" spans="1:54" s="614" customFormat="1" ht="31.5">
      <c r="A29" s="758">
        <v>11</v>
      </c>
      <c r="B29" s="1043"/>
      <c r="C29" s="1042"/>
      <c r="D29" s="1042"/>
      <c r="E29" s="1042"/>
      <c r="F29" s="1093" t="s">
        <v>295</v>
      </c>
      <c r="G29" s="1100">
        <v>100002015</v>
      </c>
      <c r="H29" s="1101">
        <v>998736</v>
      </c>
      <c r="I29" s="1116"/>
      <c r="J29" s="1042">
        <v>18</v>
      </c>
      <c r="K29" s="898"/>
      <c r="L29" s="1098" t="s">
        <v>122</v>
      </c>
      <c r="M29" s="1103" t="s">
        <v>117</v>
      </c>
      <c r="N29" s="1103">
        <v>2</v>
      </c>
      <c r="O29" s="894"/>
      <c r="P29" s="872" t="str">
        <f t="shared" si="1"/>
        <v>Included</v>
      </c>
      <c r="Q29" s="872">
        <f t="shared" si="2"/>
        <v>0</v>
      </c>
      <c r="R29" s="614">
        <f t="shared" si="3"/>
        <v>0</v>
      </c>
      <c r="S29" s="614">
        <f t="shared" si="0"/>
        <v>0</v>
      </c>
      <c r="T29" s="615"/>
      <c r="U29" s="615"/>
      <c r="AD29" s="742"/>
    </row>
    <row r="30" spans="1:54" s="614" customFormat="1" ht="31.5">
      <c r="A30" s="758">
        <v>12</v>
      </c>
      <c r="B30" s="1043"/>
      <c r="C30" s="1042"/>
      <c r="D30" s="1042"/>
      <c r="E30" s="1042"/>
      <c r="F30" s="1093" t="s">
        <v>295</v>
      </c>
      <c r="G30" s="1100">
        <v>100001907</v>
      </c>
      <c r="H30" s="1101">
        <v>998736</v>
      </c>
      <c r="I30" s="1116"/>
      <c r="J30" s="1042">
        <v>18</v>
      </c>
      <c r="K30" s="898"/>
      <c r="L30" s="1098" t="s">
        <v>297</v>
      </c>
      <c r="M30" s="1103" t="s">
        <v>117</v>
      </c>
      <c r="N30" s="1103">
        <v>33</v>
      </c>
      <c r="O30" s="894"/>
      <c r="P30" s="872" t="str">
        <f>IF(O30=0, "Included", IF(ISERROR(N30*O30), O30, N30*O30))</f>
        <v>Included</v>
      </c>
      <c r="Q30" s="872">
        <f>S30</f>
        <v>0</v>
      </c>
      <c r="R30" s="614">
        <f>IF(P30="Included",0,P30)</f>
        <v>0</v>
      </c>
      <c r="S30" s="614">
        <f t="shared" si="0"/>
        <v>0</v>
      </c>
      <c r="T30" s="615"/>
      <c r="U30" s="615"/>
      <c r="AD30" s="742"/>
    </row>
    <row r="31" spans="1:54" s="614" customFormat="1" ht="31.5">
      <c r="A31" s="758">
        <v>13</v>
      </c>
      <c r="B31" s="1043"/>
      <c r="C31" s="1042"/>
      <c r="D31" s="1042"/>
      <c r="E31" s="1042"/>
      <c r="F31" s="1093" t="s">
        <v>295</v>
      </c>
      <c r="G31" s="1100">
        <v>100002013</v>
      </c>
      <c r="H31" s="1101">
        <v>998736</v>
      </c>
      <c r="I31" s="1116"/>
      <c r="J31" s="1042">
        <v>18</v>
      </c>
      <c r="K31" s="898"/>
      <c r="L31" s="1098" t="s">
        <v>123</v>
      </c>
      <c r="M31" s="1103" t="s">
        <v>117</v>
      </c>
      <c r="N31" s="1103">
        <v>2</v>
      </c>
      <c r="O31" s="894"/>
      <c r="P31" s="872" t="str">
        <f>IF(O31=0, "Included", IF(ISERROR(N31*O31), O31, N31*O31))</f>
        <v>Included</v>
      </c>
      <c r="Q31" s="872">
        <f>S31</f>
        <v>0</v>
      </c>
      <c r="R31" s="614">
        <f>IF(P31="Included",0,P31)</f>
        <v>0</v>
      </c>
      <c r="S31" s="614">
        <f t="shared" si="0"/>
        <v>0</v>
      </c>
      <c r="T31" s="615"/>
      <c r="U31" s="615"/>
      <c r="AD31" s="742"/>
    </row>
    <row r="32" spans="1:54" s="614" customFormat="1" ht="31.5">
      <c r="A32" s="758">
        <v>14</v>
      </c>
      <c r="B32" s="1043"/>
      <c r="C32" s="1042"/>
      <c r="D32" s="1042"/>
      <c r="E32" s="1042"/>
      <c r="F32" s="1093" t="s">
        <v>130</v>
      </c>
      <c r="G32" s="1100">
        <v>100000350</v>
      </c>
      <c r="H32" s="1101">
        <v>998731</v>
      </c>
      <c r="I32" s="1116"/>
      <c r="J32" s="1042">
        <v>18</v>
      </c>
      <c r="K32" s="898"/>
      <c r="L32" s="1098" t="s">
        <v>298</v>
      </c>
      <c r="M32" s="1103" t="s">
        <v>132</v>
      </c>
      <c r="N32" s="1103">
        <v>1</v>
      </c>
      <c r="O32" s="894"/>
      <c r="P32" s="872" t="str">
        <f>IF(O32=0, "Included", IF(ISERROR(N32*O32), O32, N32*O32))</f>
        <v>Included</v>
      </c>
      <c r="Q32" s="872">
        <f>S32</f>
        <v>0</v>
      </c>
      <c r="R32" s="614">
        <f>IF(P32="Included",0,P32)</f>
        <v>0</v>
      </c>
      <c r="S32" s="614">
        <f t="shared" si="0"/>
        <v>0</v>
      </c>
      <c r="T32" s="615"/>
      <c r="U32" s="615"/>
      <c r="AD32" s="742"/>
    </row>
    <row r="33" spans="1:30" s="614" customFormat="1" ht="31.5">
      <c r="A33" s="758">
        <v>15</v>
      </c>
      <c r="B33" s="1043"/>
      <c r="C33" s="1042"/>
      <c r="D33" s="1042"/>
      <c r="E33" s="1042"/>
      <c r="F33" s="1093" t="s">
        <v>130</v>
      </c>
      <c r="G33" s="1100">
        <v>100000345</v>
      </c>
      <c r="H33" s="1101">
        <v>998731</v>
      </c>
      <c r="I33" s="1116"/>
      <c r="J33" s="1042">
        <v>18</v>
      </c>
      <c r="K33" s="898"/>
      <c r="L33" s="1098" t="s">
        <v>299</v>
      </c>
      <c r="M33" s="1103" t="s">
        <v>132</v>
      </c>
      <c r="N33" s="1103">
        <v>1</v>
      </c>
      <c r="O33" s="894"/>
      <c r="P33" s="872" t="str">
        <f t="shared" si="1"/>
        <v>Included</v>
      </c>
      <c r="Q33" s="872">
        <f t="shared" si="2"/>
        <v>0</v>
      </c>
      <c r="R33" s="614">
        <f t="shared" si="3"/>
        <v>0</v>
      </c>
      <c r="S33" s="614">
        <f t="shared" si="0"/>
        <v>0</v>
      </c>
      <c r="T33" s="615"/>
      <c r="U33" s="615"/>
      <c r="AD33" s="742"/>
    </row>
    <row r="34" spans="1:30" s="614" customFormat="1" ht="31.5">
      <c r="A34" s="758">
        <v>16</v>
      </c>
      <c r="B34" s="1043"/>
      <c r="C34" s="1042"/>
      <c r="D34" s="1042"/>
      <c r="E34" s="1042"/>
      <c r="F34" s="1093" t="s">
        <v>134</v>
      </c>
      <c r="G34" s="1100">
        <v>100000491</v>
      </c>
      <c r="H34" s="1101">
        <v>998731</v>
      </c>
      <c r="I34" s="1116"/>
      <c r="J34" s="1042">
        <v>18</v>
      </c>
      <c r="K34" s="898"/>
      <c r="L34" s="1098" t="s">
        <v>300</v>
      </c>
      <c r="M34" s="1103" t="s">
        <v>132</v>
      </c>
      <c r="N34" s="1103">
        <v>1</v>
      </c>
      <c r="O34" s="894"/>
      <c r="P34" s="872" t="str">
        <f t="shared" si="1"/>
        <v>Included</v>
      </c>
      <c r="Q34" s="872">
        <f t="shared" si="2"/>
        <v>0</v>
      </c>
      <c r="R34" s="614">
        <f t="shared" si="3"/>
        <v>0</v>
      </c>
      <c r="S34" s="614">
        <f t="shared" si="0"/>
        <v>0</v>
      </c>
      <c r="T34" s="615"/>
      <c r="U34" s="615"/>
      <c r="AD34" s="742"/>
    </row>
    <row r="35" spans="1:30" s="614" customFormat="1" ht="31.5">
      <c r="A35" s="758">
        <v>17</v>
      </c>
      <c r="B35" s="1043"/>
      <c r="C35" s="1042"/>
      <c r="D35" s="1042"/>
      <c r="E35" s="1042"/>
      <c r="F35" s="1093" t="s">
        <v>134</v>
      </c>
      <c r="G35" s="1100">
        <v>100000486</v>
      </c>
      <c r="H35" s="1101">
        <v>998731</v>
      </c>
      <c r="I35" s="1116"/>
      <c r="J35" s="1042">
        <v>18</v>
      </c>
      <c r="K35" s="898"/>
      <c r="L35" s="1098" t="s">
        <v>301</v>
      </c>
      <c r="M35" s="1103" t="s">
        <v>132</v>
      </c>
      <c r="N35" s="1103">
        <v>1</v>
      </c>
      <c r="O35" s="894"/>
      <c r="P35" s="872" t="str">
        <f t="shared" si="1"/>
        <v>Included</v>
      </c>
      <c r="Q35" s="872">
        <f t="shared" si="2"/>
        <v>0</v>
      </c>
      <c r="R35" s="614">
        <f t="shared" si="3"/>
        <v>0</v>
      </c>
      <c r="S35" s="614">
        <f t="shared" si="0"/>
        <v>0</v>
      </c>
      <c r="T35" s="615"/>
      <c r="U35" s="615"/>
      <c r="AD35" s="742"/>
    </row>
    <row r="36" spans="1:30" s="614" customFormat="1" ht="16.5">
      <c r="A36" s="758">
        <v>18</v>
      </c>
      <c r="B36" s="1043"/>
      <c r="C36" s="1042"/>
      <c r="D36" s="1042"/>
      <c r="E36" s="1042"/>
      <c r="F36" s="1093" t="s">
        <v>137</v>
      </c>
      <c r="G36" s="1100">
        <v>100003103</v>
      </c>
      <c r="H36" s="1101">
        <v>998731</v>
      </c>
      <c r="I36" s="1116"/>
      <c r="J36" s="1042">
        <v>18</v>
      </c>
      <c r="K36" s="898"/>
      <c r="L36" s="1098" t="s">
        <v>302</v>
      </c>
      <c r="M36" s="1103" t="s">
        <v>139</v>
      </c>
      <c r="N36" s="1103">
        <v>4</v>
      </c>
      <c r="O36" s="894"/>
      <c r="P36" s="872" t="str">
        <f t="shared" si="1"/>
        <v>Included</v>
      </c>
      <c r="Q36" s="872">
        <f t="shared" si="2"/>
        <v>0</v>
      </c>
      <c r="R36" s="614">
        <f t="shared" si="3"/>
        <v>0</v>
      </c>
      <c r="S36" s="614">
        <f t="shared" si="0"/>
        <v>0</v>
      </c>
      <c r="T36" s="615"/>
      <c r="U36" s="615"/>
      <c r="AD36" s="742"/>
    </row>
    <row r="37" spans="1:30" s="614" customFormat="1" ht="31.5">
      <c r="A37" s="758">
        <v>19</v>
      </c>
      <c r="B37" s="1043"/>
      <c r="C37" s="1042"/>
      <c r="D37" s="1042"/>
      <c r="E37" s="1042"/>
      <c r="F37" s="1093" t="s">
        <v>142</v>
      </c>
      <c r="G37" s="1100">
        <v>100016779</v>
      </c>
      <c r="H37" s="1101">
        <v>998736</v>
      </c>
      <c r="I37" s="1116"/>
      <c r="J37" s="1042">
        <v>18</v>
      </c>
      <c r="K37" s="898"/>
      <c r="L37" s="1098" t="s">
        <v>143</v>
      </c>
      <c r="M37" s="1103" t="s">
        <v>117</v>
      </c>
      <c r="N37" s="1103">
        <v>1</v>
      </c>
      <c r="O37" s="894"/>
      <c r="P37" s="872" t="str">
        <f t="shared" si="1"/>
        <v>Included</v>
      </c>
      <c r="Q37" s="872">
        <f t="shared" si="2"/>
        <v>0</v>
      </c>
      <c r="R37" s="614">
        <f t="shared" si="3"/>
        <v>0</v>
      </c>
      <c r="S37" s="614">
        <f t="shared" si="0"/>
        <v>0</v>
      </c>
      <c r="T37" s="615"/>
      <c r="U37" s="615"/>
      <c r="AD37" s="742"/>
    </row>
    <row r="38" spans="1:30" s="614" customFormat="1" ht="31.5">
      <c r="A38" s="758">
        <v>20</v>
      </c>
      <c r="B38" s="1043"/>
      <c r="C38" s="1042"/>
      <c r="D38" s="1042"/>
      <c r="E38" s="1042"/>
      <c r="F38" s="1093" t="s">
        <v>142</v>
      </c>
      <c r="G38" s="1100">
        <v>100000793</v>
      </c>
      <c r="H38" s="1101">
        <v>998736</v>
      </c>
      <c r="I38" s="1116"/>
      <c r="J38" s="1042">
        <v>18</v>
      </c>
      <c r="K38" s="898"/>
      <c r="L38" s="1098" t="s">
        <v>144</v>
      </c>
      <c r="M38" s="1103" t="s">
        <v>117</v>
      </c>
      <c r="N38" s="1103">
        <v>1</v>
      </c>
      <c r="O38" s="894"/>
      <c r="P38" s="872" t="str">
        <f t="shared" si="1"/>
        <v>Included</v>
      </c>
      <c r="Q38" s="872">
        <f t="shared" si="2"/>
        <v>0</v>
      </c>
      <c r="R38" s="614">
        <f t="shared" si="3"/>
        <v>0</v>
      </c>
      <c r="S38" s="614">
        <f t="shared" si="0"/>
        <v>0</v>
      </c>
      <c r="T38" s="615"/>
      <c r="U38" s="615"/>
      <c r="AD38" s="742"/>
    </row>
    <row r="39" spans="1:30" s="614" customFormat="1" ht="31.5">
      <c r="A39" s="758">
        <v>21</v>
      </c>
      <c r="B39" s="1043"/>
      <c r="C39" s="1042"/>
      <c r="D39" s="1042"/>
      <c r="E39" s="1042"/>
      <c r="F39" s="1093" t="s">
        <v>142</v>
      </c>
      <c r="G39" s="1100">
        <v>100000796</v>
      </c>
      <c r="H39" s="1101">
        <v>998736</v>
      </c>
      <c r="I39" s="1116"/>
      <c r="J39" s="1042">
        <v>18</v>
      </c>
      <c r="K39" s="898"/>
      <c r="L39" s="1098" t="s">
        <v>303</v>
      </c>
      <c r="M39" s="1103" t="s">
        <v>132</v>
      </c>
      <c r="N39" s="1103">
        <v>1</v>
      </c>
      <c r="O39" s="894"/>
      <c r="P39" s="872" t="str">
        <f t="shared" si="1"/>
        <v>Included</v>
      </c>
      <c r="Q39" s="872">
        <f t="shared" si="2"/>
        <v>0</v>
      </c>
      <c r="R39" s="614">
        <f t="shared" si="3"/>
        <v>0</v>
      </c>
      <c r="S39" s="614">
        <f t="shared" si="0"/>
        <v>0</v>
      </c>
      <c r="T39" s="615"/>
      <c r="U39" s="615"/>
      <c r="AD39" s="742"/>
    </row>
    <row r="40" spans="1:30" s="614" customFormat="1" ht="31.5">
      <c r="A40" s="758">
        <v>22</v>
      </c>
      <c r="B40" s="1043"/>
      <c r="C40" s="1042"/>
      <c r="D40" s="1042"/>
      <c r="E40" s="1042"/>
      <c r="F40" s="1093" t="s">
        <v>142</v>
      </c>
      <c r="G40" s="1100">
        <v>100000788</v>
      </c>
      <c r="H40" s="1101">
        <v>998736</v>
      </c>
      <c r="I40" s="1116"/>
      <c r="J40" s="1042">
        <v>18</v>
      </c>
      <c r="K40" s="898"/>
      <c r="L40" s="1098" t="s">
        <v>145</v>
      </c>
      <c r="M40" s="1103" t="s">
        <v>117</v>
      </c>
      <c r="N40" s="1103">
        <v>2</v>
      </c>
      <c r="O40" s="894"/>
      <c r="P40" s="872" t="str">
        <f t="shared" si="1"/>
        <v>Included</v>
      </c>
      <c r="Q40" s="872">
        <f t="shared" si="2"/>
        <v>0</v>
      </c>
      <c r="R40" s="614">
        <f t="shared" si="3"/>
        <v>0</v>
      </c>
      <c r="S40" s="614">
        <f t="shared" si="0"/>
        <v>0</v>
      </c>
      <c r="T40" s="615"/>
      <c r="U40" s="615"/>
      <c r="AD40" s="742"/>
    </row>
    <row r="41" spans="1:30" s="614" customFormat="1" ht="16.5">
      <c r="A41" s="758">
        <v>23</v>
      </c>
      <c r="B41" s="1043"/>
      <c r="C41" s="1042"/>
      <c r="D41" s="1042"/>
      <c r="E41" s="1042"/>
      <c r="F41" s="1093" t="s">
        <v>304</v>
      </c>
      <c r="G41" s="1100">
        <v>100008113</v>
      </c>
      <c r="H41" s="1101">
        <v>995429</v>
      </c>
      <c r="I41" s="1116"/>
      <c r="J41" s="1042">
        <v>18</v>
      </c>
      <c r="K41" s="898"/>
      <c r="L41" s="1098" t="s">
        <v>305</v>
      </c>
      <c r="M41" s="1103" t="s">
        <v>132</v>
      </c>
      <c r="N41" s="1103">
        <v>1</v>
      </c>
      <c r="O41" s="894"/>
      <c r="P41" s="872" t="str">
        <f t="shared" si="1"/>
        <v>Included</v>
      </c>
      <c r="Q41" s="872">
        <f t="shared" si="2"/>
        <v>0</v>
      </c>
      <c r="R41" s="614">
        <f t="shared" si="3"/>
        <v>0</v>
      </c>
      <c r="S41" s="614">
        <f t="shared" si="0"/>
        <v>0</v>
      </c>
      <c r="T41" s="615"/>
      <c r="U41" s="615"/>
      <c r="AD41" s="742"/>
    </row>
    <row r="42" spans="1:30" s="614" customFormat="1" ht="16.5">
      <c r="A42" s="758">
        <v>24</v>
      </c>
      <c r="B42" s="1043"/>
      <c r="C42" s="1042"/>
      <c r="D42" s="1042"/>
      <c r="E42" s="1042"/>
      <c r="F42" s="1093" t="s">
        <v>146</v>
      </c>
      <c r="G42" s="1100">
        <v>100016778</v>
      </c>
      <c r="H42" s="1101">
        <v>998736</v>
      </c>
      <c r="I42" s="1116"/>
      <c r="J42" s="1042">
        <v>18</v>
      </c>
      <c r="K42" s="898"/>
      <c r="L42" s="1098" t="s">
        <v>306</v>
      </c>
      <c r="M42" s="1103" t="s">
        <v>117</v>
      </c>
      <c r="N42" s="1103">
        <v>1</v>
      </c>
      <c r="O42" s="894"/>
      <c r="P42" s="872" t="str">
        <f t="shared" si="1"/>
        <v>Included</v>
      </c>
      <c r="Q42" s="872">
        <f t="shared" si="2"/>
        <v>0</v>
      </c>
      <c r="R42" s="614">
        <f t="shared" si="3"/>
        <v>0</v>
      </c>
      <c r="S42" s="614">
        <f t="shared" si="0"/>
        <v>0</v>
      </c>
      <c r="T42" s="615"/>
      <c r="U42" s="615"/>
      <c r="AD42" s="742"/>
    </row>
    <row r="43" spans="1:30" s="614" customFormat="1" ht="16.5">
      <c r="A43" s="758">
        <v>25</v>
      </c>
      <c r="B43" s="1043"/>
      <c r="C43" s="1042"/>
      <c r="D43" s="1042"/>
      <c r="E43" s="1042"/>
      <c r="F43" s="1093" t="s">
        <v>146</v>
      </c>
      <c r="G43" s="1100">
        <v>100000808</v>
      </c>
      <c r="H43" s="1101">
        <v>998736</v>
      </c>
      <c r="I43" s="1116"/>
      <c r="J43" s="1042">
        <v>18</v>
      </c>
      <c r="K43" s="898"/>
      <c r="L43" s="1098" t="s">
        <v>307</v>
      </c>
      <c r="M43" s="1103" t="s">
        <v>132</v>
      </c>
      <c r="N43" s="1103">
        <v>1</v>
      </c>
      <c r="O43" s="894"/>
      <c r="P43" s="872" t="str">
        <f t="shared" si="1"/>
        <v>Included</v>
      </c>
      <c r="Q43" s="872">
        <f t="shared" si="2"/>
        <v>0</v>
      </c>
      <c r="R43" s="614">
        <f t="shared" si="3"/>
        <v>0</v>
      </c>
      <c r="S43" s="614">
        <f t="shared" si="0"/>
        <v>0</v>
      </c>
      <c r="T43" s="615"/>
      <c r="U43" s="615"/>
      <c r="AD43" s="742"/>
    </row>
    <row r="44" spans="1:30" s="614" customFormat="1" ht="16.5">
      <c r="A44" s="758">
        <v>26</v>
      </c>
      <c r="B44" s="1043"/>
      <c r="C44" s="1042"/>
      <c r="D44" s="1042"/>
      <c r="E44" s="1042"/>
      <c r="F44" s="1093" t="s">
        <v>146</v>
      </c>
      <c r="G44" s="1100">
        <v>100005442</v>
      </c>
      <c r="H44" s="1101">
        <v>998736</v>
      </c>
      <c r="I44" s="1116"/>
      <c r="J44" s="1042">
        <v>18</v>
      </c>
      <c r="K44" s="898"/>
      <c r="L44" s="1098" t="s">
        <v>308</v>
      </c>
      <c r="M44" s="1103" t="s">
        <v>117</v>
      </c>
      <c r="N44" s="1103">
        <v>1</v>
      </c>
      <c r="O44" s="894"/>
      <c r="P44" s="872" t="str">
        <f t="shared" si="1"/>
        <v>Included</v>
      </c>
      <c r="Q44" s="872">
        <f t="shared" si="2"/>
        <v>0</v>
      </c>
      <c r="R44" s="614">
        <f t="shared" si="3"/>
        <v>0</v>
      </c>
      <c r="S44" s="614">
        <f t="shared" si="0"/>
        <v>0</v>
      </c>
      <c r="T44" s="615"/>
      <c r="U44" s="615"/>
      <c r="AD44" s="742"/>
    </row>
    <row r="45" spans="1:30" s="614" customFormat="1" ht="78.75">
      <c r="A45" s="758">
        <v>27</v>
      </c>
      <c r="B45" s="1043"/>
      <c r="C45" s="1042"/>
      <c r="D45" s="1042"/>
      <c r="E45" s="1042"/>
      <c r="F45" s="1093" t="s">
        <v>150</v>
      </c>
      <c r="G45" s="1100">
        <v>100002500</v>
      </c>
      <c r="H45" s="1101">
        <v>998731</v>
      </c>
      <c r="I45" s="1116"/>
      <c r="J45" s="1042">
        <v>18</v>
      </c>
      <c r="K45" s="898"/>
      <c r="L45" s="1098" t="s">
        <v>309</v>
      </c>
      <c r="M45" s="1103" t="s">
        <v>132</v>
      </c>
      <c r="N45" s="1103">
        <v>3</v>
      </c>
      <c r="O45" s="894"/>
      <c r="P45" s="872" t="str">
        <f>IF(O45=0, "Included", IF(ISERROR(N45*O45), O45, N45*O45))</f>
        <v>Included</v>
      </c>
      <c r="Q45" s="872">
        <f>S45</f>
        <v>0</v>
      </c>
      <c r="R45" s="614">
        <f>IF(P45="Included",0,P45)</f>
        <v>0</v>
      </c>
      <c r="S45" s="614">
        <f t="shared" si="0"/>
        <v>0</v>
      </c>
      <c r="T45" s="615"/>
      <c r="U45" s="615"/>
      <c r="AD45" s="742"/>
    </row>
    <row r="46" spans="1:30" s="614" customFormat="1" ht="16.5">
      <c r="A46" s="758">
        <v>28</v>
      </c>
      <c r="B46" s="1043"/>
      <c r="C46" s="1042"/>
      <c r="D46" s="1042"/>
      <c r="E46" s="1042"/>
      <c r="F46" s="1093" t="s">
        <v>152</v>
      </c>
      <c r="G46" s="1100">
        <v>100000903</v>
      </c>
      <c r="H46" s="1101">
        <v>998736</v>
      </c>
      <c r="I46" s="1116"/>
      <c r="J46" s="1042">
        <v>18</v>
      </c>
      <c r="K46" s="898"/>
      <c r="L46" s="1098" t="s">
        <v>154</v>
      </c>
      <c r="M46" s="1103" t="s">
        <v>132</v>
      </c>
      <c r="N46" s="1103">
        <v>1</v>
      </c>
      <c r="O46" s="894"/>
      <c r="P46" s="872" t="str">
        <f>IF(O46=0, "Included", IF(ISERROR(N46*O46), O46, N46*O46))</f>
        <v>Included</v>
      </c>
      <c r="Q46" s="872">
        <f>S46</f>
        <v>0</v>
      </c>
      <c r="R46" s="614">
        <f>IF(P46="Included",0,P46)</f>
        <v>0</v>
      </c>
      <c r="S46" s="614">
        <f t="shared" si="0"/>
        <v>0</v>
      </c>
      <c r="T46" s="615"/>
      <c r="U46" s="615"/>
      <c r="AD46" s="742"/>
    </row>
    <row r="47" spans="1:30" s="614" customFormat="1" ht="16.5">
      <c r="A47" s="758">
        <v>29</v>
      </c>
      <c r="B47" s="1043"/>
      <c r="C47" s="1042"/>
      <c r="D47" s="1042"/>
      <c r="E47" s="1042"/>
      <c r="F47" s="1093" t="s">
        <v>152</v>
      </c>
      <c r="G47" s="1100">
        <v>100000896</v>
      </c>
      <c r="H47" s="1101">
        <v>998736</v>
      </c>
      <c r="I47" s="1116"/>
      <c r="J47" s="1042">
        <v>18</v>
      </c>
      <c r="K47" s="898"/>
      <c r="L47" s="1098" t="s">
        <v>153</v>
      </c>
      <c r="M47" s="1103" t="s">
        <v>132</v>
      </c>
      <c r="N47" s="1103">
        <v>1</v>
      </c>
      <c r="O47" s="894"/>
      <c r="P47" s="872" t="str">
        <f>IF(O47=0, "Included", IF(ISERROR(N47*O47), O47, N47*O47))</f>
        <v>Included</v>
      </c>
      <c r="Q47" s="872">
        <f>S47</f>
        <v>0</v>
      </c>
      <c r="R47" s="614">
        <f>IF(P47="Included",0,P47)</f>
        <v>0</v>
      </c>
      <c r="S47" s="614">
        <f t="shared" si="0"/>
        <v>0</v>
      </c>
      <c r="T47" s="615"/>
      <c r="U47" s="615"/>
      <c r="AD47" s="742"/>
    </row>
    <row r="48" spans="1:30" s="614" customFormat="1" ht="31.5">
      <c r="A48" s="758">
        <v>30</v>
      </c>
      <c r="B48" s="1043"/>
      <c r="C48" s="1042"/>
      <c r="D48" s="1042"/>
      <c r="E48" s="1042"/>
      <c r="F48" s="1093" t="s">
        <v>155</v>
      </c>
      <c r="G48" s="1100">
        <v>100002180</v>
      </c>
      <c r="H48" s="1101">
        <v>998736</v>
      </c>
      <c r="I48" s="1116"/>
      <c r="J48" s="1042">
        <v>18</v>
      </c>
      <c r="K48" s="898"/>
      <c r="L48" s="1098" t="s">
        <v>310</v>
      </c>
      <c r="M48" s="1103" t="s">
        <v>179</v>
      </c>
      <c r="N48" s="1103">
        <v>1</v>
      </c>
      <c r="O48" s="894"/>
      <c r="P48" s="872" t="str">
        <f t="shared" ref="P48:P52" si="4">IF(O48=0, "Included", IF(ISERROR(N48*O48), O48, N48*O48))</f>
        <v>Included</v>
      </c>
      <c r="Q48" s="872">
        <f t="shared" ref="Q48:Q52" si="5">S48</f>
        <v>0</v>
      </c>
      <c r="R48" s="614">
        <f t="shared" ref="R48:R52" si="6">IF(P48="Included",0,P48)</f>
        <v>0</v>
      </c>
      <c r="S48" s="614">
        <f t="shared" si="0"/>
        <v>0</v>
      </c>
      <c r="T48" s="615"/>
      <c r="U48" s="615"/>
      <c r="AD48" s="742"/>
    </row>
    <row r="49" spans="1:30" s="614" customFormat="1" ht="31.5">
      <c r="A49" s="758">
        <v>31</v>
      </c>
      <c r="B49" s="1043"/>
      <c r="C49" s="1042"/>
      <c r="D49" s="1042"/>
      <c r="E49" s="1042"/>
      <c r="F49" s="1093" t="s">
        <v>155</v>
      </c>
      <c r="G49" s="1100">
        <v>100002181</v>
      </c>
      <c r="H49" s="1101">
        <v>998736</v>
      </c>
      <c r="I49" s="1116"/>
      <c r="J49" s="1042">
        <v>18</v>
      </c>
      <c r="K49" s="898"/>
      <c r="L49" s="1098" t="s">
        <v>214</v>
      </c>
      <c r="M49" s="1103" t="s">
        <v>179</v>
      </c>
      <c r="N49" s="1103">
        <v>1</v>
      </c>
      <c r="O49" s="894"/>
      <c r="P49" s="872" t="str">
        <f t="shared" si="4"/>
        <v>Included</v>
      </c>
      <c r="Q49" s="872">
        <f t="shared" si="5"/>
        <v>0</v>
      </c>
      <c r="R49" s="614">
        <f t="shared" si="6"/>
        <v>0</v>
      </c>
      <c r="S49" s="614">
        <f t="shared" si="0"/>
        <v>0</v>
      </c>
      <c r="T49" s="615"/>
      <c r="U49" s="615"/>
      <c r="AD49" s="742"/>
    </row>
    <row r="50" spans="1:30" s="614" customFormat="1" ht="31.5">
      <c r="A50" s="758">
        <v>32</v>
      </c>
      <c r="B50" s="1043"/>
      <c r="C50" s="1042"/>
      <c r="D50" s="1042"/>
      <c r="E50" s="1042"/>
      <c r="F50" s="1093" t="s">
        <v>155</v>
      </c>
      <c r="G50" s="1100">
        <v>100002182</v>
      </c>
      <c r="H50" s="1101">
        <v>998736</v>
      </c>
      <c r="I50" s="1116"/>
      <c r="J50" s="1042">
        <v>18</v>
      </c>
      <c r="K50" s="898"/>
      <c r="L50" s="1098" t="s">
        <v>215</v>
      </c>
      <c r="M50" s="1103" t="s">
        <v>179</v>
      </c>
      <c r="N50" s="1103">
        <v>1</v>
      </c>
      <c r="O50" s="894"/>
      <c r="P50" s="872" t="str">
        <f t="shared" si="4"/>
        <v>Included</v>
      </c>
      <c r="Q50" s="872">
        <f t="shared" si="5"/>
        <v>0</v>
      </c>
      <c r="R50" s="614">
        <f t="shared" si="6"/>
        <v>0</v>
      </c>
      <c r="S50" s="614">
        <f t="shared" si="0"/>
        <v>0</v>
      </c>
      <c r="T50" s="615"/>
      <c r="U50" s="615"/>
      <c r="AD50" s="742"/>
    </row>
    <row r="51" spans="1:30" s="614" customFormat="1" ht="31.5">
      <c r="A51" s="758">
        <v>33</v>
      </c>
      <c r="B51" s="1043"/>
      <c r="C51" s="1042"/>
      <c r="D51" s="1042"/>
      <c r="E51" s="1042"/>
      <c r="F51" s="1093" t="s">
        <v>311</v>
      </c>
      <c r="G51" s="1100">
        <v>100001882</v>
      </c>
      <c r="H51" s="1101">
        <v>995463</v>
      </c>
      <c r="I51" s="1116"/>
      <c r="J51" s="1042">
        <v>18</v>
      </c>
      <c r="K51" s="898"/>
      <c r="L51" s="1098" t="s">
        <v>168</v>
      </c>
      <c r="M51" s="1103" t="s">
        <v>132</v>
      </c>
      <c r="N51" s="1103">
        <v>1</v>
      </c>
      <c r="O51" s="894"/>
      <c r="P51" s="872" t="str">
        <f t="shared" si="4"/>
        <v>Included</v>
      </c>
      <c r="Q51" s="872">
        <f t="shared" si="5"/>
        <v>0</v>
      </c>
      <c r="R51" s="614">
        <f t="shared" si="6"/>
        <v>0</v>
      </c>
      <c r="S51" s="614">
        <f t="shared" si="0"/>
        <v>0</v>
      </c>
      <c r="T51" s="615"/>
      <c r="U51" s="615"/>
      <c r="AD51" s="742"/>
    </row>
    <row r="52" spans="1:30" s="614" customFormat="1" ht="47.25">
      <c r="A52" s="758">
        <v>34</v>
      </c>
      <c r="B52" s="1043"/>
      <c r="C52" s="1042"/>
      <c r="D52" s="1042"/>
      <c r="E52" s="1042"/>
      <c r="F52" s="1093" t="s">
        <v>169</v>
      </c>
      <c r="G52" s="1100">
        <v>100000983</v>
      </c>
      <c r="H52" s="1101">
        <v>998736</v>
      </c>
      <c r="I52" s="1116"/>
      <c r="J52" s="1042">
        <v>18</v>
      </c>
      <c r="K52" s="898"/>
      <c r="L52" s="1098" t="s">
        <v>170</v>
      </c>
      <c r="M52" s="1103" t="s">
        <v>117</v>
      </c>
      <c r="N52" s="1103">
        <v>1</v>
      </c>
      <c r="O52" s="894"/>
      <c r="P52" s="872" t="str">
        <f t="shared" si="4"/>
        <v>Included</v>
      </c>
      <c r="Q52" s="872">
        <f t="shared" si="5"/>
        <v>0</v>
      </c>
      <c r="R52" s="614">
        <f t="shared" si="6"/>
        <v>0</v>
      </c>
      <c r="S52" s="614">
        <f t="shared" si="0"/>
        <v>0</v>
      </c>
      <c r="T52" s="615"/>
      <c r="U52" s="615"/>
      <c r="AD52" s="742"/>
    </row>
    <row r="53" spans="1:30" s="614" customFormat="1" ht="16.5">
      <c r="A53" s="758">
        <v>35</v>
      </c>
      <c r="B53" s="1043"/>
      <c r="C53" s="1042"/>
      <c r="D53" s="1042"/>
      <c r="E53" s="1042"/>
      <c r="F53" s="1093" t="s">
        <v>169</v>
      </c>
      <c r="G53" s="1100">
        <v>100004453</v>
      </c>
      <c r="H53" s="1101">
        <v>995429</v>
      </c>
      <c r="I53" s="1116"/>
      <c r="J53" s="1042">
        <v>18</v>
      </c>
      <c r="K53" s="898"/>
      <c r="L53" s="1098" t="s">
        <v>312</v>
      </c>
      <c r="M53" s="1103" t="s">
        <v>132</v>
      </c>
      <c r="N53" s="1103">
        <v>1</v>
      </c>
      <c r="O53" s="894"/>
      <c r="P53" s="872" t="str">
        <f>IF(O53=0, "Included", IF(ISERROR(N53*O53), O53, N53*O53))</f>
        <v>Included</v>
      </c>
      <c r="Q53" s="872">
        <f>S53</f>
        <v>0</v>
      </c>
      <c r="R53" s="614">
        <f>IF(P53="Included",0,P53)</f>
        <v>0</v>
      </c>
      <c r="S53" s="614">
        <f t="shared" si="0"/>
        <v>0</v>
      </c>
      <c r="T53" s="615"/>
      <c r="U53" s="615"/>
      <c r="AD53" s="742"/>
    </row>
    <row r="54" spans="1:30" s="614" customFormat="1" ht="16.5">
      <c r="A54" s="758">
        <v>36</v>
      </c>
      <c r="B54" s="1043"/>
      <c r="C54" s="1042"/>
      <c r="D54" s="1042"/>
      <c r="E54" s="1042"/>
      <c r="F54" s="1093" t="s">
        <v>169</v>
      </c>
      <c r="G54" s="1100">
        <v>100002062</v>
      </c>
      <c r="H54" s="1101">
        <v>995461</v>
      </c>
      <c r="I54" s="1116"/>
      <c r="J54" s="1042">
        <v>18</v>
      </c>
      <c r="K54" s="898"/>
      <c r="L54" s="1098" t="s">
        <v>313</v>
      </c>
      <c r="M54" s="1103" t="s">
        <v>132</v>
      </c>
      <c r="N54" s="1103">
        <v>1</v>
      </c>
      <c r="O54" s="894"/>
      <c r="P54" s="872" t="str">
        <f>IF(O54=0, "Included", IF(ISERROR(N54*O54), O54, N54*O54))</f>
        <v>Included</v>
      </c>
      <c r="Q54" s="872">
        <f>S54</f>
        <v>0</v>
      </c>
      <c r="R54" s="614">
        <f>IF(P54="Included",0,P54)</f>
        <v>0</v>
      </c>
      <c r="S54" s="614">
        <f t="shared" si="0"/>
        <v>0</v>
      </c>
      <c r="T54" s="615"/>
      <c r="U54" s="615"/>
      <c r="AD54" s="742"/>
    </row>
    <row r="55" spans="1:30" s="614" customFormat="1" ht="16.5">
      <c r="A55" s="758">
        <v>37</v>
      </c>
      <c r="B55" s="1043"/>
      <c r="C55" s="1042"/>
      <c r="D55" s="1042"/>
      <c r="E55" s="1042"/>
      <c r="F55" s="1093" t="s">
        <v>172</v>
      </c>
      <c r="G55" s="1100">
        <v>100001022</v>
      </c>
      <c r="H55" s="1101">
        <v>998731</v>
      </c>
      <c r="I55" s="1116"/>
      <c r="J55" s="1042">
        <v>18</v>
      </c>
      <c r="K55" s="898"/>
      <c r="L55" s="1098" t="s">
        <v>173</v>
      </c>
      <c r="M55" s="1103" t="s">
        <v>117</v>
      </c>
      <c r="N55" s="1103">
        <v>3</v>
      </c>
      <c r="O55" s="894"/>
      <c r="P55" s="872" t="str">
        <f>IF(O55=0, "Included", IF(ISERROR(N55*O55), O55, N55*O55))</f>
        <v>Included</v>
      </c>
      <c r="Q55" s="872">
        <f>S55</f>
        <v>0</v>
      </c>
      <c r="R55" s="614">
        <f>IF(P55="Included",0,P55)</f>
        <v>0</v>
      </c>
      <c r="S55" s="614">
        <f t="shared" si="0"/>
        <v>0</v>
      </c>
      <c r="T55" s="615"/>
      <c r="U55" s="615"/>
      <c r="AD55" s="742"/>
    </row>
    <row r="56" spans="1:30" s="614" customFormat="1" ht="16.5">
      <c r="A56" s="758">
        <v>38</v>
      </c>
      <c r="B56" s="1043"/>
      <c r="C56" s="1042"/>
      <c r="D56" s="1042"/>
      <c r="E56" s="1042"/>
      <c r="F56" s="1093" t="s">
        <v>172</v>
      </c>
      <c r="G56" s="1100">
        <v>100001885</v>
      </c>
      <c r="H56" s="1101">
        <v>998739</v>
      </c>
      <c r="I56" s="1116"/>
      <c r="J56" s="1042">
        <v>18</v>
      </c>
      <c r="K56" s="898"/>
      <c r="L56" s="1098" t="s">
        <v>174</v>
      </c>
      <c r="M56" s="1103" t="s">
        <v>117</v>
      </c>
      <c r="N56" s="1103">
        <v>1</v>
      </c>
      <c r="O56" s="894"/>
      <c r="P56" s="872" t="str">
        <f t="shared" ref="P56:P65" si="7">IF(O56=0, "Included", IF(ISERROR(N56*O56), O56, N56*O56))</f>
        <v>Included</v>
      </c>
      <c r="Q56" s="872">
        <f t="shared" ref="Q56:Q65" si="8">S56</f>
        <v>0</v>
      </c>
      <c r="R56" s="614">
        <f t="shared" ref="R56:R65" si="9">IF(P56="Included",0,P56)</f>
        <v>0</v>
      </c>
      <c r="S56" s="614">
        <f t="shared" si="0"/>
        <v>0</v>
      </c>
      <c r="T56" s="615"/>
      <c r="U56" s="615"/>
      <c r="AD56" s="742"/>
    </row>
    <row r="57" spans="1:30" s="614" customFormat="1" ht="31.5">
      <c r="A57" s="758">
        <v>39</v>
      </c>
      <c r="B57" s="1043"/>
      <c r="C57" s="1042"/>
      <c r="D57" s="1042"/>
      <c r="E57" s="1042"/>
      <c r="F57" s="1093" t="s">
        <v>172</v>
      </c>
      <c r="G57" s="1100">
        <v>100004930</v>
      </c>
      <c r="H57" s="1101">
        <v>998731</v>
      </c>
      <c r="I57" s="1116"/>
      <c r="J57" s="1042">
        <v>18</v>
      </c>
      <c r="K57" s="898"/>
      <c r="L57" s="1098" t="s">
        <v>175</v>
      </c>
      <c r="M57" s="1103" t="s">
        <v>117</v>
      </c>
      <c r="N57" s="1103">
        <v>20</v>
      </c>
      <c r="O57" s="894"/>
      <c r="P57" s="872" t="str">
        <f t="shared" si="7"/>
        <v>Included</v>
      </c>
      <c r="Q57" s="872">
        <f t="shared" si="8"/>
        <v>0</v>
      </c>
      <c r="R57" s="614">
        <f t="shared" si="9"/>
        <v>0</v>
      </c>
      <c r="S57" s="614">
        <f t="shared" si="0"/>
        <v>0</v>
      </c>
      <c r="T57" s="615"/>
      <c r="U57" s="615"/>
      <c r="AD57" s="742"/>
    </row>
    <row r="58" spans="1:30" s="614" customFormat="1" ht="16.5">
      <c r="A58" s="758">
        <v>40</v>
      </c>
      <c r="B58" s="1043"/>
      <c r="C58" s="1042"/>
      <c r="D58" s="1042"/>
      <c r="E58" s="1042"/>
      <c r="F58" s="1093" t="s">
        <v>172</v>
      </c>
      <c r="G58" s="1100">
        <v>100004931</v>
      </c>
      <c r="H58" s="1101">
        <v>998731</v>
      </c>
      <c r="I58" s="1116"/>
      <c r="J58" s="1042">
        <v>18</v>
      </c>
      <c r="K58" s="898"/>
      <c r="L58" s="1098" t="s">
        <v>314</v>
      </c>
      <c r="M58" s="1103" t="s">
        <v>117</v>
      </c>
      <c r="N58" s="1103">
        <v>15</v>
      </c>
      <c r="O58" s="894"/>
      <c r="P58" s="872" t="str">
        <f t="shared" si="7"/>
        <v>Included</v>
      </c>
      <c r="Q58" s="872">
        <f t="shared" si="8"/>
        <v>0</v>
      </c>
      <c r="R58" s="614">
        <f t="shared" si="9"/>
        <v>0</v>
      </c>
      <c r="S58" s="614">
        <f t="shared" si="0"/>
        <v>0</v>
      </c>
      <c r="T58" s="615"/>
      <c r="U58" s="615"/>
      <c r="AD58" s="742"/>
    </row>
    <row r="59" spans="1:30" s="614" customFormat="1" ht="16.5">
      <c r="A59" s="758">
        <v>41</v>
      </c>
      <c r="B59" s="1043"/>
      <c r="C59" s="1042"/>
      <c r="D59" s="1042"/>
      <c r="E59" s="1042"/>
      <c r="F59" s="1093" t="s">
        <v>172</v>
      </c>
      <c r="G59" s="1100">
        <v>100004937</v>
      </c>
      <c r="H59" s="1101">
        <v>998731</v>
      </c>
      <c r="I59" s="1116"/>
      <c r="J59" s="1042">
        <v>18</v>
      </c>
      <c r="K59" s="898"/>
      <c r="L59" s="1098" t="s">
        <v>315</v>
      </c>
      <c r="M59" s="1103" t="s">
        <v>117</v>
      </c>
      <c r="N59" s="1103">
        <v>2</v>
      </c>
      <c r="O59" s="894"/>
      <c r="P59" s="872" t="str">
        <f t="shared" si="7"/>
        <v>Included</v>
      </c>
      <c r="Q59" s="872">
        <f t="shared" si="8"/>
        <v>0</v>
      </c>
      <c r="R59" s="614">
        <f t="shared" si="9"/>
        <v>0</v>
      </c>
      <c r="S59" s="614">
        <f t="shared" si="0"/>
        <v>0</v>
      </c>
      <c r="T59" s="615"/>
      <c r="U59" s="615"/>
      <c r="AD59" s="742"/>
    </row>
    <row r="60" spans="1:30" s="614" customFormat="1" ht="16.5">
      <c r="A60" s="758">
        <v>42</v>
      </c>
      <c r="B60" s="1043"/>
      <c r="C60" s="1042"/>
      <c r="D60" s="1042"/>
      <c r="E60" s="1042"/>
      <c r="F60" s="1093" t="s">
        <v>172</v>
      </c>
      <c r="G60" s="1100">
        <v>100001116</v>
      </c>
      <c r="H60" s="1101">
        <v>998739</v>
      </c>
      <c r="I60" s="1116"/>
      <c r="J60" s="1042">
        <v>18</v>
      </c>
      <c r="K60" s="898"/>
      <c r="L60" s="1098" t="s">
        <v>178</v>
      </c>
      <c r="M60" s="1103" t="s">
        <v>132</v>
      </c>
      <c r="N60" s="1103">
        <v>1</v>
      </c>
      <c r="O60" s="894"/>
      <c r="P60" s="872" t="str">
        <f t="shared" si="7"/>
        <v>Included</v>
      </c>
      <c r="Q60" s="872">
        <f t="shared" si="8"/>
        <v>0</v>
      </c>
      <c r="R60" s="614">
        <f t="shared" si="9"/>
        <v>0</v>
      </c>
      <c r="S60" s="614">
        <f t="shared" si="0"/>
        <v>0</v>
      </c>
      <c r="T60" s="615"/>
      <c r="U60" s="615"/>
      <c r="AD60" s="742"/>
    </row>
    <row r="61" spans="1:30" s="614" customFormat="1" ht="16.5">
      <c r="A61" s="758">
        <v>43</v>
      </c>
      <c r="B61" s="1043"/>
      <c r="C61" s="1042"/>
      <c r="D61" s="1042"/>
      <c r="E61" s="1042"/>
      <c r="F61" s="1093" t="s">
        <v>140</v>
      </c>
      <c r="G61" s="1100">
        <v>100000268</v>
      </c>
      <c r="H61" s="1101">
        <v>998875</v>
      </c>
      <c r="I61" s="1116"/>
      <c r="J61" s="1042">
        <v>18</v>
      </c>
      <c r="K61" s="898"/>
      <c r="L61" s="1098" t="s">
        <v>316</v>
      </c>
      <c r="M61" s="1103" t="s">
        <v>117</v>
      </c>
      <c r="N61" s="1103">
        <v>2</v>
      </c>
      <c r="O61" s="894"/>
      <c r="P61" s="872" t="str">
        <f t="shared" si="7"/>
        <v>Included</v>
      </c>
      <c r="Q61" s="872">
        <f t="shared" si="8"/>
        <v>0</v>
      </c>
      <c r="R61" s="614">
        <f t="shared" si="9"/>
        <v>0</v>
      </c>
      <c r="S61" s="614">
        <f t="shared" si="0"/>
        <v>0</v>
      </c>
      <c r="T61" s="615"/>
      <c r="U61" s="615"/>
      <c r="AD61" s="742"/>
    </row>
    <row r="62" spans="1:30" s="614" customFormat="1" ht="47.25">
      <c r="A62" s="758">
        <v>44</v>
      </c>
      <c r="B62" s="1043"/>
      <c r="C62" s="1042"/>
      <c r="D62" s="1042"/>
      <c r="E62" s="1042"/>
      <c r="F62" s="1093" t="s">
        <v>193</v>
      </c>
      <c r="G62" s="1100">
        <v>100001210</v>
      </c>
      <c r="H62" s="1101">
        <v>995455</v>
      </c>
      <c r="I62" s="1116"/>
      <c r="J62" s="1042">
        <v>18</v>
      </c>
      <c r="K62" s="898"/>
      <c r="L62" s="1098" t="s">
        <v>317</v>
      </c>
      <c r="M62" s="1103" t="s">
        <v>195</v>
      </c>
      <c r="N62" s="1103">
        <v>45</v>
      </c>
      <c r="O62" s="894"/>
      <c r="P62" s="872" t="str">
        <f t="shared" si="7"/>
        <v>Included</v>
      </c>
      <c r="Q62" s="872">
        <f t="shared" si="8"/>
        <v>0</v>
      </c>
      <c r="R62" s="614">
        <f t="shared" si="9"/>
        <v>0</v>
      </c>
      <c r="S62" s="614">
        <f t="shared" si="0"/>
        <v>0</v>
      </c>
      <c r="T62" s="615"/>
      <c r="U62" s="615"/>
      <c r="AD62" s="742"/>
    </row>
    <row r="63" spans="1:30" s="614" customFormat="1" ht="47.25">
      <c r="A63" s="758">
        <v>45</v>
      </c>
      <c r="B63" s="1043"/>
      <c r="C63" s="1042"/>
      <c r="D63" s="1042"/>
      <c r="E63" s="1042"/>
      <c r="F63" s="1093" t="s">
        <v>193</v>
      </c>
      <c r="G63" s="1100">
        <v>100001209</v>
      </c>
      <c r="H63" s="1101">
        <v>995455</v>
      </c>
      <c r="I63" s="1116"/>
      <c r="J63" s="1042">
        <v>18</v>
      </c>
      <c r="K63" s="898"/>
      <c r="L63" s="1098" t="s">
        <v>318</v>
      </c>
      <c r="M63" s="1103" t="s">
        <v>195</v>
      </c>
      <c r="N63" s="1103">
        <v>22</v>
      </c>
      <c r="O63" s="894"/>
      <c r="P63" s="872" t="str">
        <f t="shared" si="7"/>
        <v>Included</v>
      </c>
      <c r="Q63" s="872">
        <f t="shared" si="8"/>
        <v>0</v>
      </c>
      <c r="R63" s="614">
        <f t="shared" si="9"/>
        <v>0</v>
      </c>
      <c r="S63" s="614">
        <f t="shared" si="0"/>
        <v>0</v>
      </c>
      <c r="T63" s="615"/>
      <c r="U63" s="615"/>
      <c r="AD63" s="742"/>
    </row>
    <row r="64" spans="1:30" s="614" customFormat="1" ht="47.25">
      <c r="A64" s="758">
        <v>46</v>
      </c>
      <c r="B64" s="1043"/>
      <c r="C64" s="1042"/>
      <c r="D64" s="1042"/>
      <c r="E64" s="1042"/>
      <c r="F64" s="1093" t="s">
        <v>193</v>
      </c>
      <c r="G64" s="1100">
        <v>100001241</v>
      </c>
      <c r="H64" s="1101">
        <v>995455</v>
      </c>
      <c r="I64" s="1116"/>
      <c r="J64" s="1042">
        <v>18</v>
      </c>
      <c r="K64" s="898"/>
      <c r="L64" s="1098" t="s">
        <v>319</v>
      </c>
      <c r="M64" s="1103" t="s">
        <v>195</v>
      </c>
      <c r="N64" s="1103">
        <v>17</v>
      </c>
      <c r="O64" s="894"/>
      <c r="P64" s="872" t="str">
        <f t="shared" si="7"/>
        <v>Included</v>
      </c>
      <c r="Q64" s="872">
        <f t="shared" si="8"/>
        <v>0</v>
      </c>
      <c r="R64" s="614">
        <f t="shared" si="9"/>
        <v>0</v>
      </c>
      <c r="S64" s="614">
        <f t="shared" si="0"/>
        <v>0</v>
      </c>
      <c r="T64" s="615"/>
      <c r="U64" s="615"/>
      <c r="AD64" s="742"/>
    </row>
    <row r="65" spans="1:30" s="614" customFormat="1" ht="31.5">
      <c r="A65" s="758">
        <v>47</v>
      </c>
      <c r="B65" s="1043"/>
      <c r="C65" s="1042"/>
      <c r="D65" s="1042"/>
      <c r="E65" s="1042"/>
      <c r="F65" s="1093" t="s">
        <v>193</v>
      </c>
      <c r="G65" s="1100">
        <v>100001680</v>
      </c>
      <c r="H65" s="1101">
        <v>995455</v>
      </c>
      <c r="I65" s="1116"/>
      <c r="J65" s="1042">
        <v>18</v>
      </c>
      <c r="K65" s="898"/>
      <c r="L65" s="1098" t="s">
        <v>320</v>
      </c>
      <c r="M65" s="1103" t="s">
        <v>195</v>
      </c>
      <c r="N65" s="1103">
        <v>5</v>
      </c>
      <c r="O65" s="894"/>
      <c r="P65" s="872" t="str">
        <f t="shared" si="7"/>
        <v>Included</v>
      </c>
      <c r="Q65" s="872">
        <f t="shared" si="8"/>
        <v>0</v>
      </c>
      <c r="R65" s="614">
        <f t="shared" si="9"/>
        <v>0</v>
      </c>
      <c r="S65" s="614">
        <f t="shared" si="0"/>
        <v>0</v>
      </c>
      <c r="T65" s="615"/>
      <c r="U65" s="615"/>
      <c r="AD65" s="742"/>
    </row>
    <row r="66" spans="1:30" s="614" customFormat="1" ht="31.5">
      <c r="A66" s="758">
        <v>48</v>
      </c>
      <c r="B66" s="1043"/>
      <c r="C66" s="1042"/>
      <c r="D66" s="1042"/>
      <c r="E66" s="1042"/>
      <c r="F66" s="1093" t="s">
        <v>193</v>
      </c>
      <c r="G66" s="1100">
        <v>100001681</v>
      </c>
      <c r="H66" s="1101">
        <v>995455</v>
      </c>
      <c r="I66" s="1116"/>
      <c r="J66" s="1042">
        <v>18</v>
      </c>
      <c r="K66" s="898"/>
      <c r="L66" s="1098" t="s">
        <v>321</v>
      </c>
      <c r="M66" s="1103" t="s">
        <v>195</v>
      </c>
      <c r="N66" s="1103">
        <v>6</v>
      </c>
      <c r="O66" s="894"/>
      <c r="P66" s="872" t="str">
        <f t="shared" ref="P66:P68" si="10">IF(O66=0, "Included", IF(ISERROR(N66*O66), O66, N66*O66))</f>
        <v>Included</v>
      </c>
      <c r="Q66" s="872">
        <f t="shared" ref="Q66:Q68" si="11">S66</f>
        <v>0</v>
      </c>
      <c r="R66" s="614">
        <f t="shared" ref="R66:R68" si="12">IF(P66="Included",0,P66)</f>
        <v>0</v>
      </c>
      <c r="S66" s="614">
        <f t="shared" si="0"/>
        <v>0</v>
      </c>
      <c r="T66" s="615"/>
      <c r="U66" s="615"/>
      <c r="AD66" s="742"/>
    </row>
    <row r="67" spans="1:30" s="614" customFormat="1" ht="47.25">
      <c r="A67" s="758">
        <v>49</v>
      </c>
      <c r="B67" s="1043"/>
      <c r="C67" s="1042"/>
      <c r="D67" s="1042"/>
      <c r="E67" s="1042"/>
      <c r="F67" s="1093" t="s">
        <v>322</v>
      </c>
      <c r="G67" s="1100">
        <v>100004518</v>
      </c>
      <c r="H67" s="1101">
        <v>995433</v>
      </c>
      <c r="I67" s="1116"/>
      <c r="J67" s="1042">
        <v>18</v>
      </c>
      <c r="K67" s="898"/>
      <c r="L67" s="1098" t="s">
        <v>323</v>
      </c>
      <c r="M67" s="1103" t="s">
        <v>324</v>
      </c>
      <c r="N67" s="1103">
        <v>4313</v>
      </c>
      <c r="O67" s="894"/>
      <c r="P67" s="872" t="str">
        <f t="shared" si="10"/>
        <v>Included</v>
      </c>
      <c r="Q67" s="872">
        <f t="shared" si="11"/>
        <v>0</v>
      </c>
      <c r="R67" s="614">
        <f t="shared" si="12"/>
        <v>0</v>
      </c>
      <c r="S67" s="614">
        <f t="shared" si="0"/>
        <v>0</v>
      </c>
      <c r="T67" s="615"/>
      <c r="U67" s="615"/>
      <c r="AD67" s="742"/>
    </row>
    <row r="68" spans="1:30" s="614" customFormat="1" ht="47.25">
      <c r="A68" s="758">
        <v>50</v>
      </c>
      <c r="B68" s="1043"/>
      <c r="C68" s="1042"/>
      <c r="D68" s="1042"/>
      <c r="E68" s="1042"/>
      <c r="F68" s="1093" t="s">
        <v>322</v>
      </c>
      <c r="G68" s="1100">
        <v>100011662</v>
      </c>
      <c r="H68" s="1101">
        <v>995433</v>
      </c>
      <c r="I68" s="1116"/>
      <c r="J68" s="1042">
        <v>18</v>
      </c>
      <c r="K68" s="898"/>
      <c r="L68" s="1098" t="s">
        <v>325</v>
      </c>
      <c r="M68" s="1103" t="s">
        <v>324</v>
      </c>
      <c r="N68" s="1103">
        <v>479</v>
      </c>
      <c r="O68" s="894"/>
      <c r="P68" s="872" t="str">
        <f t="shared" si="10"/>
        <v>Included</v>
      </c>
      <c r="Q68" s="872">
        <f t="shared" si="11"/>
        <v>0</v>
      </c>
      <c r="R68" s="614">
        <f t="shared" si="12"/>
        <v>0</v>
      </c>
      <c r="S68" s="614">
        <f t="shared" si="0"/>
        <v>0</v>
      </c>
      <c r="T68" s="615"/>
      <c r="U68" s="615"/>
      <c r="AD68" s="742"/>
    </row>
    <row r="69" spans="1:30" s="614" customFormat="1" ht="16.5">
      <c r="A69" s="758">
        <v>51</v>
      </c>
      <c r="B69" s="1043"/>
      <c r="C69" s="1042"/>
      <c r="D69" s="1042"/>
      <c r="E69" s="1042"/>
      <c r="F69" s="1093" t="s">
        <v>322</v>
      </c>
      <c r="G69" s="1100">
        <v>100001325</v>
      </c>
      <c r="H69" s="1101">
        <v>995454</v>
      </c>
      <c r="I69" s="1116"/>
      <c r="J69" s="1042">
        <v>18</v>
      </c>
      <c r="K69" s="898"/>
      <c r="L69" s="1098" t="s">
        <v>326</v>
      </c>
      <c r="M69" s="1103" t="s">
        <v>324</v>
      </c>
      <c r="N69" s="1103">
        <v>535</v>
      </c>
      <c r="O69" s="894"/>
      <c r="P69" s="872" t="str">
        <f t="shared" ref="P69:P81" si="13">IF(O69=0, "Included", IF(ISERROR(N69*O69), O69, N69*O69))</f>
        <v>Included</v>
      </c>
      <c r="Q69" s="872">
        <f t="shared" ref="Q69:Q81" si="14">S69</f>
        <v>0</v>
      </c>
      <c r="R69" s="614">
        <f t="shared" ref="R69:R81" si="15">IF(P69="Included",0,P69)</f>
        <v>0</v>
      </c>
      <c r="S69" s="614">
        <f t="shared" ref="S69:S95" si="16">IF(K69="",(R69*J69/100),(R69*K69))</f>
        <v>0</v>
      </c>
      <c r="T69" s="615"/>
      <c r="U69" s="615"/>
      <c r="AD69" s="742"/>
    </row>
    <row r="70" spans="1:30" s="614" customFormat="1" ht="16.5">
      <c r="A70" s="758">
        <v>52</v>
      </c>
      <c r="B70" s="1043"/>
      <c r="C70" s="1042"/>
      <c r="D70" s="1042"/>
      <c r="E70" s="1042"/>
      <c r="F70" s="1093" t="s">
        <v>322</v>
      </c>
      <c r="G70" s="1101">
        <v>100001326</v>
      </c>
      <c r="H70" s="1101">
        <v>995454</v>
      </c>
      <c r="I70" s="1116"/>
      <c r="J70" s="1042">
        <v>18</v>
      </c>
      <c r="K70" s="898"/>
      <c r="L70" s="1095" t="s">
        <v>327</v>
      </c>
      <c r="M70" s="1104" t="s">
        <v>324</v>
      </c>
      <c r="N70" s="1104">
        <v>39</v>
      </c>
      <c r="O70" s="894"/>
      <c r="P70" s="872" t="str">
        <f t="shared" si="13"/>
        <v>Included</v>
      </c>
      <c r="Q70" s="872">
        <f t="shared" si="14"/>
        <v>0</v>
      </c>
      <c r="R70" s="614">
        <f t="shared" si="15"/>
        <v>0</v>
      </c>
      <c r="S70" s="614">
        <f t="shared" si="16"/>
        <v>0</v>
      </c>
      <c r="T70" s="615"/>
      <c r="U70" s="615"/>
      <c r="AD70" s="742"/>
    </row>
    <row r="71" spans="1:30" s="614" customFormat="1" ht="31.5">
      <c r="A71" s="758">
        <v>53</v>
      </c>
      <c r="B71" s="1043"/>
      <c r="C71" s="1042"/>
      <c r="D71" s="1042"/>
      <c r="E71" s="1042"/>
      <c r="F71" s="1093" t="s">
        <v>322</v>
      </c>
      <c r="G71" s="1101">
        <v>100001327</v>
      </c>
      <c r="H71" s="1101">
        <v>995454</v>
      </c>
      <c r="I71" s="1116"/>
      <c r="J71" s="1042">
        <v>18</v>
      </c>
      <c r="K71" s="898"/>
      <c r="L71" s="1095" t="s">
        <v>328</v>
      </c>
      <c r="M71" s="1104" t="s">
        <v>324</v>
      </c>
      <c r="N71" s="1104">
        <v>1482</v>
      </c>
      <c r="O71" s="894"/>
      <c r="P71" s="872" t="str">
        <f t="shared" si="13"/>
        <v>Included</v>
      </c>
      <c r="Q71" s="872">
        <f t="shared" si="14"/>
        <v>0</v>
      </c>
      <c r="R71" s="614">
        <f t="shared" si="15"/>
        <v>0</v>
      </c>
      <c r="S71" s="614">
        <f t="shared" si="16"/>
        <v>0</v>
      </c>
      <c r="T71" s="615"/>
      <c r="U71" s="615"/>
      <c r="AD71" s="742"/>
    </row>
    <row r="72" spans="1:30" s="614" customFormat="1" ht="16.5">
      <c r="A72" s="758">
        <v>54</v>
      </c>
      <c r="B72" s="1043"/>
      <c r="C72" s="1042"/>
      <c r="D72" s="1042"/>
      <c r="E72" s="1042"/>
      <c r="F72" s="1093" t="s">
        <v>322</v>
      </c>
      <c r="G72" s="1101">
        <v>100001329</v>
      </c>
      <c r="H72" s="1101">
        <v>995454</v>
      </c>
      <c r="I72" s="1116"/>
      <c r="J72" s="1042">
        <v>18</v>
      </c>
      <c r="K72" s="898"/>
      <c r="L72" s="1095" t="s">
        <v>329</v>
      </c>
      <c r="M72" s="1104" t="s">
        <v>195</v>
      </c>
      <c r="N72" s="1104">
        <v>112</v>
      </c>
      <c r="O72" s="894"/>
      <c r="P72" s="872" t="str">
        <f t="shared" si="13"/>
        <v>Included</v>
      </c>
      <c r="Q72" s="872">
        <f t="shared" si="14"/>
        <v>0</v>
      </c>
      <c r="R72" s="614">
        <f t="shared" si="15"/>
        <v>0</v>
      </c>
      <c r="S72" s="614">
        <f t="shared" si="16"/>
        <v>0</v>
      </c>
      <c r="T72" s="615"/>
      <c r="U72" s="615"/>
      <c r="AD72" s="742"/>
    </row>
    <row r="73" spans="1:30" s="614" customFormat="1" ht="16.5">
      <c r="A73" s="758">
        <v>55</v>
      </c>
      <c r="B73" s="1043"/>
      <c r="C73" s="1042"/>
      <c r="D73" s="1042"/>
      <c r="E73" s="1042"/>
      <c r="F73" s="1093" t="s">
        <v>322</v>
      </c>
      <c r="G73" s="1101">
        <v>100003692</v>
      </c>
      <c r="H73" s="1101">
        <v>995428</v>
      </c>
      <c r="I73" s="1116"/>
      <c r="J73" s="1042">
        <v>18</v>
      </c>
      <c r="K73" s="898"/>
      <c r="L73" s="1095" t="s">
        <v>330</v>
      </c>
      <c r="M73" s="1104" t="s">
        <v>324</v>
      </c>
      <c r="N73" s="1104">
        <v>35</v>
      </c>
      <c r="O73" s="894"/>
      <c r="P73" s="872" t="str">
        <f t="shared" si="13"/>
        <v>Included</v>
      </c>
      <c r="Q73" s="872">
        <f t="shared" si="14"/>
        <v>0</v>
      </c>
      <c r="R73" s="614">
        <f t="shared" si="15"/>
        <v>0</v>
      </c>
      <c r="S73" s="614">
        <f t="shared" si="16"/>
        <v>0</v>
      </c>
      <c r="T73" s="615"/>
      <c r="U73" s="615"/>
      <c r="AD73" s="742"/>
    </row>
    <row r="74" spans="1:30" s="614" customFormat="1" ht="31.5">
      <c r="A74" s="758">
        <v>56</v>
      </c>
      <c r="B74" s="1043"/>
      <c r="C74" s="1042"/>
      <c r="D74" s="1042"/>
      <c r="E74" s="1042"/>
      <c r="F74" s="1093" t="s">
        <v>322</v>
      </c>
      <c r="G74" s="1101">
        <v>100001331</v>
      </c>
      <c r="H74" s="1101">
        <v>995455</v>
      </c>
      <c r="I74" s="1116"/>
      <c r="J74" s="1042">
        <v>18</v>
      </c>
      <c r="K74" s="898"/>
      <c r="L74" s="1095" t="s">
        <v>331</v>
      </c>
      <c r="M74" s="1104" t="s">
        <v>195</v>
      </c>
      <c r="N74" s="1104">
        <v>38</v>
      </c>
      <c r="O74" s="894"/>
      <c r="P74" s="872" t="str">
        <f t="shared" si="13"/>
        <v>Included</v>
      </c>
      <c r="Q74" s="872">
        <f t="shared" si="14"/>
        <v>0</v>
      </c>
      <c r="R74" s="614">
        <f t="shared" si="15"/>
        <v>0</v>
      </c>
      <c r="S74" s="614">
        <f t="shared" si="16"/>
        <v>0</v>
      </c>
      <c r="T74" s="615"/>
      <c r="U74" s="615"/>
      <c r="AD74" s="742"/>
    </row>
    <row r="75" spans="1:30" s="614" customFormat="1" ht="16.5">
      <c r="A75" s="758">
        <v>57</v>
      </c>
      <c r="B75" s="1043"/>
      <c r="C75" s="1042"/>
      <c r="D75" s="1042"/>
      <c r="E75" s="1042"/>
      <c r="F75" s="1093" t="s">
        <v>322</v>
      </c>
      <c r="G75" s="1101">
        <v>100001714</v>
      </c>
      <c r="H75" s="1101">
        <v>995428</v>
      </c>
      <c r="I75" s="1116"/>
      <c r="J75" s="1042">
        <v>18</v>
      </c>
      <c r="K75" s="898"/>
      <c r="L75" s="1095" t="s">
        <v>332</v>
      </c>
      <c r="M75" s="1104" t="s">
        <v>333</v>
      </c>
      <c r="N75" s="1104">
        <v>20000</v>
      </c>
      <c r="O75" s="894"/>
      <c r="P75" s="872" t="str">
        <f t="shared" si="13"/>
        <v>Included</v>
      </c>
      <c r="Q75" s="872">
        <f t="shared" si="14"/>
        <v>0</v>
      </c>
      <c r="R75" s="614">
        <f t="shared" si="15"/>
        <v>0</v>
      </c>
      <c r="S75" s="614">
        <f t="shared" si="16"/>
        <v>0</v>
      </c>
      <c r="T75" s="615"/>
      <c r="U75" s="615"/>
      <c r="AD75" s="742"/>
    </row>
    <row r="76" spans="1:30" s="614" customFormat="1" ht="16.5">
      <c r="A76" s="758">
        <v>58</v>
      </c>
      <c r="B76" s="1043"/>
      <c r="C76" s="1042"/>
      <c r="D76" s="1042"/>
      <c r="E76" s="1042"/>
      <c r="F76" s="1093" t="s">
        <v>322</v>
      </c>
      <c r="G76" s="1101">
        <v>100001713</v>
      </c>
      <c r="H76" s="1101">
        <v>995424</v>
      </c>
      <c r="I76" s="1116"/>
      <c r="J76" s="1042">
        <v>18</v>
      </c>
      <c r="K76" s="898"/>
      <c r="L76" s="1095" t="s">
        <v>334</v>
      </c>
      <c r="M76" s="1104" t="s">
        <v>333</v>
      </c>
      <c r="N76" s="1104">
        <v>20000</v>
      </c>
      <c r="O76" s="894"/>
      <c r="P76" s="872" t="str">
        <f t="shared" si="13"/>
        <v>Included</v>
      </c>
      <c r="Q76" s="872">
        <f t="shared" si="14"/>
        <v>0</v>
      </c>
      <c r="R76" s="614">
        <f t="shared" si="15"/>
        <v>0</v>
      </c>
      <c r="S76" s="614">
        <f t="shared" si="16"/>
        <v>0</v>
      </c>
      <c r="T76" s="615"/>
      <c r="U76" s="615"/>
      <c r="AD76" s="742"/>
    </row>
    <row r="77" spans="1:30" s="614" customFormat="1" ht="31.5">
      <c r="A77" s="758">
        <v>59</v>
      </c>
      <c r="B77" s="1043"/>
      <c r="C77" s="1042"/>
      <c r="D77" s="1042"/>
      <c r="E77" s="1042"/>
      <c r="F77" s="1093" t="s">
        <v>322</v>
      </c>
      <c r="G77" s="1101">
        <v>100001712</v>
      </c>
      <c r="H77" s="1101">
        <v>995428</v>
      </c>
      <c r="I77" s="1116"/>
      <c r="J77" s="1042">
        <v>18</v>
      </c>
      <c r="K77" s="898"/>
      <c r="L77" s="1095" t="s">
        <v>335</v>
      </c>
      <c r="M77" s="1104" t="s">
        <v>333</v>
      </c>
      <c r="N77" s="1104">
        <v>3500</v>
      </c>
      <c r="O77" s="894"/>
      <c r="P77" s="872" t="str">
        <f t="shared" si="13"/>
        <v>Included</v>
      </c>
      <c r="Q77" s="872">
        <f t="shared" si="14"/>
        <v>0</v>
      </c>
      <c r="R77" s="614">
        <f t="shared" si="15"/>
        <v>0</v>
      </c>
      <c r="S77" s="614">
        <f t="shared" si="16"/>
        <v>0</v>
      </c>
      <c r="T77" s="615"/>
      <c r="U77" s="615"/>
      <c r="AD77" s="742"/>
    </row>
    <row r="78" spans="1:30" s="614" customFormat="1" ht="47.25">
      <c r="A78" s="758">
        <v>60</v>
      </c>
      <c r="B78" s="1043"/>
      <c r="C78" s="1042"/>
      <c r="D78" s="1042"/>
      <c r="E78" s="1042"/>
      <c r="F78" s="1093" t="s">
        <v>322</v>
      </c>
      <c r="G78" s="1101">
        <v>100048595</v>
      </c>
      <c r="H78" s="1101">
        <v>995423</v>
      </c>
      <c r="I78" s="1116"/>
      <c r="J78" s="1042">
        <v>18</v>
      </c>
      <c r="K78" s="898"/>
      <c r="L78" s="1095" t="s">
        <v>336</v>
      </c>
      <c r="M78" s="1104" t="s">
        <v>333</v>
      </c>
      <c r="N78" s="1104">
        <v>23500</v>
      </c>
      <c r="O78" s="894"/>
      <c r="P78" s="872" t="str">
        <f t="shared" si="13"/>
        <v>Included</v>
      </c>
      <c r="Q78" s="872">
        <f t="shared" si="14"/>
        <v>0</v>
      </c>
      <c r="R78" s="614">
        <f t="shared" si="15"/>
        <v>0</v>
      </c>
      <c r="S78" s="614">
        <f t="shared" si="16"/>
        <v>0</v>
      </c>
      <c r="T78" s="615"/>
      <c r="U78" s="615"/>
      <c r="AD78" s="742"/>
    </row>
    <row r="79" spans="1:30" s="614" customFormat="1" ht="47.25">
      <c r="A79" s="758">
        <v>61</v>
      </c>
      <c r="B79" s="1043"/>
      <c r="C79" s="1042"/>
      <c r="D79" s="1042"/>
      <c r="E79" s="1042"/>
      <c r="F79" s="1093" t="s">
        <v>322</v>
      </c>
      <c r="G79" s="1101">
        <v>100004507</v>
      </c>
      <c r="H79" s="1101">
        <v>995421</v>
      </c>
      <c r="I79" s="1116"/>
      <c r="J79" s="1042">
        <v>18</v>
      </c>
      <c r="K79" s="898"/>
      <c r="L79" s="1095" t="s">
        <v>337</v>
      </c>
      <c r="M79" s="1104" t="s">
        <v>333</v>
      </c>
      <c r="N79" s="1104">
        <v>3750</v>
      </c>
      <c r="O79" s="894"/>
      <c r="P79" s="872" t="str">
        <f t="shared" si="13"/>
        <v>Included</v>
      </c>
      <c r="Q79" s="872">
        <f t="shared" si="14"/>
        <v>0</v>
      </c>
      <c r="R79" s="614">
        <f t="shared" si="15"/>
        <v>0</v>
      </c>
      <c r="S79" s="614">
        <f t="shared" si="16"/>
        <v>0</v>
      </c>
      <c r="T79" s="615"/>
      <c r="U79" s="615"/>
      <c r="AD79" s="742"/>
    </row>
    <row r="80" spans="1:30" s="614" customFormat="1" ht="47.25">
      <c r="A80" s="758">
        <v>62</v>
      </c>
      <c r="B80" s="1043"/>
      <c r="C80" s="1042"/>
      <c r="D80" s="1042"/>
      <c r="E80" s="1042"/>
      <c r="F80" s="1093" t="s">
        <v>322</v>
      </c>
      <c r="G80" s="1101">
        <v>100001458</v>
      </c>
      <c r="H80" s="1101">
        <v>995421</v>
      </c>
      <c r="I80" s="1116"/>
      <c r="J80" s="1042">
        <v>18</v>
      </c>
      <c r="K80" s="898"/>
      <c r="L80" s="1095" t="s">
        <v>338</v>
      </c>
      <c r="M80" s="1104" t="s">
        <v>333</v>
      </c>
      <c r="N80" s="1104">
        <v>90</v>
      </c>
      <c r="O80" s="894"/>
      <c r="P80" s="872" t="str">
        <f t="shared" si="13"/>
        <v>Included</v>
      </c>
      <c r="Q80" s="872">
        <f t="shared" si="14"/>
        <v>0</v>
      </c>
      <c r="R80" s="614">
        <f t="shared" si="15"/>
        <v>0</v>
      </c>
      <c r="S80" s="614">
        <f t="shared" si="16"/>
        <v>0</v>
      </c>
      <c r="T80" s="615"/>
      <c r="U80" s="615"/>
      <c r="AD80" s="742"/>
    </row>
    <row r="81" spans="1:30" s="614" customFormat="1" ht="47.25">
      <c r="A81" s="758">
        <v>63</v>
      </c>
      <c r="B81" s="1043"/>
      <c r="C81" s="1042"/>
      <c r="D81" s="1042"/>
      <c r="E81" s="1042"/>
      <c r="F81" s="1093" t="s">
        <v>322</v>
      </c>
      <c r="G81" s="1102">
        <v>100001457</v>
      </c>
      <c r="H81" s="1101">
        <v>995421</v>
      </c>
      <c r="I81" s="1116"/>
      <c r="J81" s="1042">
        <v>18</v>
      </c>
      <c r="K81" s="898"/>
      <c r="L81" s="1095" t="s">
        <v>339</v>
      </c>
      <c r="M81" s="1104" t="s">
        <v>333</v>
      </c>
      <c r="N81" s="1104">
        <v>154</v>
      </c>
      <c r="O81" s="894"/>
      <c r="P81" s="872" t="str">
        <f t="shared" si="13"/>
        <v>Included</v>
      </c>
      <c r="Q81" s="872">
        <f t="shared" si="14"/>
        <v>0</v>
      </c>
      <c r="R81" s="614">
        <f t="shared" si="15"/>
        <v>0</v>
      </c>
      <c r="S81" s="614">
        <f t="shared" si="16"/>
        <v>0</v>
      </c>
      <c r="T81" s="615"/>
      <c r="U81" s="615"/>
      <c r="AD81" s="742"/>
    </row>
    <row r="82" spans="1:30" s="614" customFormat="1" ht="63">
      <c r="A82" s="758">
        <v>64</v>
      </c>
      <c r="B82" s="1043"/>
      <c r="C82" s="1042"/>
      <c r="D82" s="1042"/>
      <c r="E82" s="1042"/>
      <c r="F82" s="1093" t="s">
        <v>322</v>
      </c>
      <c r="G82" s="1101">
        <v>100008611</v>
      </c>
      <c r="H82" s="1101">
        <v>995477</v>
      </c>
      <c r="I82" s="1116"/>
      <c r="J82" s="1042">
        <v>18</v>
      </c>
      <c r="K82" s="898"/>
      <c r="L82" s="1095" t="s">
        <v>340</v>
      </c>
      <c r="M82" s="1104" t="s">
        <v>341</v>
      </c>
      <c r="N82" s="1104">
        <v>500</v>
      </c>
      <c r="O82" s="894"/>
      <c r="P82" s="872" t="str">
        <f>IF(O82=0, "Included", IF(ISERROR(N82*O82), O82, N82*O82))</f>
        <v>Included</v>
      </c>
      <c r="Q82" s="872">
        <f>S82</f>
        <v>0</v>
      </c>
      <c r="R82" s="614">
        <f>IF(P82="Included",0,P82)</f>
        <v>0</v>
      </c>
      <c r="S82" s="614">
        <f t="shared" si="16"/>
        <v>0</v>
      </c>
      <c r="T82" s="615"/>
      <c r="U82" s="615"/>
      <c r="AD82" s="742"/>
    </row>
    <row r="83" spans="1:30" s="614" customFormat="1" ht="63">
      <c r="A83" s="758">
        <v>65</v>
      </c>
      <c r="B83" s="1043"/>
      <c r="C83" s="1042"/>
      <c r="D83" s="1042"/>
      <c r="E83" s="1042"/>
      <c r="F83" s="1093" t="s">
        <v>322</v>
      </c>
      <c r="G83" s="1101">
        <v>130000761</v>
      </c>
      <c r="H83" s="1101">
        <v>995428</v>
      </c>
      <c r="I83" s="1116"/>
      <c r="J83" s="1042">
        <v>18</v>
      </c>
      <c r="K83" s="898"/>
      <c r="L83" s="1095" t="s">
        <v>342</v>
      </c>
      <c r="M83" s="1104" t="s">
        <v>341</v>
      </c>
      <c r="N83" s="1104">
        <v>20</v>
      </c>
      <c r="O83" s="894"/>
      <c r="P83" s="872" t="str">
        <f>IF(O83=0, "Included", IF(ISERROR(N83*O83), O83, N83*O83))</f>
        <v>Included</v>
      </c>
      <c r="Q83" s="872">
        <f>S83</f>
        <v>0</v>
      </c>
      <c r="R83" s="614">
        <f>IF(P83="Included",0,P83)</f>
        <v>0</v>
      </c>
      <c r="S83" s="614">
        <f t="shared" si="16"/>
        <v>0</v>
      </c>
      <c r="T83" s="615"/>
      <c r="U83" s="615"/>
      <c r="AD83" s="742"/>
    </row>
    <row r="84" spans="1:30" s="614" customFormat="1" ht="63">
      <c r="A84" s="758">
        <v>66</v>
      </c>
      <c r="B84" s="1043"/>
      <c r="C84" s="1042"/>
      <c r="D84" s="1042"/>
      <c r="E84" s="1042"/>
      <c r="F84" s="1093" t="s">
        <v>322</v>
      </c>
      <c r="G84" s="1101">
        <v>130000762</v>
      </c>
      <c r="H84" s="1101">
        <v>995428</v>
      </c>
      <c r="I84" s="1116"/>
      <c r="J84" s="1042">
        <v>18</v>
      </c>
      <c r="K84" s="898"/>
      <c r="L84" s="1095" t="s">
        <v>343</v>
      </c>
      <c r="M84" s="1104" t="s">
        <v>341</v>
      </c>
      <c r="N84" s="1104">
        <v>74</v>
      </c>
      <c r="O84" s="894"/>
      <c r="P84" s="872" t="str">
        <f>IF(O84=0, "Included", IF(ISERROR(N84*O84), O84, N84*O84))</f>
        <v>Included</v>
      </c>
      <c r="Q84" s="872">
        <f>S84</f>
        <v>0</v>
      </c>
      <c r="R84" s="614">
        <f>IF(P84="Included",0,P84)</f>
        <v>0</v>
      </c>
      <c r="S84" s="614">
        <f t="shared" si="16"/>
        <v>0</v>
      </c>
      <c r="T84" s="615"/>
      <c r="U84" s="615"/>
      <c r="AD84" s="742"/>
    </row>
    <row r="85" spans="1:30" s="614" customFormat="1" ht="16.5">
      <c r="A85" s="758">
        <v>67</v>
      </c>
      <c r="B85" s="1043"/>
      <c r="C85" s="1042"/>
      <c r="D85" s="1042"/>
      <c r="E85" s="1042"/>
      <c r="F85" s="1093" t="s">
        <v>322</v>
      </c>
      <c r="G85" s="1102">
        <v>100001409</v>
      </c>
      <c r="H85" s="1101">
        <v>995462</v>
      </c>
      <c r="I85" s="1116"/>
      <c r="J85" s="1042">
        <v>18</v>
      </c>
      <c r="K85" s="898"/>
      <c r="L85" s="1095" t="s">
        <v>344</v>
      </c>
      <c r="M85" s="1104" t="s">
        <v>117</v>
      </c>
      <c r="N85" s="1104">
        <v>1</v>
      </c>
      <c r="O85" s="894"/>
      <c r="P85" s="872" t="str">
        <f t="shared" ref="P85:P91" si="17">IF(O85=0, "Included", IF(ISERROR(N85*O85), O85, N85*O85))</f>
        <v>Included</v>
      </c>
      <c r="Q85" s="872">
        <f t="shared" ref="Q85:Q91" si="18">S85</f>
        <v>0</v>
      </c>
      <c r="R85" s="614">
        <f t="shared" ref="R85:R91" si="19">IF(P85="Included",0,P85)</f>
        <v>0</v>
      </c>
      <c r="S85" s="614">
        <f t="shared" si="16"/>
        <v>0</v>
      </c>
      <c r="T85" s="615"/>
      <c r="U85" s="615"/>
      <c r="AD85" s="742"/>
    </row>
    <row r="86" spans="1:30" s="614" customFormat="1" ht="47.25">
      <c r="A86" s="758">
        <v>68</v>
      </c>
      <c r="B86" s="1043"/>
      <c r="C86" s="1042"/>
      <c r="D86" s="1042"/>
      <c r="E86" s="1042"/>
      <c r="F86" s="1093" t="s">
        <v>322</v>
      </c>
      <c r="G86" s="1101">
        <v>100015791</v>
      </c>
      <c r="H86" s="1101">
        <v>995454</v>
      </c>
      <c r="I86" s="1116"/>
      <c r="J86" s="1042">
        <v>18</v>
      </c>
      <c r="K86" s="898"/>
      <c r="L86" s="1095" t="s">
        <v>345</v>
      </c>
      <c r="M86" s="1104" t="s">
        <v>341</v>
      </c>
      <c r="N86" s="1104">
        <v>200</v>
      </c>
      <c r="O86" s="894"/>
      <c r="P86" s="872" t="str">
        <f t="shared" si="17"/>
        <v>Included</v>
      </c>
      <c r="Q86" s="872">
        <f t="shared" si="18"/>
        <v>0</v>
      </c>
      <c r="R86" s="614">
        <f t="shared" si="19"/>
        <v>0</v>
      </c>
      <c r="S86" s="614">
        <f t="shared" si="16"/>
        <v>0</v>
      </c>
      <c r="T86" s="615"/>
      <c r="U86" s="615"/>
      <c r="AD86" s="742"/>
    </row>
    <row r="87" spans="1:30" s="614" customFormat="1" ht="47.25">
      <c r="A87" s="758">
        <v>69</v>
      </c>
      <c r="B87" s="1043"/>
      <c r="C87" s="1042"/>
      <c r="D87" s="1042"/>
      <c r="E87" s="1042"/>
      <c r="F87" s="1093" t="s">
        <v>322</v>
      </c>
      <c r="G87" s="1101">
        <v>100015792</v>
      </c>
      <c r="H87" s="1101">
        <v>995454</v>
      </c>
      <c r="I87" s="1116"/>
      <c r="J87" s="1042">
        <v>18</v>
      </c>
      <c r="K87" s="898"/>
      <c r="L87" s="1095" t="s">
        <v>346</v>
      </c>
      <c r="M87" s="1104" t="s">
        <v>341</v>
      </c>
      <c r="N87" s="1104">
        <v>200</v>
      </c>
      <c r="O87" s="894"/>
      <c r="P87" s="872" t="str">
        <f t="shared" si="17"/>
        <v>Included</v>
      </c>
      <c r="Q87" s="872">
        <f t="shared" si="18"/>
        <v>0</v>
      </c>
      <c r="R87" s="614">
        <f t="shared" si="19"/>
        <v>0</v>
      </c>
      <c r="S87" s="614">
        <f t="shared" si="16"/>
        <v>0</v>
      </c>
      <c r="T87" s="615"/>
      <c r="U87" s="615"/>
      <c r="AD87" s="742"/>
    </row>
    <row r="88" spans="1:30" s="614" customFormat="1" ht="47.25">
      <c r="A88" s="758">
        <v>70</v>
      </c>
      <c r="B88" s="1043"/>
      <c r="C88" s="1042"/>
      <c r="D88" s="1042"/>
      <c r="E88" s="1042"/>
      <c r="F88" s="1093" t="s">
        <v>322</v>
      </c>
      <c r="G88" s="1101">
        <v>100015793</v>
      </c>
      <c r="H88" s="1101">
        <v>995454</v>
      </c>
      <c r="I88" s="1116"/>
      <c r="J88" s="1042">
        <v>18</v>
      </c>
      <c r="K88" s="898"/>
      <c r="L88" s="1095" t="s">
        <v>347</v>
      </c>
      <c r="M88" s="1104" t="s">
        <v>341</v>
      </c>
      <c r="N88" s="1104">
        <v>200</v>
      </c>
      <c r="O88" s="894"/>
      <c r="P88" s="872" t="str">
        <f t="shared" si="17"/>
        <v>Included</v>
      </c>
      <c r="Q88" s="872">
        <f t="shared" si="18"/>
        <v>0</v>
      </c>
      <c r="R88" s="614">
        <f t="shared" si="19"/>
        <v>0</v>
      </c>
      <c r="S88" s="614">
        <f t="shared" si="16"/>
        <v>0</v>
      </c>
      <c r="T88" s="615"/>
      <c r="U88" s="615"/>
      <c r="AD88" s="742"/>
    </row>
    <row r="89" spans="1:30" s="614" customFormat="1" ht="47.25">
      <c r="A89" s="758">
        <v>71</v>
      </c>
      <c r="B89" s="1043"/>
      <c r="C89" s="1042"/>
      <c r="D89" s="1042"/>
      <c r="E89" s="1042"/>
      <c r="F89" s="1093" t="s">
        <v>322</v>
      </c>
      <c r="G89" s="1101">
        <v>100015794</v>
      </c>
      <c r="H89" s="1101">
        <v>995454</v>
      </c>
      <c r="I89" s="1116"/>
      <c r="J89" s="1042">
        <v>18</v>
      </c>
      <c r="K89" s="898"/>
      <c r="L89" s="1095" t="s">
        <v>348</v>
      </c>
      <c r="M89" s="1104" t="s">
        <v>341</v>
      </c>
      <c r="N89" s="1104">
        <v>200</v>
      </c>
      <c r="O89" s="894"/>
      <c r="P89" s="872" t="str">
        <f t="shared" si="17"/>
        <v>Included</v>
      </c>
      <c r="Q89" s="872">
        <f t="shared" si="18"/>
        <v>0</v>
      </c>
      <c r="R89" s="614">
        <f t="shared" si="19"/>
        <v>0</v>
      </c>
      <c r="S89" s="614">
        <f t="shared" si="16"/>
        <v>0</v>
      </c>
      <c r="T89" s="615"/>
      <c r="U89" s="615"/>
      <c r="AD89" s="742"/>
    </row>
    <row r="90" spans="1:30" s="614" customFormat="1" ht="228" customHeight="1">
      <c r="A90" s="758">
        <v>72</v>
      </c>
      <c r="B90" s="1043"/>
      <c r="C90" s="1042"/>
      <c r="D90" s="1042"/>
      <c r="E90" s="1042"/>
      <c r="F90" s="1093" t="s">
        <v>322</v>
      </c>
      <c r="G90" s="1101">
        <v>100002911</v>
      </c>
      <c r="H90" s="1101">
        <v>995432</v>
      </c>
      <c r="I90" s="1116"/>
      <c r="J90" s="1042">
        <v>18</v>
      </c>
      <c r="K90" s="898"/>
      <c r="L90" s="1095" t="s">
        <v>349</v>
      </c>
      <c r="M90" s="1104" t="s">
        <v>324</v>
      </c>
      <c r="N90" s="1104">
        <v>13500</v>
      </c>
      <c r="O90" s="894"/>
      <c r="P90" s="872" t="str">
        <f t="shared" si="17"/>
        <v>Included</v>
      </c>
      <c r="Q90" s="872">
        <f t="shared" si="18"/>
        <v>0</v>
      </c>
      <c r="R90" s="614">
        <f t="shared" si="19"/>
        <v>0</v>
      </c>
      <c r="S90" s="614">
        <f t="shared" si="16"/>
        <v>0</v>
      </c>
      <c r="T90" s="615"/>
      <c r="U90" s="615"/>
      <c r="AD90" s="742"/>
    </row>
    <row r="91" spans="1:30" s="614" customFormat="1" ht="94.5">
      <c r="A91" s="758">
        <v>73</v>
      </c>
      <c r="B91" s="1043"/>
      <c r="C91" s="1042"/>
      <c r="D91" s="1042"/>
      <c r="E91" s="1042"/>
      <c r="F91" s="1093" t="s">
        <v>322</v>
      </c>
      <c r="G91" s="1101">
        <v>100002583</v>
      </c>
      <c r="H91" s="1101">
        <v>995432</v>
      </c>
      <c r="I91" s="1116"/>
      <c r="J91" s="1042">
        <v>18</v>
      </c>
      <c r="K91" s="898"/>
      <c r="L91" s="1095" t="s">
        <v>350</v>
      </c>
      <c r="M91" s="1104" t="s">
        <v>324</v>
      </c>
      <c r="N91" s="1104">
        <v>3375</v>
      </c>
      <c r="O91" s="894"/>
      <c r="P91" s="872" t="str">
        <f t="shared" si="17"/>
        <v>Included</v>
      </c>
      <c r="Q91" s="872">
        <f t="shared" si="18"/>
        <v>0</v>
      </c>
      <c r="R91" s="614">
        <f t="shared" si="19"/>
        <v>0</v>
      </c>
      <c r="S91" s="614">
        <f t="shared" si="16"/>
        <v>0</v>
      </c>
      <c r="T91" s="615"/>
      <c r="U91" s="615"/>
      <c r="AD91" s="742"/>
    </row>
    <row r="92" spans="1:30" s="614" customFormat="1" ht="129.75" customHeight="1">
      <c r="A92" s="758">
        <v>74</v>
      </c>
      <c r="B92" s="1043"/>
      <c r="C92" s="1042"/>
      <c r="D92" s="1042"/>
      <c r="E92" s="1042"/>
      <c r="F92" s="1093" t="s">
        <v>322</v>
      </c>
      <c r="G92" s="1101">
        <v>100002914</v>
      </c>
      <c r="H92" s="1101">
        <v>995432</v>
      </c>
      <c r="I92" s="1116"/>
      <c r="J92" s="1042">
        <v>18</v>
      </c>
      <c r="K92" s="898"/>
      <c r="L92" s="1095" t="s">
        <v>351</v>
      </c>
      <c r="M92" s="1104" t="s">
        <v>324</v>
      </c>
      <c r="N92" s="1104">
        <v>1500</v>
      </c>
      <c r="O92" s="894"/>
      <c r="P92" s="872" t="str">
        <f>IF(O92=0, "Included", IF(ISERROR(N92*O92), O92, N92*O92))</f>
        <v>Included</v>
      </c>
      <c r="Q92" s="872">
        <f>S92</f>
        <v>0</v>
      </c>
      <c r="R92" s="614">
        <f>IF(P92="Included",0,P92)</f>
        <v>0</v>
      </c>
      <c r="S92" s="614">
        <f t="shared" si="16"/>
        <v>0</v>
      </c>
      <c r="T92" s="615"/>
      <c r="U92" s="615"/>
      <c r="AD92" s="742"/>
    </row>
    <row r="93" spans="1:30" s="614" customFormat="1" ht="31.5">
      <c r="A93" s="758">
        <v>75</v>
      </c>
      <c r="B93" s="1043"/>
      <c r="C93" s="1042"/>
      <c r="D93" s="1042"/>
      <c r="E93" s="1042"/>
      <c r="F93" s="1093" t="s">
        <v>322</v>
      </c>
      <c r="G93" s="1101">
        <v>100001478</v>
      </c>
      <c r="H93" s="1101">
        <v>995454</v>
      </c>
      <c r="I93" s="1116"/>
      <c r="J93" s="1042">
        <v>18</v>
      </c>
      <c r="K93" s="898"/>
      <c r="L93" s="1095" t="s">
        <v>352</v>
      </c>
      <c r="M93" s="1104" t="s">
        <v>341</v>
      </c>
      <c r="N93" s="1104">
        <v>400</v>
      </c>
      <c r="O93" s="894"/>
      <c r="P93" s="872" t="str">
        <f>IF(O93=0, "Included", IF(ISERROR(N93*O93), O93, N93*O93))</f>
        <v>Included</v>
      </c>
      <c r="Q93" s="872">
        <f>S93</f>
        <v>0</v>
      </c>
      <c r="R93" s="614">
        <f>IF(P93="Included",0,P93)</f>
        <v>0</v>
      </c>
      <c r="S93" s="614">
        <f t="shared" si="16"/>
        <v>0</v>
      </c>
      <c r="T93" s="615"/>
      <c r="U93" s="615"/>
      <c r="AD93" s="742"/>
    </row>
    <row r="94" spans="1:30" s="614" customFormat="1" ht="31.5">
      <c r="A94" s="758">
        <v>76</v>
      </c>
      <c r="B94" s="1043"/>
      <c r="C94" s="1042"/>
      <c r="D94" s="1042"/>
      <c r="E94" s="1042"/>
      <c r="F94" s="1093" t="s">
        <v>322</v>
      </c>
      <c r="G94" s="1101">
        <v>100016667</v>
      </c>
      <c r="H94" s="1101">
        <v>995451</v>
      </c>
      <c r="I94" s="1116"/>
      <c r="J94" s="1042">
        <v>18</v>
      </c>
      <c r="K94" s="898"/>
      <c r="L94" s="1095" t="s">
        <v>353</v>
      </c>
      <c r="M94" s="1104" t="s">
        <v>341</v>
      </c>
      <c r="N94" s="1104">
        <v>100</v>
      </c>
      <c r="O94" s="894"/>
      <c r="P94" s="872" t="str">
        <f>IF(O94=0, "Included", IF(ISERROR(N94*O94), O94, N94*O94))</f>
        <v>Included</v>
      </c>
      <c r="Q94" s="872">
        <f>S94</f>
        <v>0</v>
      </c>
      <c r="R94" s="614">
        <f>IF(P94="Included",0,P94)</f>
        <v>0</v>
      </c>
      <c r="S94" s="614">
        <f t="shared" si="16"/>
        <v>0</v>
      </c>
      <c r="T94" s="615"/>
      <c r="U94" s="615"/>
      <c r="AD94" s="742"/>
    </row>
    <row r="95" spans="1:30" s="614" customFormat="1" ht="31.5">
      <c r="A95" s="758">
        <v>77</v>
      </c>
      <c r="B95" s="1043"/>
      <c r="C95" s="1042"/>
      <c r="D95" s="1042"/>
      <c r="E95" s="1042"/>
      <c r="F95" s="1093" t="s">
        <v>322</v>
      </c>
      <c r="G95" s="1101">
        <v>100001479</v>
      </c>
      <c r="H95" s="1101">
        <v>995454</v>
      </c>
      <c r="I95" s="1116"/>
      <c r="J95" s="1042">
        <v>18</v>
      </c>
      <c r="K95" s="898"/>
      <c r="L95" s="1095" t="s">
        <v>354</v>
      </c>
      <c r="M95" s="1104" t="s">
        <v>341</v>
      </c>
      <c r="N95" s="1104">
        <v>100</v>
      </c>
      <c r="O95" s="894"/>
      <c r="P95" s="872" t="str">
        <f t="shared" ref="P95" si="20">IF(O95=0, "Included", IF(ISERROR(N95*O95), O95, N95*O95))</f>
        <v>Included</v>
      </c>
      <c r="Q95" s="872">
        <f t="shared" ref="Q95" si="21">S95</f>
        <v>0</v>
      </c>
      <c r="R95" s="614">
        <f t="shared" ref="R95" si="22">IF(P95="Included",0,P95)</f>
        <v>0</v>
      </c>
      <c r="S95" s="614">
        <f t="shared" si="16"/>
        <v>0</v>
      </c>
      <c r="T95" s="615"/>
      <c r="U95" s="615"/>
      <c r="AD95" s="742"/>
    </row>
    <row r="96" spans="1:30" s="614" customFormat="1" ht="31.5">
      <c r="A96" s="758">
        <v>78</v>
      </c>
      <c r="B96" s="1043"/>
      <c r="C96" s="1042"/>
      <c r="D96" s="1042"/>
      <c r="E96" s="1042"/>
      <c r="F96" s="1093" t="s">
        <v>322</v>
      </c>
      <c r="G96" s="1101">
        <v>100001480</v>
      </c>
      <c r="H96" s="1101">
        <v>995454</v>
      </c>
      <c r="I96" s="1116"/>
      <c r="J96" s="1042">
        <v>18</v>
      </c>
      <c r="K96" s="898"/>
      <c r="L96" s="1095" t="s">
        <v>355</v>
      </c>
      <c r="M96" s="1104" t="s">
        <v>341</v>
      </c>
      <c r="N96" s="1104">
        <v>200</v>
      </c>
      <c r="O96" s="894"/>
      <c r="P96" s="872" t="str">
        <f t="shared" ref="P96:P105" si="23">IF(O96=0, "Included", IF(ISERROR(N96*O96), O96, N96*O96))</f>
        <v>Included</v>
      </c>
      <c r="Q96" s="872">
        <f t="shared" ref="Q96:Q105" si="24">S96</f>
        <v>0</v>
      </c>
      <c r="R96" s="614">
        <f t="shared" ref="R96:R105" si="25">IF(P96="Included",0,P96)</f>
        <v>0</v>
      </c>
      <c r="S96" s="614">
        <f t="shared" ref="S96:S105" si="26">IF(K96="",(R96*J96/100),(R96*K96))</f>
        <v>0</v>
      </c>
      <c r="T96" s="615"/>
      <c r="U96" s="615"/>
      <c r="AD96" s="742"/>
    </row>
    <row r="97" spans="1:51" s="614" customFormat="1" ht="78.75">
      <c r="A97" s="758">
        <v>79</v>
      </c>
      <c r="B97" s="1043"/>
      <c r="C97" s="1042"/>
      <c r="D97" s="1042"/>
      <c r="E97" s="1042"/>
      <c r="F97" s="1093" t="s">
        <v>322</v>
      </c>
      <c r="G97" s="1101">
        <v>100007097</v>
      </c>
      <c r="H97" s="1101">
        <v>995454</v>
      </c>
      <c r="I97" s="1116"/>
      <c r="J97" s="1042">
        <v>18</v>
      </c>
      <c r="K97" s="898"/>
      <c r="L97" s="1095" t="s">
        <v>356</v>
      </c>
      <c r="M97" s="1104" t="s">
        <v>333</v>
      </c>
      <c r="N97" s="1104">
        <v>100</v>
      </c>
      <c r="O97" s="894"/>
      <c r="P97" s="872" t="str">
        <f t="shared" si="23"/>
        <v>Included</v>
      </c>
      <c r="Q97" s="872">
        <f t="shared" si="24"/>
        <v>0</v>
      </c>
      <c r="R97" s="614">
        <f t="shared" si="25"/>
        <v>0</v>
      </c>
      <c r="S97" s="614">
        <f t="shared" si="26"/>
        <v>0</v>
      </c>
      <c r="T97" s="615"/>
      <c r="U97" s="615"/>
      <c r="AD97" s="742"/>
    </row>
    <row r="98" spans="1:51" s="614" customFormat="1" ht="56.25" customHeight="1">
      <c r="A98" s="758">
        <v>80</v>
      </c>
      <c r="B98" s="1043"/>
      <c r="C98" s="1042"/>
      <c r="D98" s="1042"/>
      <c r="E98" s="1042"/>
      <c r="F98" s="1093" t="s">
        <v>322</v>
      </c>
      <c r="G98" s="1101">
        <v>100001721</v>
      </c>
      <c r="H98" s="1101">
        <v>995428</v>
      </c>
      <c r="I98" s="1116"/>
      <c r="J98" s="1042">
        <v>18</v>
      </c>
      <c r="K98" s="898"/>
      <c r="L98" s="1095" t="s">
        <v>357</v>
      </c>
      <c r="M98" s="1104" t="s">
        <v>324</v>
      </c>
      <c r="N98" s="1104">
        <v>86</v>
      </c>
      <c r="O98" s="894"/>
      <c r="P98" s="872" t="str">
        <f t="shared" si="23"/>
        <v>Included</v>
      </c>
      <c r="Q98" s="872">
        <f t="shared" si="24"/>
        <v>0</v>
      </c>
      <c r="R98" s="614">
        <f t="shared" si="25"/>
        <v>0</v>
      </c>
      <c r="S98" s="614">
        <f t="shared" si="26"/>
        <v>0</v>
      </c>
      <c r="T98" s="615"/>
      <c r="U98" s="615"/>
      <c r="AD98" s="742"/>
    </row>
    <row r="99" spans="1:51" s="614" customFormat="1" ht="47.25">
      <c r="A99" s="758">
        <v>81</v>
      </c>
      <c r="B99" s="1043"/>
      <c r="C99" s="1042"/>
      <c r="D99" s="1042"/>
      <c r="E99" s="1042"/>
      <c r="F99" s="1093" t="s">
        <v>322</v>
      </c>
      <c r="G99" s="1101">
        <v>100003295</v>
      </c>
      <c r="H99" s="1101">
        <v>995429</v>
      </c>
      <c r="I99" s="1116"/>
      <c r="J99" s="1042">
        <v>18</v>
      </c>
      <c r="K99" s="898"/>
      <c r="L99" s="1095" t="s">
        <v>358</v>
      </c>
      <c r="M99" s="1104" t="s">
        <v>324</v>
      </c>
      <c r="N99" s="1104">
        <v>200</v>
      </c>
      <c r="O99" s="894"/>
      <c r="P99" s="872" t="str">
        <f t="shared" si="23"/>
        <v>Included</v>
      </c>
      <c r="Q99" s="872">
        <f t="shared" si="24"/>
        <v>0</v>
      </c>
      <c r="R99" s="614">
        <f t="shared" si="25"/>
        <v>0</v>
      </c>
      <c r="S99" s="614">
        <f t="shared" si="26"/>
        <v>0</v>
      </c>
      <c r="T99" s="615"/>
      <c r="U99" s="615"/>
      <c r="AD99" s="742"/>
    </row>
    <row r="100" spans="1:51" s="614" customFormat="1" ht="16.5">
      <c r="A100" s="758">
        <v>82</v>
      </c>
      <c r="B100" s="1043"/>
      <c r="C100" s="1042"/>
      <c r="D100" s="1042"/>
      <c r="E100" s="1042"/>
      <c r="F100" s="1093" t="s">
        <v>322</v>
      </c>
      <c r="G100" s="1101">
        <v>100057436</v>
      </c>
      <c r="H100" s="1101">
        <v>995414</v>
      </c>
      <c r="I100" s="1116"/>
      <c r="J100" s="1042">
        <v>18</v>
      </c>
      <c r="K100" s="898"/>
      <c r="L100" s="1095" t="s">
        <v>359</v>
      </c>
      <c r="M100" s="1104" t="s">
        <v>117</v>
      </c>
      <c r="N100" s="1104">
        <v>562</v>
      </c>
      <c r="O100" s="894"/>
      <c r="P100" s="872" t="str">
        <f t="shared" si="23"/>
        <v>Included</v>
      </c>
      <c r="Q100" s="872">
        <f t="shared" si="24"/>
        <v>0</v>
      </c>
      <c r="R100" s="614">
        <f t="shared" si="25"/>
        <v>0</v>
      </c>
      <c r="S100" s="614">
        <f t="shared" si="26"/>
        <v>0</v>
      </c>
      <c r="T100" s="615"/>
      <c r="U100" s="615"/>
      <c r="AD100" s="742"/>
    </row>
    <row r="101" spans="1:51" s="614" customFormat="1" ht="63">
      <c r="A101" s="758">
        <v>83</v>
      </c>
      <c r="B101" s="1043"/>
      <c r="C101" s="1042"/>
      <c r="D101" s="1042"/>
      <c r="E101" s="1042"/>
      <c r="F101" s="1093" t="s">
        <v>322</v>
      </c>
      <c r="G101" s="1101">
        <v>100006920</v>
      </c>
      <c r="H101" s="1101">
        <v>995456</v>
      </c>
      <c r="I101" s="1116"/>
      <c r="J101" s="1042">
        <v>18</v>
      </c>
      <c r="K101" s="898"/>
      <c r="L101" s="1095" t="s">
        <v>360</v>
      </c>
      <c r="M101" s="1104" t="s">
        <v>324</v>
      </c>
      <c r="N101" s="1104">
        <v>100</v>
      </c>
      <c r="O101" s="894"/>
      <c r="P101" s="872" t="str">
        <f t="shared" si="23"/>
        <v>Included</v>
      </c>
      <c r="Q101" s="872">
        <f t="shared" si="24"/>
        <v>0</v>
      </c>
      <c r="R101" s="614">
        <f t="shared" si="25"/>
        <v>0</v>
      </c>
      <c r="S101" s="614">
        <f t="shared" si="26"/>
        <v>0</v>
      </c>
      <c r="T101" s="615"/>
      <c r="U101" s="615"/>
      <c r="AD101" s="742"/>
    </row>
    <row r="102" spans="1:51" s="614" customFormat="1" ht="63">
      <c r="A102" s="758">
        <v>84</v>
      </c>
      <c r="B102" s="1043"/>
      <c r="C102" s="1042"/>
      <c r="D102" s="1042"/>
      <c r="E102" s="1042"/>
      <c r="F102" s="1093" t="s">
        <v>322</v>
      </c>
      <c r="G102" s="1101">
        <v>100006921</v>
      </c>
      <c r="H102" s="1101">
        <v>995456</v>
      </c>
      <c r="I102" s="1116"/>
      <c r="J102" s="1042">
        <v>18</v>
      </c>
      <c r="K102" s="898"/>
      <c r="L102" s="1095" t="s">
        <v>361</v>
      </c>
      <c r="M102" s="1104" t="s">
        <v>324</v>
      </c>
      <c r="N102" s="1104">
        <v>100</v>
      </c>
      <c r="O102" s="894"/>
      <c r="P102" s="872" t="str">
        <f t="shared" si="23"/>
        <v>Included</v>
      </c>
      <c r="Q102" s="872">
        <f t="shared" si="24"/>
        <v>0</v>
      </c>
      <c r="R102" s="614">
        <f t="shared" si="25"/>
        <v>0</v>
      </c>
      <c r="S102" s="614">
        <f t="shared" si="26"/>
        <v>0</v>
      </c>
      <c r="T102" s="615"/>
      <c r="U102" s="615"/>
      <c r="AD102" s="742"/>
    </row>
    <row r="103" spans="1:51" s="614" customFormat="1" ht="63">
      <c r="A103" s="758">
        <v>85</v>
      </c>
      <c r="B103" s="1043"/>
      <c r="C103" s="1042"/>
      <c r="D103" s="1042"/>
      <c r="E103" s="1042"/>
      <c r="F103" s="1093" t="s">
        <v>322</v>
      </c>
      <c r="G103" s="1101">
        <v>100003437</v>
      </c>
      <c r="H103" s="1101">
        <v>995454</v>
      </c>
      <c r="I103" s="1116"/>
      <c r="J103" s="1042">
        <v>18</v>
      </c>
      <c r="K103" s="898"/>
      <c r="L103" s="1095" t="s">
        <v>362</v>
      </c>
      <c r="M103" s="1104" t="s">
        <v>333</v>
      </c>
      <c r="N103" s="1104">
        <v>30</v>
      </c>
      <c r="O103" s="894"/>
      <c r="P103" s="872" t="str">
        <f t="shared" si="23"/>
        <v>Included</v>
      </c>
      <c r="Q103" s="872">
        <f t="shared" si="24"/>
        <v>0</v>
      </c>
      <c r="R103" s="614">
        <f t="shared" si="25"/>
        <v>0</v>
      </c>
      <c r="S103" s="614">
        <f t="shared" si="26"/>
        <v>0</v>
      </c>
      <c r="T103" s="615"/>
      <c r="U103" s="615"/>
      <c r="AD103" s="742"/>
    </row>
    <row r="104" spans="1:51" s="614" customFormat="1" ht="31.5">
      <c r="A104" s="758">
        <v>86</v>
      </c>
      <c r="B104" s="1043"/>
      <c r="C104" s="1042"/>
      <c r="D104" s="1042"/>
      <c r="E104" s="1042"/>
      <c r="F104" s="1093" t="s">
        <v>322</v>
      </c>
      <c r="G104" s="1101">
        <v>120001452</v>
      </c>
      <c r="H104" s="1101">
        <v>995474</v>
      </c>
      <c r="I104" s="1116"/>
      <c r="J104" s="1042">
        <v>18</v>
      </c>
      <c r="K104" s="898"/>
      <c r="L104" s="1095" t="s">
        <v>363</v>
      </c>
      <c r="M104" s="1104" t="s">
        <v>333</v>
      </c>
      <c r="N104" s="1104">
        <v>300</v>
      </c>
      <c r="O104" s="894"/>
      <c r="P104" s="872" t="str">
        <f t="shared" si="23"/>
        <v>Included</v>
      </c>
      <c r="Q104" s="872">
        <f t="shared" si="24"/>
        <v>0</v>
      </c>
      <c r="R104" s="614">
        <f t="shared" si="25"/>
        <v>0</v>
      </c>
      <c r="S104" s="614">
        <f t="shared" si="26"/>
        <v>0</v>
      </c>
      <c r="T104" s="615"/>
      <c r="U104" s="615"/>
      <c r="AD104" s="742"/>
    </row>
    <row r="105" spans="1:51" s="614" customFormat="1" ht="47.25">
      <c r="A105" s="758">
        <v>87</v>
      </c>
      <c r="B105" s="1043"/>
      <c r="C105" s="1042"/>
      <c r="D105" s="1042"/>
      <c r="E105" s="1042"/>
      <c r="F105" s="1093" t="s">
        <v>322</v>
      </c>
      <c r="G105" s="1101">
        <v>100057668</v>
      </c>
      <c r="H105" s="1101">
        <v>995432</v>
      </c>
      <c r="I105" s="1116"/>
      <c r="J105" s="1042">
        <v>18</v>
      </c>
      <c r="K105" s="898"/>
      <c r="L105" s="1095" t="s">
        <v>364</v>
      </c>
      <c r="M105" s="1104" t="s">
        <v>324</v>
      </c>
      <c r="N105" s="1104">
        <v>200</v>
      </c>
      <c r="O105" s="894"/>
      <c r="P105" s="872" t="str">
        <f t="shared" si="23"/>
        <v>Included</v>
      </c>
      <c r="Q105" s="872">
        <f t="shared" si="24"/>
        <v>0</v>
      </c>
      <c r="R105" s="614">
        <f t="shared" si="25"/>
        <v>0</v>
      </c>
      <c r="S105" s="614">
        <f t="shared" si="26"/>
        <v>0</v>
      </c>
      <c r="T105" s="615"/>
      <c r="U105" s="615"/>
      <c r="AD105" s="742"/>
    </row>
    <row r="106" spans="1:51" s="1113" customFormat="1" ht="22.5" customHeight="1">
      <c r="A106" s="1105"/>
      <c r="B106" s="1105"/>
      <c r="C106" s="1105"/>
      <c r="D106" s="1114" t="s">
        <v>201</v>
      </c>
      <c r="E106" s="1105"/>
      <c r="F106" s="1115" t="s">
        <v>201</v>
      </c>
      <c r="G106" s="1105"/>
      <c r="H106" s="1105"/>
      <c r="I106" s="1105"/>
      <c r="J106" s="1106"/>
      <c r="K106" s="1106"/>
      <c r="L106" s="1106"/>
      <c r="M106" s="1106"/>
      <c r="N106" s="1106"/>
      <c r="O106" s="1107"/>
      <c r="P106" s="1108"/>
      <c r="Q106" s="1108"/>
      <c r="R106" s="1108"/>
      <c r="S106" s="1109"/>
      <c r="T106" s="1110"/>
      <c r="U106" s="1110"/>
      <c r="V106" s="1110"/>
      <c r="W106" s="1110"/>
      <c r="X106" s="1110"/>
      <c r="Y106" s="1110"/>
      <c r="Z106" s="1111"/>
      <c r="AA106" s="1111"/>
      <c r="AB106" s="1112"/>
      <c r="AC106" s="1111"/>
      <c r="AD106" s="1111"/>
      <c r="AL106" s="1110"/>
      <c r="AM106" s="1110"/>
      <c r="AN106" s="1110"/>
      <c r="AO106" s="1110"/>
      <c r="AP106" s="1110"/>
      <c r="AQ106" s="1110"/>
      <c r="AR106" s="1110"/>
      <c r="AS106" s="1110"/>
      <c r="AT106" s="1110"/>
      <c r="AU106" s="1110"/>
      <c r="AV106" s="1110"/>
      <c r="AW106" s="1110"/>
      <c r="AX106" s="1110"/>
      <c r="AY106" s="1110"/>
    </row>
    <row r="107" spans="1:51" s="614" customFormat="1" ht="31.5">
      <c r="A107" s="758">
        <v>1</v>
      </c>
      <c r="B107" s="1043"/>
      <c r="C107" s="1042"/>
      <c r="D107" s="1042"/>
      <c r="E107" s="1042"/>
      <c r="F107" s="1093" t="s">
        <v>202</v>
      </c>
      <c r="G107" s="1101">
        <v>100000052</v>
      </c>
      <c r="H107" s="1101">
        <v>998736</v>
      </c>
      <c r="I107" s="899"/>
      <c r="J107" s="1042">
        <v>18</v>
      </c>
      <c r="K107" s="898"/>
      <c r="L107" s="1095" t="s">
        <v>365</v>
      </c>
      <c r="M107" s="1104" t="s">
        <v>117</v>
      </c>
      <c r="N107" s="1104">
        <v>1</v>
      </c>
      <c r="O107" s="894"/>
      <c r="P107" s="872" t="str">
        <f t="shared" ref="P107:P134" si="27">IF(O107=0, "Included", IF(ISERROR(N107*O107), O107, N107*O107))</f>
        <v>Included</v>
      </c>
      <c r="Q107" s="872">
        <f t="shared" ref="Q107:Q134" si="28">S107</f>
        <v>0</v>
      </c>
      <c r="R107" s="614">
        <f t="shared" ref="R107:R134" si="29">IF(P107="Included",0,P107)</f>
        <v>0</v>
      </c>
      <c r="S107" s="614">
        <f t="shared" ref="S107:S134" si="30">IF(K107="",(R107*J107/100),(R107*K107))</f>
        <v>0</v>
      </c>
      <c r="T107" s="615"/>
      <c r="U107" s="615"/>
      <c r="AD107" s="742"/>
    </row>
    <row r="108" spans="1:51" s="614" customFormat="1" ht="16.5">
      <c r="A108" s="758">
        <v>2</v>
      </c>
      <c r="B108" s="1043"/>
      <c r="C108" s="1042"/>
      <c r="D108" s="1042"/>
      <c r="E108" s="1042"/>
      <c r="F108" s="1093" t="s">
        <v>202</v>
      </c>
      <c r="G108" s="1101">
        <v>100002498</v>
      </c>
      <c r="H108" s="1101">
        <v>998736</v>
      </c>
      <c r="I108" s="899"/>
      <c r="J108" s="1042">
        <v>18</v>
      </c>
      <c r="K108" s="898"/>
      <c r="L108" s="1095" t="s">
        <v>366</v>
      </c>
      <c r="M108" s="1104" t="s">
        <v>179</v>
      </c>
      <c r="N108" s="1104">
        <v>1</v>
      </c>
      <c r="O108" s="894"/>
      <c r="P108" s="872" t="str">
        <f t="shared" si="27"/>
        <v>Included</v>
      </c>
      <c r="Q108" s="872">
        <f t="shared" si="28"/>
        <v>0</v>
      </c>
      <c r="R108" s="614">
        <f t="shared" si="29"/>
        <v>0</v>
      </c>
      <c r="S108" s="614">
        <f t="shared" si="30"/>
        <v>0</v>
      </c>
      <c r="T108" s="615"/>
      <c r="U108" s="615"/>
      <c r="AD108" s="742"/>
    </row>
    <row r="109" spans="1:51" s="614" customFormat="1" ht="31.5">
      <c r="A109" s="758">
        <v>3</v>
      </c>
      <c r="B109" s="1043"/>
      <c r="C109" s="1042"/>
      <c r="D109" s="1042"/>
      <c r="E109" s="1042"/>
      <c r="F109" s="1093" t="s">
        <v>367</v>
      </c>
      <c r="G109" s="1101">
        <v>100000267</v>
      </c>
      <c r="H109" s="1101">
        <v>998736</v>
      </c>
      <c r="I109" s="899"/>
      <c r="J109" s="1042">
        <v>18</v>
      </c>
      <c r="K109" s="898"/>
      <c r="L109" s="1095" t="s">
        <v>292</v>
      </c>
      <c r="M109" s="1104" t="s">
        <v>117</v>
      </c>
      <c r="N109" s="1104">
        <v>1</v>
      </c>
      <c r="O109" s="894"/>
      <c r="P109" s="872" t="str">
        <f t="shared" si="27"/>
        <v>Included</v>
      </c>
      <c r="Q109" s="872">
        <f t="shared" si="28"/>
        <v>0</v>
      </c>
      <c r="R109" s="614">
        <f t="shared" si="29"/>
        <v>0</v>
      </c>
      <c r="S109" s="614">
        <f t="shared" si="30"/>
        <v>0</v>
      </c>
      <c r="T109" s="615"/>
      <c r="U109" s="615"/>
      <c r="AD109" s="742"/>
    </row>
    <row r="110" spans="1:51" s="614" customFormat="1" ht="31.5">
      <c r="A110" s="758">
        <v>4</v>
      </c>
      <c r="B110" s="1043"/>
      <c r="C110" s="1042"/>
      <c r="D110" s="1042"/>
      <c r="E110" s="1042"/>
      <c r="F110" s="1093" t="s">
        <v>368</v>
      </c>
      <c r="G110" s="1101">
        <v>100001986</v>
      </c>
      <c r="H110" s="1101">
        <v>998736</v>
      </c>
      <c r="I110" s="899"/>
      <c r="J110" s="1042">
        <v>18</v>
      </c>
      <c r="K110" s="898"/>
      <c r="L110" s="1095" t="s">
        <v>208</v>
      </c>
      <c r="M110" s="1104" t="s">
        <v>117</v>
      </c>
      <c r="N110" s="1104">
        <v>1</v>
      </c>
      <c r="O110" s="894"/>
      <c r="P110" s="872" t="str">
        <f t="shared" si="27"/>
        <v>Included</v>
      </c>
      <c r="Q110" s="872">
        <f t="shared" si="28"/>
        <v>0</v>
      </c>
      <c r="R110" s="614">
        <f t="shared" si="29"/>
        <v>0</v>
      </c>
      <c r="S110" s="614">
        <f t="shared" si="30"/>
        <v>0</v>
      </c>
      <c r="T110" s="615"/>
      <c r="U110" s="615"/>
      <c r="AD110" s="742"/>
    </row>
    <row r="111" spans="1:51" s="614" customFormat="1" ht="31.5">
      <c r="A111" s="758">
        <v>5</v>
      </c>
      <c r="B111" s="1043"/>
      <c r="C111" s="1042"/>
      <c r="D111" s="1042"/>
      <c r="E111" s="1042"/>
      <c r="F111" s="1093" t="s">
        <v>368</v>
      </c>
      <c r="G111" s="1101">
        <v>100000599</v>
      </c>
      <c r="H111" s="1101">
        <v>998736</v>
      </c>
      <c r="I111" s="899"/>
      <c r="J111" s="1042">
        <v>18</v>
      </c>
      <c r="K111" s="898"/>
      <c r="L111" s="1095" t="s">
        <v>369</v>
      </c>
      <c r="M111" s="1104" t="s">
        <v>117</v>
      </c>
      <c r="N111" s="1104">
        <v>2</v>
      </c>
      <c r="O111" s="894"/>
      <c r="P111" s="872" t="str">
        <f t="shared" si="27"/>
        <v>Included</v>
      </c>
      <c r="Q111" s="872">
        <f t="shared" si="28"/>
        <v>0</v>
      </c>
      <c r="R111" s="614">
        <f t="shared" si="29"/>
        <v>0</v>
      </c>
      <c r="S111" s="614">
        <f t="shared" si="30"/>
        <v>0</v>
      </c>
      <c r="T111" s="615"/>
      <c r="U111" s="615"/>
      <c r="AD111" s="742"/>
    </row>
    <row r="112" spans="1:51" s="614" customFormat="1" ht="47.25">
      <c r="A112" s="758">
        <v>6</v>
      </c>
      <c r="B112" s="1043"/>
      <c r="C112" s="1042"/>
      <c r="D112" s="1042"/>
      <c r="E112" s="1042"/>
      <c r="F112" s="1093" t="s">
        <v>370</v>
      </c>
      <c r="G112" s="1101">
        <v>100004335</v>
      </c>
      <c r="H112" s="1101">
        <v>998731</v>
      </c>
      <c r="I112" s="899"/>
      <c r="J112" s="1042">
        <v>18</v>
      </c>
      <c r="K112" s="898"/>
      <c r="L112" s="1095" t="s">
        <v>371</v>
      </c>
      <c r="M112" s="1104" t="s">
        <v>132</v>
      </c>
      <c r="N112" s="1104">
        <v>1</v>
      </c>
      <c r="O112" s="894"/>
      <c r="P112" s="872" t="str">
        <f t="shared" si="27"/>
        <v>Included</v>
      </c>
      <c r="Q112" s="872">
        <f t="shared" si="28"/>
        <v>0</v>
      </c>
      <c r="R112" s="614">
        <f t="shared" si="29"/>
        <v>0</v>
      </c>
      <c r="S112" s="614">
        <f t="shared" si="30"/>
        <v>0</v>
      </c>
      <c r="T112" s="615"/>
      <c r="U112" s="615"/>
      <c r="AD112" s="742"/>
    </row>
    <row r="113" spans="1:30" s="614" customFormat="1" ht="31.5">
      <c r="A113" s="758">
        <v>7</v>
      </c>
      <c r="B113" s="1043"/>
      <c r="C113" s="1042"/>
      <c r="D113" s="1042"/>
      <c r="E113" s="1042"/>
      <c r="F113" s="1093" t="s">
        <v>370</v>
      </c>
      <c r="G113" s="1101">
        <v>100000336</v>
      </c>
      <c r="H113" s="1101">
        <v>998731</v>
      </c>
      <c r="I113" s="899"/>
      <c r="J113" s="1042">
        <v>18</v>
      </c>
      <c r="K113" s="898"/>
      <c r="L113" s="1095" t="s">
        <v>372</v>
      </c>
      <c r="M113" s="1104" t="s">
        <v>132</v>
      </c>
      <c r="N113" s="1104">
        <v>1</v>
      </c>
      <c r="O113" s="894"/>
      <c r="P113" s="872" t="str">
        <f t="shared" si="27"/>
        <v>Included</v>
      </c>
      <c r="Q113" s="872">
        <f t="shared" si="28"/>
        <v>0</v>
      </c>
      <c r="R113" s="614">
        <f t="shared" si="29"/>
        <v>0</v>
      </c>
      <c r="S113" s="614">
        <f t="shared" si="30"/>
        <v>0</v>
      </c>
      <c r="T113" s="615"/>
      <c r="U113" s="615"/>
      <c r="AD113" s="742"/>
    </row>
    <row r="114" spans="1:30" s="614" customFormat="1" ht="16.5">
      <c r="A114" s="758">
        <v>8</v>
      </c>
      <c r="B114" s="1043"/>
      <c r="C114" s="1042"/>
      <c r="D114" s="1042"/>
      <c r="E114" s="1042"/>
      <c r="F114" s="1093" t="s">
        <v>304</v>
      </c>
      <c r="G114" s="1101">
        <v>100016779</v>
      </c>
      <c r="H114" s="1101">
        <v>998736</v>
      </c>
      <c r="I114" s="899"/>
      <c r="J114" s="1042">
        <v>18</v>
      </c>
      <c r="K114" s="898"/>
      <c r="L114" s="1095" t="s">
        <v>373</v>
      </c>
      <c r="M114" s="1104" t="s">
        <v>117</v>
      </c>
      <c r="N114" s="1104">
        <v>1</v>
      </c>
      <c r="O114" s="894"/>
      <c r="P114" s="872" t="str">
        <f t="shared" si="27"/>
        <v>Included</v>
      </c>
      <c r="Q114" s="872">
        <f t="shared" si="28"/>
        <v>0</v>
      </c>
      <c r="R114" s="614">
        <f t="shared" si="29"/>
        <v>0</v>
      </c>
      <c r="S114" s="614">
        <f t="shared" si="30"/>
        <v>0</v>
      </c>
      <c r="T114" s="615"/>
      <c r="U114" s="615"/>
      <c r="AD114" s="742"/>
    </row>
    <row r="115" spans="1:30" s="614" customFormat="1" ht="16.5">
      <c r="A115" s="758">
        <v>9</v>
      </c>
      <c r="B115" s="1043"/>
      <c r="C115" s="1042"/>
      <c r="D115" s="1042"/>
      <c r="E115" s="1042"/>
      <c r="F115" s="1093" t="s">
        <v>304</v>
      </c>
      <c r="G115" s="1101">
        <v>100000788</v>
      </c>
      <c r="H115" s="1101">
        <v>995429</v>
      </c>
      <c r="I115" s="899"/>
      <c r="J115" s="1042">
        <v>18</v>
      </c>
      <c r="K115" s="898"/>
      <c r="L115" s="1095" t="s">
        <v>374</v>
      </c>
      <c r="M115" s="1104" t="s">
        <v>117</v>
      </c>
      <c r="N115" s="1104">
        <v>1</v>
      </c>
      <c r="O115" s="894"/>
      <c r="P115" s="872" t="str">
        <f t="shared" si="27"/>
        <v>Included</v>
      </c>
      <c r="Q115" s="872">
        <f t="shared" si="28"/>
        <v>0</v>
      </c>
      <c r="R115" s="614">
        <f t="shared" si="29"/>
        <v>0</v>
      </c>
      <c r="S115" s="614">
        <f t="shared" si="30"/>
        <v>0</v>
      </c>
      <c r="T115" s="615"/>
      <c r="U115" s="615"/>
      <c r="AD115" s="742"/>
    </row>
    <row r="116" spans="1:30" s="614" customFormat="1" ht="16.5">
      <c r="A116" s="758">
        <v>10</v>
      </c>
      <c r="B116" s="1043"/>
      <c r="C116" s="1042"/>
      <c r="D116" s="1042"/>
      <c r="E116" s="1042"/>
      <c r="F116" s="1093" t="s">
        <v>304</v>
      </c>
      <c r="G116" s="1101">
        <v>100008113</v>
      </c>
      <c r="H116" s="1101">
        <v>995429</v>
      </c>
      <c r="I116" s="899"/>
      <c r="J116" s="1042">
        <v>18</v>
      </c>
      <c r="K116" s="898"/>
      <c r="L116" s="1095" t="s">
        <v>305</v>
      </c>
      <c r="M116" s="1104" t="s">
        <v>132</v>
      </c>
      <c r="N116" s="1104">
        <v>1</v>
      </c>
      <c r="O116" s="894"/>
      <c r="P116" s="872" t="str">
        <f t="shared" si="27"/>
        <v>Included</v>
      </c>
      <c r="Q116" s="872">
        <f t="shared" si="28"/>
        <v>0</v>
      </c>
      <c r="R116" s="614">
        <f t="shared" si="29"/>
        <v>0</v>
      </c>
      <c r="S116" s="614">
        <f t="shared" si="30"/>
        <v>0</v>
      </c>
      <c r="T116" s="615"/>
      <c r="U116" s="615"/>
      <c r="AD116" s="742"/>
    </row>
    <row r="117" spans="1:30" s="614" customFormat="1" ht="16.5">
      <c r="A117" s="758">
        <v>11</v>
      </c>
      <c r="B117" s="1043"/>
      <c r="C117" s="1042"/>
      <c r="D117" s="1042"/>
      <c r="E117" s="1042"/>
      <c r="F117" s="1093" t="s">
        <v>375</v>
      </c>
      <c r="G117" s="1101">
        <v>100000268</v>
      </c>
      <c r="H117" s="1101">
        <v>998736</v>
      </c>
      <c r="I117" s="899"/>
      <c r="J117" s="1042">
        <v>18</v>
      </c>
      <c r="K117" s="898"/>
      <c r="L117" s="1095" t="s">
        <v>141</v>
      </c>
      <c r="M117" s="1104" t="s">
        <v>117</v>
      </c>
      <c r="N117" s="1104">
        <v>1</v>
      </c>
      <c r="O117" s="894"/>
      <c r="P117" s="872" t="str">
        <f t="shared" si="27"/>
        <v>Included</v>
      </c>
      <c r="Q117" s="872">
        <f t="shared" si="28"/>
        <v>0</v>
      </c>
      <c r="R117" s="614">
        <f t="shared" si="29"/>
        <v>0</v>
      </c>
      <c r="S117" s="614">
        <f t="shared" si="30"/>
        <v>0</v>
      </c>
      <c r="T117" s="615"/>
      <c r="U117" s="615"/>
      <c r="AD117" s="742"/>
    </row>
    <row r="118" spans="1:30" s="614" customFormat="1" ht="31.5">
      <c r="A118" s="758">
        <v>12</v>
      </c>
      <c r="B118" s="1043"/>
      <c r="C118" s="1042"/>
      <c r="D118" s="1042"/>
      <c r="E118" s="1042"/>
      <c r="F118" s="1093" t="s">
        <v>376</v>
      </c>
      <c r="G118" s="1101">
        <v>100001565</v>
      </c>
      <c r="H118" s="1101">
        <v>995429</v>
      </c>
      <c r="I118" s="899"/>
      <c r="J118" s="1042">
        <v>18</v>
      </c>
      <c r="K118" s="898"/>
      <c r="L118" s="1095" t="s">
        <v>377</v>
      </c>
      <c r="M118" s="1104" t="s">
        <v>117</v>
      </c>
      <c r="N118" s="1104">
        <v>3</v>
      </c>
      <c r="O118" s="894"/>
      <c r="P118" s="872" t="str">
        <f t="shared" si="27"/>
        <v>Included</v>
      </c>
      <c r="Q118" s="872">
        <f t="shared" si="28"/>
        <v>0</v>
      </c>
      <c r="R118" s="614">
        <f t="shared" si="29"/>
        <v>0</v>
      </c>
      <c r="S118" s="614">
        <f t="shared" si="30"/>
        <v>0</v>
      </c>
      <c r="T118" s="615"/>
      <c r="U118" s="615"/>
      <c r="AD118" s="742"/>
    </row>
    <row r="119" spans="1:30" s="614" customFormat="1" ht="31.5">
      <c r="A119" s="758">
        <v>13</v>
      </c>
      <c r="B119" s="1043"/>
      <c r="C119" s="1042"/>
      <c r="D119" s="1042"/>
      <c r="E119" s="1042"/>
      <c r="F119" s="1093" t="s">
        <v>378</v>
      </c>
      <c r="G119" s="1101">
        <v>100002181</v>
      </c>
      <c r="H119" s="1101">
        <v>998736</v>
      </c>
      <c r="I119" s="899"/>
      <c r="J119" s="1042">
        <v>18</v>
      </c>
      <c r="K119" s="898"/>
      <c r="L119" s="1095" t="s">
        <v>214</v>
      </c>
      <c r="M119" s="1104" t="s">
        <v>179</v>
      </c>
      <c r="N119" s="1104">
        <v>1</v>
      </c>
      <c r="O119" s="894"/>
      <c r="P119" s="872" t="str">
        <f t="shared" si="27"/>
        <v>Included</v>
      </c>
      <c r="Q119" s="872">
        <f t="shared" si="28"/>
        <v>0</v>
      </c>
      <c r="R119" s="614">
        <f t="shared" si="29"/>
        <v>0</v>
      </c>
      <c r="S119" s="614">
        <f t="shared" si="30"/>
        <v>0</v>
      </c>
      <c r="T119" s="615"/>
      <c r="U119" s="615"/>
      <c r="AD119" s="742"/>
    </row>
    <row r="120" spans="1:30" s="614" customFormat="1" ht="31.5">
      <c r="A120" s="758">
        <v>14</v>
      </c>
      <c r="B120" s="1043"/>
      <c r="C120" s="1042"/>
      <c r="D120" s="1042"/>
      <c r="E120" s="1042"/>
      <c r="F120" s="1093" t="s">
        <v>378</v>
      </c>
      <c r="G120" s="1101">
        <v>100002182</v>
      </c>
      <c r="H120" s="1101">
        <v>998736</v>
      </c>
      <c r="I120" s="899"/>
      <c r="J120" s="1042">
        <v>18</v>
      </c>
      <c r="K120" s="898"/>
      <c r="L120" s="1095" t="s">
        <v>215</v>
      </c>
      <c r="M120" s="1104" t="s">
        <v>179</v>
      </c>
      <c r="N120" s="1104">
        <v>1</v>
      </c>
      <c r="O120" s="894"/>
      <c r="P120" s="872" t="str">
        <f t="shared" si="27"/>
        <v>Included</v>
      </c>
      <c r="Q120" s="872">
        <f t="shared" si="28"/>
        <v>0</v>
      </c>
      <c r="R120" s="614">
        <f t="shared" si="29"/>
        <v>0</v>
      </c>
      <c r="S120" s="614">
        <f t="shared" si="30"/>
        <v>0</v>
      </c>
      <c r="T120" s="615"/>
      <c r="U120" s="615"/>
      <c r="AD120" s="742"/>
    </row>
    <row r="121" spans="1:30" s="614" customFormat="1" ht="47.25">
      <c r="A121" s="758">
        <v>15</v>
      </c>
      <c r="B121" s="1043"/>
      <c r="C121" s="1042"/>
      <c r="D121" s="1042"/>
      <c r="E121" s="1042"/>
      <c r="F121" s="1093" t="s">
        <v>379</v>
      </c>
      <c r="G121" s="1101">
        <v>100004518</v>
      </c>
      <c r="H121" s="1101">
        <v>995433</v>
      </c>
      <c r="I121" s="899"/>
      <c r="J121" s="1042">
        <v>18</v>
      </c>
      <c r="K121" s="898"/>
      <c r="L121" s="1095" t="s">
        <v>323</v>
      </c>
      <c r="M121" s="1104" t="s">
        <v>324</v>
      </c>
      <c r="N121" s="1104">
        <v>119</v>
      </c>
      <c r="O121" s="894"/>
      <c r="P121" s="872" t="str">
        <f t="shared" si="27"/>
        <v>Included</v>
      </c>
      <c r="Q121" s="872">
        <f t="shared" si="28"/>
        <v>0</v>
      </c>
      <c r="R121" s="614">
        <f t="shared" si="29"/>
        <v>0</v>
      </c>
      <c r="S121" s="614">
        <f t="shared" si="30"/>
        <v>0</v>
      </c>
      <c r="T121" s="615"/>
      <c r="U121" s="615"/>
      <c r="AD121" s="742"/>
    </row>
    <row r="122" spans="1:30" s="614" customFormat="1" ht="47.25">
      <c r="A122" s="758">
        <v>16</v>
      </c>
      <c r="B122" s="1043"/>
      <c r="C122" s="1042"/>
      <c r="D122" s="1042"/>
      <c r="E122" s="1042"/>
      <c r="F122" s="1093" t="s">
        <v>379</v>
      </c>
      <c r="G122" s="1101">
        <v>100011662</v>
      </c>
      <c r="H122" s="1101">
        <v>995433</v>
      </c>
      <c r="I122" s="899"/>
      <c r="J122" s="1042">
        <v>18</v>
      </c>
      <c r="K122" s="898"/>
      <c r="L122" s="1095" t="s">
        <v>325</v>
      </c>
      <c r="M122" s="1104" t="s">
        <v>324</v>
      </c>
      <c r="N122" s="1104">
        <v>13</v>
      </c>
      <c r="O122" s="894"/>
      <c r="P122" s="872" t="str">
        <f t="shared" si="27"/>
        <v>Included</v>
      </c>
      <c r="Q122" s="872">
        <f t="shared" si="28"/>
        <v>0</v>
      </c>
      <c r="R122" s="614">
        <f t="shared" si="29"/>
        <v>0</v>
      </c>
      <c r="S122" s="614">
        <f t="shared" si="30"/>
        <v>0</v>
      </c>
      <c r="T122" s="615"/>
      <c r="U122" s="615"/>
      <c r="AD122" s="742"/>
    </row>
    <row r="123" spans="1:30" s="614" customFormat="1" ht="16.5">
      <c r="A123" s="758">
        <v>17</v>
      </c>
      <c r="B123" s="1043"/>
      <c r="C123" s="1042"/>
      <c r="D123" s="1042"/>
      <c r="E123" s="1042"/>
      <c r="F123" s="1093" t="s">
        <v>379</v>
      </c>
      <c r="G123" s="1101">
        <v>100001325</v>
      </c>
      <c r="H123" s="1101">
        <v>995454</v>
      </c>
      <c r="I123" s="899"/>
      <c r="J123" s="1042">
        <v>18</v>
      </c>
      <c r="K123" s="898"/>
      <c r="L123" s="1095" t="s">
        <v>326</v>
      </c>
      <c r="M123" s="1104" t="s">
        <v>324</v>
      </c>
      <c r="N123" s="1104">
        <v>5</v>
      </c>
      <c r="O123" s="894"/>
      <c r="P123" s="872" t="str">
        <f t="shared" si="27"/>
        <v>Included</v>
      </c>
      <c r="Q123" s="872">
        <f t="shared" si="28"/>
        <v>0</v>
      </c>
      <c r="R123" s="614">
        <f t="shared" si="29"/>
        <v>0</v>
      </c>
      <c r="S123" s="614">
        <f t="shared" si="30"/>
        <v>0</v>
      </c>
      <c r="T123" s="615"/>
      <c r="U123" s="615"/>
      <c r="AD123" s="742"/>
    </row>
    <row r="124" spans="1:30" s="614" customFormat="1" ht="31.5">
      <c r="A124" s="758">
        <v>18</v>
      </c>
      <c r="B124" s="1043"/>
      <c r="C124" s="1042"/>
      <c r="D124" s="1042"/>
      <c r="E124" s="1042"/>
      <c r="F124" s="1093" t="s">
        <v>379</v>
      </c>
      <c r="G124" s="1101">
        <v>100001328</v>
      </c>
      <c r="H124" s="1101">
        <v>995454</v>
      </c>
      <c r="I124" s="899"/>
      <c r="J124" s="1042">
        <v>18</v>
      </c>
      <c r="K124" s="898"/>
      <c r="L124" s="1095" t="s">
        <v>380</v>
      </c>
      <c r="M124" s="1104" t="s">
        <v>324</v>
      </c>
      <c r="N124" s="1104">
        <v>77</v>
      </c>
      <c r="O124" s="894"/>
      <c r="P124" s="872" t="str">
        <f t="shared" si="27"/>
        <v>Included</v>
      </c>
      <c r="Q124" s="872">
        <f t="shared" si="28"/>
        <v>0</v>
      </c>
      <c r="R124" s="614">
        <f t="shared" si="29"/>
        <v>0</v>
      </c>
      <c r="S124" s="614">
        <f t="shared" si="30"/>
        <v>0</v>
      </c>
      <c r="T124" s="615"/>
      <c r="U124" s="615"/>
      <c r="AD124" s="742"/>
    </row>
    <row r="125" spans="1:30" s="614" customFormat="1" ht="31.5">
      <c r="A125" s="758">
        <v>19</v>
      </c>
      <c r="B125" s="1043"/>
      <c r="C125" s="1042"/>
      <c r="D125" s="1042"/>
      <c r="E125" s="1042"/>
      <c r="F125" s="1093" t="s">
        <v>379</v>
      </c>
      <c r="G125" s="1101">
        <v>100001754</v>
      </c>
      <c r="H125" s="1101">
        <v>995454</v>
      </c>
      <c r="I125" s="899"/>
      <c r="J125" s="1042">
        <v>18</v>
      </c>
      <c r="K125" s="898"/>
      <c r="L125" s="1095" t="s">
        <v>381</v>
      </c>
      <c r="M125" s="1104" t="s">
        <v>324</v>
      </c>
      <c r="N125" s="1104">
        <v>34</v>
      </c>
      <c r="O125" s="894"/>
      <c r="P125" s="872" t="str">
        <f t="shared" si="27"/>
        <v>Included</v>
      </c>
      <c r="Q125" s="872">
        <f t="shared" si="28"/>
        <v>0</v>
      </c>
      <c r="R125" s="614">
        <f t="shared" si="29"/>
        <v>0</v>
      </c>
      <c r="S125" s="614">
        <f t="shared" si="30"/>
        <v>0</v>
      </c>
      <c r="T125" s="615"/>
      <c r="U125" s="615"/>
      <c r="AD125" s="742"/>
    </row>
    <row r="126" spans="1:30" s="614" customFormat="1" ht="16.5">
      <c r="A126" s="758">
        <v>20</v>
      </c>
      <c r="B126" s="1043"/>
      <c r="C126" s="1042"/>
      <c r="D126" s="1042"/>
      <c r="E126" s="1042"/>
      <c r="F126" s="1093" t="s">
        <v>379</v>
      </c>
      <c r="G126" s="1101">
        <v>100001329</v>
      </c>
      <c r="H126" s="1101">
        <v>995454</v>
      </c>
      <c r="I126" s="899"/>
      <c r="J126" s="1042">
        <v>18</v>
      </c>
      <c r="K126" s="898"/>
      <c r="L126" s="1095" t="s">
        <v>329</v>
      </c>
      <c r="M126" s="1104" t="s">
        <v>195</v>
      </c>
      <c r="N126" s="1104">
        <v>3</v>
      </c>
      <c r="O126" s="894"/>
      <c r="P126" s="872" t="str">
        <f t="shared" si="27"/>
        <v>Included</v>
      </c>
      <c r="Q126" s="872">
        <f t="shared" si="28"/>
        <v>0</v>
      </c>
      <c r="R126" s="614">
        <f t="shared" si="29"/>
        <v>0</v>
      </c>
      <c r="S126" s="614">
        <f t="shared" si="30"/>
        <v>0</v>
      </c>
      <c r="T126" s="615"/>
      <c r="U126" s="615"/>
      <c r="AD126" s="742"/>
    </row>
    <row r="127" spans="1:30" s="614" customFormat="1" ht="31.5">
      <c r="A127" s="758">
        <v>21</v>
      </c>
      <c r="B127" s="1043"/>
      <c r="C127" s="1042"/>
      <c r="D127" s="1042"/>
      <c r="E127" s="1042"/>
      <c r="F127" s="1093" t="s">
        <v>379</v>
      </c>
      <c r="G127" s="1101">
        <v>100001712</v>
      </c>
      <c r="H127" s="1101">
        <v>995428</v>
      </c>
      <c r="I127" s="899"/>
      <c r="J127" s="1042">
        <v>18</v>
      </c>
      <c r="K127" s="898"/>
      <c r="L127" s="1095" t="s">
        <v>335</v>
      </c>
      <c r="M127" s="1104" t="s">
        <v>333</v>
      </c>
      <c r="N127" s="1104">
        <v>1000</v>
      </c>
      <c r="O127" s="894"/>
      <c r="P127" s="872" t="str">
        <f t="shared" si="27"/>
        <v>Included</v>
      </c>
      <c r="Q127" s="872">
        <f t="shared" si="28"/>
        <v>0</v>
      </c>
      <c r="R127" s="614">
        <f t="shared" si="29"/>
        <v>0</v>
      </c>
      <c r="S127" s="614">
        <f t="shared" si="30"/>
        <v>0</v>
      </c>
      <c r="T127" s="615"/>
      <c r="U127" s="615"/>
      <c r="AD127" s="742"/>
    </row>
    <row r="128" spans="1:30" s="614" customFormat="1" ht="31.5">
      <c r="A128" s="758">
        <v>22</v>
      </c>
      <c r="B128" s="1043"/>
      <c r="C128" s="1042"/>
      <c r="D128" s="1042"/>
      <c r="E128" s="1042"/>
      <c r="F128" s="1093" t="s">
        <v>379</v>
      </c>
      <c r="G128" s="1101">
        <v>100001479</v>
      </c>
      <c r="H128" s="1101">
        <v>995454</v>
      </c>
      <c r="I128" s="899"/>
      <c r="J128" s="1042">
        <v>18</v>
      </c>
      <c r="K128" s="898"/>
      <c r="L128" s="1095" t="s">
        <v>354</v>
      </c>
      <c r="M128" s="1104" t="s">
        <v>341</v>
      </c>
      <c r="N128" s="1104">
        <v>100</v>
      </c>
      <c r="O128" s="894"/>
      <c r="P128" s="872" t="str">
        <f t="shared" si="27"/>
        <v>Included</v>
      </c>
      <c r="Q128" s="872">
        <f t="shared" si="28"/>
        <v>0</v>
      </c>
      <c r="R128" s="614">
        <f t="shared" si="29"/>
        <v>0</v>
      </c>
      <c r="S128" s="614">
        <f t="shared" si="30"/>
        <v>0</v>
      </c>
      <c r="T128" s="615"/>
      <c r="U128" s="615"/>
      <c r="AD128" s="742"/>
    </row>
    <row r="129" spans="1:54" s="614" customFormat="1" ht="31.5">
      <c r="A129" s="758">
        <v>23</v>
      </c>
      <c r="B129" s="1043"/>
      <c r="C129" s="1042"/>
      <c r="D129" s="1042"/>
      <c r="E129" s="1042"/>
      <c r="F129" s="1093" t="s">
        <v>379</v>
      </c>
      <c r="G129" s="1101">
        <v>100001480</v>
      </c>
      <c r="H129" s="1101">
        <v>995454</v>
      </c>
      <c r="I129" s="899"/>
      <c r="J129" s="1042">
        <v>18</v>
      </c>
      <c r="K129" s="898"/>
      <c r="L129" s="1095" t="s">
        <v>355</v>
      </c>
      <c r="M129" s="1104" t="s">
        <v>341</v>
      </c>
      <c r="N129" s="1104">
        <v>50</v>
      </c>
      <c r="O129" s="894"/>
      <c r="P129" s="872" t="str">
        <f t="shared" si="27"/>
        <v>Included</v>
      </c>
      <c r="Q129" s="872">
        <f t="shared" si="28"/>
        <v>0</v>
      </c>
      <c r="R129" s="614">
        <f t="shared" si="29"/>
        <v>0</v>
      </c>
      <c r="S129" s="614">
        <f t="shared" si="30"/>
        <v>0</v>
      </c>
      <c r="T129" s="615"/>
      <c r="U129" s="615"/>
      <c r="AD129" s="742"/>
    </row>
    <row r="130" spans="1:54" s="614" customFormat="1" ht="47.25">
      <c r="A130" s="758">
        <v>24</v>
      </c>
      <c r="B130" s="1043"/>
      <c r="C130" s="1042"/>
      <c r="D130" s="1042"/>
      <c r="E130" s="1042"/>
      <c r="F130" s="1093" t="s">
        <v>379</v>
      </c>
      <c r="G130" s="1101">
        <v>100001721</v>
      </c>
      <c r="H130" s="1101">
        <v>995428</v>
      </c>
      <c r="I130" s="899"/>
      <c r="J130" s="1042">
        <v>18</v>
      </c>
      <c r="K130" s="898"/>
      <c r="L130" s="1095" t="s">
        <v>357</v>
      </c>
      <c r="M130" s="1104" t="s">
        <v>324</v>
      </c>
      <c r="N130" s="1104">
        <v>5</v>
      </c>
      <c r="O130" s="894"/>
      <c r="P130" s="872" t="str">
        <f t="shared" si="27"/>
        <v>Included</v>
      </c>
      <c r="Q130" s="872">
        <f t="shared" si="28"/>
        <v>0</v>
      </c>
      <c r="R130" s="614">
        <f t="shared" si="29"/>
        <v>0</v>
      </c>
      <c r="S130" s="614">
        <f t="shared" si="30"/>
        <v>0</v>
      </c>
      <c r="T130" s="615"/>
      <c r="U130" s="615"/>
      <c r="AD130" s="742"/>
    </row>
    <row r="131" spans="1:54" s="614" customFormat="1" ht="47.25">
      <c r="A131" s="758">
        <v>25</v>
      </c>
      <c r="B131" s="1043"/>
      <c r="C131" s="1042"/>
      <c r="D131" s="1042"/>
      <c r="E131" s="1042"/>
      <c r="F131" s="1093" t="s">
        <v>379</v>
      </c>
      <c r="G131" s="1101">
        <v>100003295</v>
      </c>
      <c r="H131" s="1101">
        <v>995429</v>
      </c>
      <c r="I131" s="899"/>
      <c r="J131" s="1042">
        <v>18</v>
      </c>
      <c r="K131" s="898"/>
      <c r="L131" s="1095" t="s">
        <v>358</v>
      </c>
      <c r="M131" s="1104" t="s">
        <v>324</v>
      </c>
      <c r="N131" s="1104">
        <v>5</v>
      </c>
      <c r="O131" s="894"/>
      <c r="P131" s="872" t="str">
        <f t="shared" si="27"/>
        <v>Included</v>
      </c>
      <c r="Q131" s="872">
        <f t="shared" si="28"/>
        <v>0</v>
      </c>
      <c r="R131" s="614">
        <f t="shared" si="29"/>
        <v>0</v>
      </c>
      <c r="S131" s="614">
        <f t="shared" si="30"/>
        <v>0</v>
      </c>
      <c r="T131" s="615"/>
      <c r="U131" s="615"/>
      <c r="AD131" s="742"/>
    </row>
    <row r="132" spans="1:54" s="614" customFormat="1" ht="47.25">
      <c r="A132" s="758">
        <v>26</v>
      </c>
      <c r="B132" s="1043"/>
      <c r="C132" s="1042"/>
      <c r="D132" s="1042"/>
      <c r="E132" s="1042"/>
      <c r="F132" s="1093" t="s">
        <v>382</v>
      </c>
      <c r="G132" s="1101">
        <v>100001210</v>
      </c>
      <c r="H132" s="1101">
        <v>995455</v>
      </c>
      <c r="I132" s="899"/>
      <c r="J132" s="1042">
        <v>18</v>
      </c>
      <c r="K132" s="898"/>
      <c r="L132" s="1095" t="s">
        <v>317</v>
      </c>
      <c r="M132" s="1104" t="s">
        <v>195</v>
      </c>
      <c r="N132" s="1104">
        <v>1</v>
      </c>
      <c r="O132" s="894"/>
      <c r="P132" s="872" t="str">
        <f t="shared" si="27"/>
        <v>Included</v>
      </c>
      <c r="Q132" s="872">
        <f t="shared" si="28"/>
        <v>0</v>
      </c>
      <c r="R132" s="614">
        <f t="shared" si="29"/>
        <v>0</v>
      </c>
      <c r="S132" s="614">
        <f t="shared" si="30"/>
        <v>0</v>
      </c>
      <c r="T132" s="615"/>
      <c r="U132" s="615"/>
      <c r="AD132" s="742"/>
    </row>
    <row r="133" spans="1:54" s="614" customFormat="1" ht="31.5">
      <c r="A133" s="758">
        <v>27</v>
      </c>
      <c r="B133" s="1043"/>
      <c r="C133" s="1042"/>
      <c r="D133" s="1042"/>
      <c r="E133" s="1042"/>
      <c r="F133" s="1093" t="s">
        <v>382</v>
      </c>
      <c r="G133" s="1101">
        <v>100001680</v>
      </c>
      <c r="H133" s="1101">
        <v>995455</v>
      </c>
      <c r="I133" s="899"/>
      <c r="J133" s="1042">
        <v>18</v>
      </c>
      <c r="K133" s="898"/>
      <c r="L133" s="1095" t="s">
        <v>320</v>
      </c>
      <c r="M133" s="1104" t="s">
        <v>195</v>
      </c>
      <c r="N133" s="1104">
        <v>0.2</v>
      </c>
      <c r="O133" s="894"/>
      <c r="P133" s="872" t="str">
        <f t="shared" si="27"/>
        <v>Included</v>
      </c>
      <c r="Q133" s="872">
        <f t="shared" si="28"/>
        <v>0</v>
      </c>
      <c r="R133" s="614">
        <f t="shared" si="29"/>
        <v>0</v>
      </c>
      <c r="S133" s="614">
        <f t="shared" si="30"/>
        <v>0</v>
      </c>
      <c r="T133" s="615"/>
      <c r="U133" s="615"/>
      <c r="AD133" s="742"/>
    </row>
    <row r="134" spans="1:54" s="614" customFormat="1" ht="31.5">
      <c r="A134" s="758">
        <v>28</v>
      </c>
      <c r="B134" s="1043"/>
      <c r="C134" s="1042"/>
      <c r="D134" s="1042"/>
      <c r="E134" s="1042"/>
      <c r="F134" s="1093" t="s">
        <v>382</v>
      </c>
      <c r="G134" s="1101">
        <v>100001681</v>
      </c>
      <c r="H134" s="1101">
        <v>995455</v>
      </c>
      <c r="I134" s="899"/>
      <c r="J134" s="1042">
        <v>18</v>
      </c>
      <c r="K134" s="898"/>
      <c r="L134" s="1095" t="s">
        <v>321</v>
      </c>
      <c r="M134" s="1104" t="s">
        <v>195</v>
      </c>
      <c r="N134" s="1104">
        <v>0.2</v>
      </c>
      <c r="O134" s="894"/>
      <c r="P134" s="872" t="str">
        <f t="shared" si="27"/>
        <v>Included</v>
      </c>
      <c r="Q134" s="872">
        <f t="shared" si="28"/>
        <v>0</v>
      </c>
      <c r="R134" s="614">
        <f t="shared" si="29"/>
        <v>0</v>
      </c>
      <c r="S134" s="614">
        <f t="shared" si="30"/>
        <v>0</v>
      </c>
      <c r="T134" s="615"/>
      <c r="U134" s="615"/>
      <c r="AD134" s="742"/>
    </row>
    <row r="135" spans="1:54" s="614" customFormat="1">
      <c r="A135" s="1231"/>
      <c r="B135" s="1232"/>
      <c r="C135" s="1232"/>
      <c r="D135" s="1232"/>
      <c r="E135" s="1232"/>
      <c r="F135" s="1232"/>
      <c r="G135" s="1232"/>
      <c r="H135" s="1232"/>
      <c r="I135" s="1232"/>
      <c r="J135" s="1232"/>
      <c r="K135" s="1232"/>
      <c r="L135" s="1232"/>
      <c r="M135" s="1232"/>
      <c r="N135" s="1232"/>
      <c r="O135" s="1232"/>
      <c r="P135" s="1232"/>
      <c r="Q135" s="1233"/>
      <c r="R135" s="615"/>
      <c r="S135" s="615"/>
      <c r="T135" s="615"/>
      <c r="U135" s="615"/>
      <c r="AD135" s="742"/>
    </row>
    <row r="136" spans="1:54" ht="16.5">
      <c r="A136" s="1228"/>
      <c r="B136" s="1229"/>
      <c r="C136" s="1229"/>
      <c r="D136" s="1229"/>
      <c r="E136" s="1229"/>
      <c r="F136" s="1229"/>
      <c r="G136" s="1229"/>
      <c r="H136" s="1229"/>
      <c r="I136" s="1229"/>
      <c r="J136" s="1229"/>
      <c r="K136" s="1230"/>
      <c r="L136" s="734" t="s">
        <v>383</v>
      </c>
      <c r="M136" s="735"/>
      <c r="N136" s="736"/>
      <c r="O136" s="737"/>
      <c r="P136" s="1117">
        <f>SUM(P19:P135)</f>
        <v>0</v>
      </c>
      <c r="Q136" s="874"/>
      <c r="S136" s="791">
        <f>SUM(S19:S134)</f>
        <v>0</v>
      </c>
      <c r="T136" s="633"/>
      <c r="U136" s="633"/>
      <c r="V136" s="633"/>
      <c r="W136" s="633"/>
      <c r="X136" s="633"/>
      <c r="Y136" s="633"/>
      <c r="Z136" s="633"/>
      <c r="AA136" s="633"/>
      <c r="AB136" s="633"/>
      <c r="AC136" s="633"/>
      <c r="AD136" s="633"/>
      <c r="AE136" s="633"/>
      <c r="AF136" s="633"/>
      <c r="AG136" s="633"/>
      <c r="AH136" s="633"/>
      <c r="AI136" s="633"/>
      <c r="AJ136" s="633"/>
      <c r="AK136" s="633"/>
      <c r="AL136" s="633"/>
      <c r="AM136" s="633"/>
      <c r="AN136" s="633"/>
      <c r="AO136" s="633"/>
      <c r="AP136" s="633"/>
      <c r="AQ136" s="633"/>
      <c r="AR136" s="633"/>
      <c r="AS136" s="633"/>
      <c r="AT136" s="633"/>
      <c r="AU136" s="633"/>
      <c r="AV136" s="633"/>
      <c r="AW136" s="633"/>
      <c r="AX136" s="633"/>
      <c r="AY136" s="633"/>
      <c r="AZ136" s="633"/>
      <c r="BA136" s="633"/>
      <c r="BB136" s="633"/>
    </row>
    <row r="137" spans="1:54" ht="16.5">
      <c r="A137" s="781"/>
      <c r="B137" s="782"/>
      <c r="C137" s="782"/>
      <c r="D137" s="782"/>
      <c r="E137" s="782"/>
      <c r="F137" s="782"/>
      <c r="G137" s="782"/>
      <c r="H137" s="783"/>
      <c r="I137" s="784"/>
      <c r="J137" s="782"/>
      <c r="K137" s="782"/>
      <c r="L137" s="1244" t="s">
        <v>287</v>
      </c>
      <c r="M137" s="1245"/>
      <c r="N137" s="1245"/>
      <c r="O137" s="1246"/>
      <c r="P137" s="873"/>
      <c r="Q137" s="1117">
        <f>SUM(Q19:Q134)</f>
        <v>0</v>
      </c>
      <c r="T137" s="633"/>
      <c r="U137" s="633"/>
      <c r="V137" s="633"/>
      <c r="W137" s="633"/>
      <c r="X137" s="633"/>
      <c r="Y137" s="633"/>
      <c r="Z137" s="633"/>
      <c r="AA137" s="633"/>
      <c r="AB137" s="633"/>
      <c r="AC137" s="633"/>
      <c r="AD137" s="633"/>
      <c r="AE137" s="633"/>
      <c r="AF137" s="633"/>
      <c r="AG137" s="633"/>
      <c r="AH137" s="633"/>
      <c r="AI137" s="633"/>
      <c r="AJ137" s="633"/>
      <c r="AK137" s="633"/>
      <c r="AL137" s="633"/>
      <c r="AM137" s="633"/>
      <c r="AN137" s="633"/>
      <c r="AO137" s="633"/>
      <c r="AP137" s="633"/>
      <c r="AQ137" s="633"/>
      <c r="AR137" s="633"/>
      <c r="AS137" s="633"/>
      <c r="AT137" s="633"/>
      <c r="AU137" s="633"/>
      <c r="AV137" s="633"/>
      <c r="AW137" s="633"/>
      <c r="AX137" s="633"/>
      <c r="AY137" s="633"/>
      <c r="AZ137" s="633"/>
      <c r="BA137" s="633"/>
      <c r="BB137" s="633"/>
    </row>
    <row r="138" spans="1:54" ht="16.5">
      <c r="A138" s="751"/>
      <c r="B138" s="1023"/>
      <c r="C138" s="623"/>
      <c r="D138" s="623"/>
      <c r="E138" s="623"/>
      <c r="F138" s="1023"/>
      <c r="G138" s="623"/>
      <c r="H138" s="1238"/>
      <c r="I138" s="1238"/>
      <c r="J138" s="1238"/>
      <c r="K138" s="1238"/>
      <c r="L138" s="1238"/>
      <c r="M138" s="1238"/>
      <c r="N138" s="623"/>
      <c r="O138" s="669"/>
      <c r="P138" s="875"/>
      <c r="T138" s="633"/>
      <c r="U138" s="633"/>
      <c r="V138" s="633"/>
      <c r="W138" s="633"/>
      <c r="X138" s="633"/>
      <c r="Y138" s="633"/>
      <c r="Z138" s="633"/>
      <c r="AA138" s="633"/>
      <c r="AB138" s="633"/>
      <c r="AC138" s="633"/>
      <c r="AD138" s="633"/>
      <c r="AE138" s="633"/>
      <c r="AF138" s="633"/>
      <c r="AG138" s="633"/>
      <c r="AH138" s="633"/>
      <c r="AI138" s="633"/>
      <c r="AJ138" s="633"/>
      <c r="AK138" s="633"/>
      <c r="AL138" s="633"/>
      <c r="AM138" s="633"/>
      <c r="AN138" s="633"/>
      <c r="AO138" s="633"/>
      <c r="AP138" s="633"/>
      <c r="AQ138" s="633"/>
      <c r="AR138" s="633"/>
      <c r="AS138" s="633"/>
      <c r="AT138" s="633"/>
      <c r="AU138" s="633"/>
      <c r="AV138" s="633"/>
      <c r="AW138" s="633"/>
      <c r="AX138" s="633"/>
      <c r="AY138" s="633"/>
      <c r="AZ138" s="633"/>
      <c r="BA138" s="633"/>
      <c r="BB138" s="633"/>
    </row>
    <row r="139" spans="1:54">
      <c r="A139" s="751" t="s">
        <v>224</v>
      </c>
      <c r="B139" s="1242" t="s">
        <v>384</v>
      </c>
      <c r="C139" s="1242"/>
      <c r="D139" s="1242"/>
      <c r="E139" s="1242"/>
      <c r="F139" s="1242"/>
      <c r="G139" s="1242"/>
      <c r="H139" s="1242"/>
      <c r="I139" s="1242"/>
      <c r="J139" s="1242"/>
      <c r="K139" s="1242"/>
      <c r="L139" s="1242"/>
      <c r="M139" s="870"/>
      <c r="N139" s="870"/>
      <c r="O139" s="691"/>
      <c r="P139" s="870"/>
      <c r="Q139" s="870"/>
      <c r="T139" s="633"/>
      <c r="U139" s="633"/>
      <c r="V139" s="633"/>
      <c r="W139" s="633"/>
      <c r="X139" s="633"/>
      <c r="Y139" s="633"/>
      <c r="Z139" s="633"/>
      <c r="AA139" s="633"/>
      <c r="AB139" s="633"/>
      <c r="AC139" s="633"/>
      <c r="AD139" s="633"/>
      <c r="AE139" s="633"/>
      <c r="AF139" s="633"/>
      <c r="AG139" s="633"/>
      <c r="AH139" s="633"/>
      <c r="AI139" s="633"/>
      <c r="AJ139" s="633"/>
      <c r="AK139" s="633"/>
      <c r="AL139" s="633"/>
      <c r="AM139" s="633"/>
      <c r="AN139" s="633"/>
      <c r="AO139" s="633"/>
      <c r="AP139" s="633"/>
      <c r="AQ139" s="633"/>
      <c r="AR139" s="633"/>
      <c r="AS139" s="633"/>
      <c r="AT139" s="633"/>
      <c r="AU139" s="633"/>
      <c r="AV139" s="633"/>
      <c r="AW139" s="633"/>
      <c r="AX139" s="633"/>
      <c r="AY139" s="633"/>
      <c r="AZ139" s="633"/>
      <c r="BA139" s="633"/>
      <c r="BB139" s="633"/>
    </row>
    <row r="140" spans="1:54" ht="16.5">
      <c r="A140" s="1234" t="s">
        <v>248</v>
      </c>
      <c r="B140" s="1234"/>
      <c r="C140" s="1234"/>
      <c r="D140" s="1239" t="str">
        <f>'Sch-1'!B107</f>
        <v>--</v>
      </c>
      <c r="E140" s="1239"/>
      <c r="F140" s="624"/>
      <c r="G140" s="624"/>
      <c r="I140" s="642"/>
      <c r="J140" s="624"/>
      <c r="K140" s="624"/>
      <c r="M140" s="1226" t="s">
        <v>385</v>
      </c>
      <c r="N140" s="1226"/>
      <c r="O140" s="1236" t="str">
        <f>'Sch-1'!M107</f>
        <v/>
      </c>
      <c r="P140" s="1236"/>
      <c r="Q140" s="1236"/>
      <c r="T140" s="633"/>
      <c r="U140" s="633"/>
      <c r="V140" s="633"/>
      <c r="W140" s="633"/>
      <c r="X140" s="633"/>
      <c r="Y140" s="633"/>
      <c r="Z140" s="633"/>
      <c r="AA140" s="633"/>
      <c r="AB140" s="633"/>
      <c r="AC140" s="633"/>
      <c r="AD140" s="633"/>
      <c r="AE140" s="633"/>
      <c r="AF140" s="633"/>
      <c r="AG140" s="633"/>
      <c r="AH140" s="633"/>
      <c r="AI140" s="633"/>
      <c r="AJ140" s="633"/>
      <c r="AK140" s="633"/>
      <c r="AL140" s="633"/>
      <c r="AM140" s="633"/>
      <c r="AN140" s="633"/>
      <c r="AO140" s="633"/>
      <c r="AP140" s="633"/>
      <c r="AQ140" s="633"/>
      <c r="AR140" s="633"/>
      <c r="AS140" s="633"/>
      <c r="AT140" s="633"/>
      <c r="AU140" s="633"/>
      <c r="AV140" s="633"/>
      <c r="AW140" s="633"/>
      <c r="AX140" s="633"/>
      <c r="AY140" s="633"/>
      <c r="AZ140" s="633"/>
      <c r="BA140" s="633"/>
      <c r="BB140" s="633"/>
    </row>
    <row r="141" spans="1:54" ht="16.5">
      <c r="A141" s="1234" t="s">
        <v>249</v>
      </c>
      <c r="B141" s="1234"/>
      <c r="C141" s="1234"/>
      <c r="D141" s="1240" t="str">
        <f>'Sch-1'!B108</f>
        <v/>
      </c>
      <c r="E141" s="1240"/>
      <c r="F141" s="624"/>
      <c r="G141" s="624"/>
      <c r="I141" s="642"/>
      <c r="J141" s="624"/>
      <c r="K141" s="624"/>
      <c r="M141" s="1226" t="s">
        <v>229</v>
      </c>
      <c r="N141" s="1226"/>
      <c r="O141" s="1236" t="str">
        <f>'Sch-1'!M108</f>
        <v/>
      </c>
      <c r="P141" s="1236"/>
      <c r="Q141" s="1236"/>
      <c r="AN141" s="633"/>
      <c r="AO141" s="633"/>
      <c r="AP141" s="633"/>
      <c r="AQ141" s="633"/>
      <c r="AR141" s="633"/>
      <c r="AS141" s="633"/>
      <c r="AT141" s="633"/>
      <c r="AU141" s="633"/>
      <c r="AV141" s="633"/>
      <c r="AW141" s="633"/>
      <c r="AX141" s="633"/>
      <c r="AY141" s="633"/>
      <c r="AZ141" s="633"/>
      <c r="BA141" s="633"/>
      <c r="BB141" s="633"/>
    </row>
    <row r="142" spans="1:54">
      <c r="A142" s="753"/>
      <c r="B142" s="616"/>
      <c r="C142" s="616"/>
      <c r="D142" s="616"/>
      <c r="E142" s="616"/>
      <c r="F142" s="616"/>
      <c r="G142" s="616"/>
      <c r="H142" s="701"/>
      <c r="I142" s="636"/>
      <c r="J142" s="616"/>
      <c r="K142" s="616"/>
      <c r="L142" s="644"/>
      <c r="M142" s="1168"/>
      <c r="N142" s="1168"/>
      <c r="O142" s="633"/>
      <c r="P142" s="636"/>
      <c r="AN142" s="633"/>
      <c r="AO142" s="633"/>
      <c r="AP142" s="633"/>
      <c r="AQ142" s="633"/>
      <c r="AR142" s="633"/>
      <c r="AS142" s="633"/>
      <c r="AT142" s="633"/>
      <c r="AU142" s="633"/>
      <c r="AV142" s="633"/>
      <c r="AW142" s="633"/>
      <c r="AX142" s="633"/>
      <c r="AY142" s="633"/>
      <c r="AZ142" s="633"/>
      <c r="BA142" s="633"/>
      <c r="BB142" s="633"/>
    </row>
    <row r="143" spans="1:54" ht="16.5">
      <c r="A143" s="752"/>
      <c r="B143" s="624"/>
      <c r="C143" s="624"/>
      <c r="D143" s="624"/>
      <c r="E143" s="624"/>
      <c r="F143" s="624"/>
      <c r="G143" s="624"/>
      <c r="H143" s="702"/>
      <c r="I143" s="642"/>
      <c r="J143" s="624"/>
      <c r="K143" s="624"/>
      <c r="L143" s="645"/>
      <c r="M143" s="643"/>
      <c r="N143" s="642"/>
      <c r="O143" s="633"/>
      <c r="P143" s="623"/>
      <c r="AN143" s="633"/>
      <c r="AO143" s="633"/>
      <c r="AP143" s="633"/>
      <c r="AQ143" s="633"/>
      <c r="AR143" s="633"/>
      <c r="AS143" s="633"/>
      <c r="AT143" s="633"/>
      <c r="AU143" s="633"/>
      <c r="AV143" s="633"/>
      <c r="AW143" s="633"/>
      <c r="AX143" s="633"/>
      <c r="AY143" s="633"/>
      <c r="AZ143" s="633"/>
      <c r="BA143" s="633"/>
      <c r="BB143" s="633"/>
    </row>
    <row r="144" spans="1:54">
      <c r="AN144" s="633"/>
      <c r="AO144" s="633"/>
      <c r="AP144" s="633"/>
      <c r="AQ144" s="633"/>
      <c r="AR144" s="633"/>
      <c r="AS144" s="633"/>
      <c r="AT144" s="633"/>
      <c r="AU144" s="633"/>
      <c r="AV144" s="633"/>
      <c r="AW144" s="633"/>
      <c r="AX144" s="633"/>
      <c r="AY144" s="633"/>
      <c r="AZ144" s="633"/>
      <c r="BA144" s="633"/>
      <c r="BB144" s="633"/>
    </row>
    <row r="156" spans="1:54" s="641" customFormat="1" ht="16.5">
      <c r="A156" s="754"/>
      <c r="B156" s="670"/>
      <c r="C156" s="670"/>
      <c r="D156" s="670"/>
      <c r="E156" s="670"/>
      <c r="F156" s="670"/>
      <c r="G156" s="670"/>
      <c r="H156" s="703"/>
      <c r="I156" s="694"/>
      <c r="J156" s="670"/>
      <c r="K156" s="670"/>
      <c r="L156" s="671"/>
      <c r="M156" s="672"/>
      <c r="N156" s="673"/>
      <c r="O156" s="674"/>
      <c r="P156" s="876"/>
      <c r="Q156" s="877"/>
      <c r="AL156" s="675"/>
      <c r="AM156" s="675"/>
    </row>
    <row r="157" spans="1:54" s="641" customFormat="1" ht="16.5">
      <c r="A157" s="754"/>
      <c r="B157" s="670"/>
      <c r="C157" s="670"/>
      <c r="D157" s="670"/>
      <c r="E157" s="670"/>
      <c r="F157" s="670"/>
      <c r="G157" s="670"/>
      <c r="H157" s="703"/>
      <c r="I157" s="694"/>
      <c r="J157" s="670"/>
      <c r="K157" s="670"/>
      <c r="L157" s="671"/>
      <c r="M157" s="672"/>
      <c r="N157" s="673"/>
      <c r="O157" s="674"/>
      <c r="P157" s="876"/>
      <c r="Q157" s="877"/>
      <c r="AL157" s="676"/>
      <c r="AM157" s="677"/>
    </row>
    <row r="158" spans="1:54" s="641" customFormat="1" ht="16.5">
      <c r="A158" s="754"/>
      <c r="B158" s="670"/>
      <c r="C158" s="670"/>
      <c r="D158" s="670"/>
      <c r="E158" s="670"/>
      <c r="F158" s="670"/>
      <c r="G158" s="670"/>
      <c r="H158" s="703"/>
      <c r="I158" s="694"/>
      <c r="J158" s="670"/>
      <c r="K158" s="670"/>
      <c r="L158" s="671"/>
      <c r="M158" s="672"/>
      <c r="N158" s="673"/>
      <c r="O158" s="674"/>
      <c r="P158" s="876"/>
      <c r="Q158" s="877"/>
      <c r="AM158" s="678"/>
    </row>
    <row r="159" spans="1:54" s="641" customFormat="1">
      <c r="A159" s="755"/>
      <c r="B159" s="679"/>
      <c r="C159" s="679"/>
      <c r="D159" s="679"/>
      <c r="E159" s="679"/>
      <c r="F159" s="679"/>
      <c r="G159" s="679"/>
      <c r="H159" s="704"/>
      <c r="I159" s="681"/>
      <c r="J159" s="679"/>
      <c r="K159" s="679"/>
      <c r="L159" s="680"/>
      <c r="M159" s="681"/>
      <c r="N159" s="681"/>
      <c r="O159" s="676"/>
      <c r="P159" s="878"/>
      <c r="Q159" s="877"/>
    </row>
    <row r="160" spans="1:54" ht="16.5">
      <c r="A160" s="755"/>
      <c r="B160" s="679"/>
      <c r="C160" s="679"/>
      <c r="D160" s="679"/>
      <c r="E160" s="679"/>
      <c r="F160" s="679"/>
      <c r="G160" s="679"/>
      <c r="H160" s="704"/>
      <c r="I160" s="681"/>
      <c r="J160" s="679"/>
      <c r="K160" s="679"/>
      <c r="L160" s="682"/>
      <c r="M160" s="681"/>
      <c r="N160" s="681"/>
      <c r="O160" s="676"/>
      <c r="P160" s="878"/>
      <c r="AN160" s="633"/>
      <c r="AO160" s="633"/>
      <c r="AP160" s="633"/>
      <c r="AQ160" s="633"/>
      <c r="AR160" s="633"/>
      <c r="AS160" s="633"/>
      <c r="AT160" s="633"/>
      <c r="AU160" s="633"/>
      <c r="AV160" s="633"/>
      <c r="AW160" s="633"/>
      <c r="AX160" s="633"/>
      <c r="AY160" s="633"/>
      <c r="AZ160" s="633"/>
      <c r="BA160" s="633"/>
      <c r="BB160" s="633"/>
    </row>
    <row r="161" spans="1:54">
      <c r="A161" s="756"/>
      <c r="B161" s="683"/>
      <c r="C161" s="683"/>
      <c r="D161" s="683"/>
      <c r="E161" s="683"/>
      <c r="F161" s="683"/>
      <c r="G161" s="683"/>
      <c r="H161" s="705"/>
      <c r="I161" s="646"/>
      <c r="J161" s="683"/>
      <c r="K161" s="683"/>
      <c r="L161" s="647"/>
      <c r="M161" s="646"/>
      <c r="N161" s="646"/>
      <c r="O161" s="648"/>
      <c r="P161" s="646"/>
      <c r="AN161" s="633"/>
      <c r="AO161" s="633"/>
      <c r="AP161" s="633"/>
      <c r="AQ161" s="633"/>
      <c r="AR161" s="633"/>
      <c r="AS161" s="633"/>
      <c r="AT161" s="633"/>
      <c r="AU161" s="633"/>
      <c r="AV161" s="633"/>
      <c r="AW161" s="633"/>
      <c r="AX161" s="633"/>
      <c r="AY161" s="633"/>
      <c r="AZ161" s="633"/>
      <c r="BA161" s="633"/>
      <c r="BB161" s="633"/>
    </row>
    <row r="162" spans="1:54">
      <c r="A162" s="756"/>
      <c r="B162" s="683"/>
      <c r="C162" s="683"/>
      <c r="D162" s="683"/>
      <c r="E162" s="683"/>
      <c r="F162" s="683"/>
      <c r="G162" s="683"/>
      <c r="H162" s="705"/>
      <c r="I162" s="646"/>
      <c r="J162" s="683"/>
      <c r="K162" s="683"/>
      <c r="L162" s="647"/>
      <c r="M162" s="646"/>
      <c r="N162" s="646"/>
      <c r="O162" s="648"/>
      <c r="P162" s="646"/>
      <c r="AN162" s="633"/>
      <c r="AO162" s="633"/>
      <c r="AP162" s="633"/>
      <c r="AQ162" s="633"/>
      <c r="AR162" s="633"/>
      <c r="AS162" s="633"/>
      <c r="AT162" s="633"/>
      <c r="AU162" s="633"/>
      <c r="AV162" s="633"/>
      <c r="AW162" s="633"/>
      <c r="AX162" s="633"/>
      <c r="AY162" s="633"/>
      <c r="AZ162" s="633"/>
      <c r="BA162" s="633"/>
      <c r="BB162" s="633"/>
    </row>
    <row r="163" spans="1:54" ht="16.5">
      <c r="A163" s="757"/>
      <c r="B163" s="684"/>
      <c r="C163" s="684"/>
      <c r="D163" s="684"/>
      <c r="E163" s="684"/>
      <c r="F163" s="684"/>
      <c r="G163" s="684"/>
      <c r="H163" s="706"/>
      <c r="I163" s="686"/>
      <c r="J163" s="684"/>
      <c r="K163" s="684"/>
      <c r="L163" s="685"/>
      <c r="M163" s="686"/>
      <c r="N163" s="686"/>
      <c r="O163" s="687"/>
      <c r="P163" s="686"/>
      <c r="AN163" s="633"/>
      <c r="AO163" s="633"/>
      <c r="AP163" s="633"/>
      <c r="AQ163" s="633"/>
      <c r="AR163" s="633"/>
      <c r="AS163" s="633"/>
      <c r="AT163" s="633"/>
      <c r="AU163" s="633"/>
      <c r="AV163" s="633"/>
      <c r="AW163" s="633"/>
      <c r="AX163" s="633"/>
      <c r="AY163" s="633"/>
      <c r="AZ163" s="633"/>
      <c r="BA163" s="633"/>
      <c r="BB163" s="633"/>
    </row>
    <row r="164" spans="1:54">
      <c r="A164" s="756"/>
      <c r="B164" s="683"/>
      <c r="C164" s="683"/>
      <c r="D164" s="683"/>
      <c r="E164" s="683"/>
      <c r="F164" s="683"/>
      <c r="G164" s="683"/>
      <c r="H164" s="705"/>
      <c r="I164" s="646"/>
      <c r="J164" s="683"/>
      <c r="K164" s="683"/>
      <c r="L164" s="647"/>
      <c r="M164" s="646"/>
      <c r="N164" s="646"/>
      <c r="O164" s="648"/>
      <c r="P164" s="646"/>
      <c r="AN164" s="633"/>
      <c r="AO164" s="633"/>
      <c r="AP164" s="633"/>
      <c r="AQ164" s="633"/>
      <c r="AR164" s="633"/>
      <c r="AS164" s="633"/>
      <c r="AT164" s="633"/>
      <c r="AU164" s="633"/>
      <c r="AV164" s="633"/>
      <c r="AW164" s="633"/>
      <c r="AX164" s="633"/>
      <c r="AY164" s="633"/>
      <c r="AZ164" s="633"/>
      <c r="BA164" s="633"/>
      <c r="BB164" s="633"/>
    </row>
    <row r="165" spans="1:54">
      <c r="A165" s="756"/>
      <c r="B165" s="683"/>
      <c r="C165" s="683"/>
      <c r="D165" s="683"/>
      <c r="E165" s="683"/>
      <c r="F165" s="683"/>
      <c r="G165" s="683"/>
      <c r="H165" s="705"/>
      <c r="I165" s="646"/>
      <c r="J165" s="683"/>
      <c r="K165" s="683"/>
      <c r="L165" s="647"/>
      <c r="M165" s="646"/>
      <c r="N165" s="646"/>
      <c r="O165" s="648"/>
      <c r="P165" s="646"/>
      <c r="AN165" s="633"/>
      <c r="AO165" s="633"/>
      <c r="AP165" s="633"/>
      <c r="AQ165" s="633"/>
      <c r="AR165" s="633"/>
      <c r="AS165" s="633"/>
      <c r="AT165" s="633"/>
      <c r="AU165" s="633"/>
      <c r="AV165" s="633"/>
      <c r="AW165" s="633"/>
      <c r="AX165" s="633"/>
      <c r="AY165" s="633"/>
      <c r="AZ165" s="633"/>
      <c r="BA165" s="633"/>
      <c r="BB165" s="633"/>
    </row>
  </sheetData>
  <sheetProtection algorithmName="SHA-512" hashValue="pvArgL1HiM5n15aXSuVIo24KL+MrVV5OhqsHNmAUCIl6jWX5tZHfwo2bjdaS96s9Lt6DMDhcsOP7feL/IZJoww==" saltValue="Z8RfPdye5/NRvLvzXJolRg=="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 right="0" top="0" bottom="0" header="0" footer="0"/>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 right="0" top="0" bottom="0" header="0" footer="0"/>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 right="0" top="0" bottom="0" header="0" footer="0"/>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 right="0" top="0" bottom="0" header="0" footer="0"/>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 right="0" top="0" bottom="0" header="0" footer="0"/>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 right="0" top="0" bottom="0" header="0" footer="0"/>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 right="0" top="0" bottom="0" header="0" footer="0"/>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 right="0" top="0" bottom="0" header="0" footer="0"/>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 right="0" top="0" bottom="0" header="0" footer="0"/>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 right="0" top="0" bottom="0" header="0" footer="0"/>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 right="0" top="0" bottom="0" header="0" footer="0"/>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 right="0" top="0" bottom="0" header="0" footer="0"/>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 right="0" top="0" bottom="0" header="0" footer="0"/>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 right="0" top="0" bottom="0" header="0" footer="0"/>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 right="0" top="0" bottom="0" header="0" footer="0"/>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 right="0" top="0" bottom="0" header="0" footer="0"/>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 right="0" top="0" bottom="0" header="0" footer="0"/>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 right="0" top="0" bottom="0" header="0" footer="0"/>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 right="0" top="0" bottom="0" header="0" footer="0"/>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 right="0" top="0" bottom="0" header="0" footer="0"/>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 right="0" top="0" bottom="0" header="0" footer="0"/>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 right="0" top="0" bottom="0" header="0" footer="0"/>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 right="0" top="0" bottom="0" header="0" footer="0"/>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 right="0" top="0" bottom="0" header="0" footer="0"/>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 right="0" top="0" bottom="0" header="0" footer="0"/>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 right="0" top="0" bottom="0" header="0" footer="0"/>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 right="0" top="0" bottom="0" header="0" footer="0"/>
      <printOptions horizontalCentered="1"/>
      <pageSetup paperSize="9" scale="10" fitToHeight="2" orientation="landscape" r:id="rId28"/>
      <headerFooter alignWithMargins="0">
        <oddFooter>&amp;R&amp;"Book Antiqua,Bold"&amp;10Schedule-3/ Page &amp;P of &amp;N</oddFooter>
      </headerFooter>
    </customSheetView>
    <customSheetView guid="{B79CB868-E256-4BC8-93B8-32C16DA3E61B}" scale="80" showPageBreaks="1" fitToPage="1" printArea="1" hiddenRows="1" hiddenColumns="1" view="pageBreakPreview" topLeftCell="A20">
      <selection activeCell="I20" sqref="I20"/>
      <colBreaks count="2" manualBreakCount="2">
        <brk id="11" max="1048575" man="1"/>
        <brk id="16" max="1048575" man="1"/>
      </colBreaks>
      <pageMargins left="0" right="0" top="0" bottom="0" header="0" footer="0"/>
      <printOptions horizontalCentered="1"/>
      <pageSetup paperSize="9" scale="14" fitToHeight="2" orientation="landscape" r:id="rId29"/>
      <headerFooter alignWithMargins="0">
        <oddFooter>&amp;R&amp;"Book Antiqua,Bold"&amp;10Schedule-3/ Page &amp;P of &amp;N</oddFooter>
      </headerFooter>
    </customSheetView>
  </customSheetViews>
  <mergeCells count="28">
    <mergeCell ref="A3:Q3"/>
    <mergeCell ref="B139:L139"/>
    <mergeCell ref="A4:Q4"/>
    <mergeCell ref="M8:P8"/>
    <mergeCell ref="L137:O137"/>
    <mergeCell ref="M7:P7"/>
    <mergeCell ref="M9:P9"/>
    <mergeCell ref="C8:F8"/>
    <mergeCell ref="C9:F9"/>
    <mergeCell ref="C10:F10"/>
    <mergeCell ref="A13:Q13"/>
    <mergeCell ref="AO13:AP13"/>
    <mergeCell ref="AL13:AM13"/>
    <mergeCell ref="H138:M138"/>
    <mergeCell ref="D140:E140"/>
    <mergeCell ref="D141:E141"/>
    <mergeCell ref="M142:N142"/>
    <mergeCell ref="M141:N141"/>
    <mergeCell ref="N15:P15"/>
    <mergeCell ref="A136:K136"/>
    <mergeCell ref="M11:P11"/>
    <mergeCell ref="A135:Q135"/>
    <mergeCell ref="A140:C140"/>
    <mergeCell ref="A141:C141"/>
    <mergeCell ref="C11:F11"/>
    <mergeCell ref="M140:N140"/>
    <mergeCell ref="O140:Q140"/>
    <mergeCell ref="O141:Q141"/>
  </mergeCells>
  <phoneticPr fontId="3" type="noConversion"/>
  <conditionalFormatting sqref="K19:K68">
    <cfRule type="cellIs" dxfId="31" priority="2093" stopIfTrue="1" operator="equal">
      <formula>"a"</formula>
    </cfRule>
  </conditionalFormatting>
  <conditionalFormatting sqref="K19:K105 K107:K134 I19:I105 O19:O105 I107:I134 O107:O134">
    <cfRule type="expression" dxfId="30" priority="2091" stopIfTrue="1">
      <formula>H19&gt;0</formula>
    </cfRule>
  </conditionalFormatting>
  <conditionalFormatting sqref="K19:K105 K107:K134">
    <cfRule type="expression" dxfId="29" priority="2094" stopIfTrue="1">
      <formula>H19&gt;0</formula>
    </cfRule>
  </conditionalFormatting>
  <conditionalFormatting sqref="K69:K105 K107:K134">
    <cfRule type="cellIs" dxfId="28" priority="3" stopIfTrue="1" operator="equal">
      <formula>"a"</formula>
    </cfRule>
  </conditionalFormatting>
  <conditionalFormatting sqref="O136">
    <cfRule type="expression" dxfId="27" priority="2857" stopIfTrue="1">
      <formula>N136&gt;0</formula>
    </cfRule>
  </conditionalFormatting>
  <conditionalFormatting sqref="O138:O139">
    <cfRule type="expression" dxfId="26" priority="2657" stopIfTrue="1">
      <formula>N138&gt;0</formula>
    </cfRule>
  </conditionalFormatting>
  <dataValidations count="6">
    <dataValidation operator="greaterThan" allowBlank="1" showInputMessage="1" showErrorMessage="1" error="Enter only Numeric Value greater than zero or leave the cell blank !" sqref="K140:K65448 K1:K2 K137:K138 K5:K12 K14:K17" xr:uid="{00000000-0002-0000-0800-000001000000}"/>
    <dataValidation type="whole" operator="greaterThan" allowBlank="1" showInputMessage="1" showErrorMessage="1" error="Enter only Numeric Value greater than zero or leave the cell blank !" sqref="O19:O105 O107:O134" xr:uid="{00000000-0002-0000-0800-000002000000}">
      <formula1>0</formula1>
    </dataValidation>
    <dataValidation type="list" operator="greaterThan" allowBlank="1" showInputMessage="1" showErrorMessage="1" sqref="K19:K105 K107:K134" xr:uid="{00000000-0002-0000-0800-000003000000}">
      <formula1>"0%,5%,12%,18%,28%"</formula1>
    </dataValidation>
    <dataValidation type="whole" operator="greaterThan" allowBlank="1" showInputMessage="1" showErrorMessage="1" sqref="I19:I105 I107:I134" xr:uid="{00000000-0002-0000-0800-000004000000}">
      <formula1>1</formula1>
    </dataValidation>
    <dataValidation allowBlank="1" showInputMessage="1" showErrorMessage="1" error="Enter Direct or Bought-out only" sqref="O18" xr:uid="{E1688936-593E-4BF6-B9E6-999544CF1F3F}"/>
    <dataValidation type="whole" operator="greaterThan" allowBlank="1" showInputMessage="1" showErrorMessage="1" sqref="I106" xr:uid="{74264169-0766-442F-978A-A5797914795E}">
      <formula1>0</formula1>
    </dataValidation>
  </dataValidations>
  <printOptions horizontalCentered="1"/>
  <pageMargins left="0.25" right="0.25" top="0.5" bottom="0.25" header="0.05" footer="0.05"/>
  <pageSetup paperSize="9" scale="67" fitToHeight="0" orientation="landscape" r:id="rId30"/>
  <headerFooter alignWithMargins="0">
    <oddFooter>&amp;R&amp;"Book Antiqua,Bold"&amp;10Schedule-3/ Page &amp;P of &amp;N</oddFooter>
  </headerFooter>
  <rowBreaks count="1" manualBreakCount="1">
    <brk id="116" max="16" man="1"/>
  </rowBreaks>
  <colBreaks count="2" manualBreakCount="2">
    <brk id="11" max="1048575" man="1"/>
    <brk id="16" max="1048575" man="1"/>
  </colBreaks>
  <drawing r:id="rId3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andTime xmlns="5b1e22a1-7343-4772-b68a-36de49ad4a02" xsi:nil="true"/>
    <lcf76f155ced4ddcb4097134ff3c332f xmlns="5b1e22a1-7343-4772-b68a-36de49ad4a02">
      <Terms xmlns="http://schemas.microsoft.com/office/infopath/2007/PartnerControls"/>
    </lcf76f155ced4ddcb4097134ff3c332f>
    <TaxCatchAll xmlns="a1a56b39-2d07-46dc-813a-584bd88ff0c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FD0AE0786BE84BB6A8C22B19BB2AF1" ma:contentTypeVersion="12" ma:contentTypeDescription="Create a new document." ma:contentTypeScope="" ma:versionID="46fa900df93d4ef180de4c64a1bdaef0">
  <xsd:schema xmlns:xsd="http://www.w3.org/2001/XMLSchema" xmlns:xs="http://www.w3.org/2001/XMLSchema" xmlns:p="http://schemas.microsoft.com/office/2006/metadata/properties" xmlns:ns2="5b1e22a1-7343-4772-b68a-36de49ad4a02" xmlns:ns3="a1a56b39-2d07-46dc-813a-584bd88ff0c3" targetNamespace="http://schemas.microsoft.com/office/2006/metadata/properties" ma:root="true" ma:fieldsID="b501595b6097d54d85b7eefa2fcd3f39" ns2:_="" ns3:_="">
    <xsd:import namespace="5b1e22a1-7343-4772-b68a-36de49ad4a02"/>
    <xsd:import namespace="a1a56b39-2d07-46dc-813a-584bd88ff0c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DateandTim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e22a1-7343-4772-b68a-36de49ad4a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DateandTime" ma:index="15" nillable="true" ma:displayName="Date and Time" ma:format="DateTime" ma:internalName="DateandTime">
      <xsd:simpleType>
        <xsd:restriction base="dms:DateTime"/>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e3743e6-77a2-454a-a17c-8c8d56f9f3a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1a56b39-2d07-46dc-813a-584bd88ff0c3"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5da0702b-8c77-47f9-96fd-fb55da0237be}" ma:internalName="TaxCatchAll" ma:showField="CatchAllData" ma:web="a1a56b39-2d07-46dc-813a-584bd88ff0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E68401-4F17-4ABD-B2EC-DDED8FF74ACE}"/>
</file>

<file path=customXml/itemProps2.xml><?xml version="1.0" encoding="utf-8"?>
<ds:datastoreItem xmlns:ds="http://schemas.openxmlformats.org/officeDocument/2006/customXml" ds:itemID="{416829D2-25C9-4AFA-8AAC-59F432C6AF43}"/>
</file>

<file path=customXml/itemProps3.xml><?xml version="1.0" encoding="utf-8"?>
<ds:datastoreItem xmlns:ds="http://schemas.openxmlformats.org/officeDocument/2006/customXml" ds:itemID="{8D055EB4-9F33-48BA-BB0D-647D3D1FA4C2}"/>
</file>

<file path=docProps/app.xml><?xml version="1.0" encoding="utf-8"?>
<Properties xmlns="http://schemas.openxmlformats.org/officeDocument/2006/extended-properties" xmlns:vt="http://schemas.openxmlformats.org/officeDocument/2006/docPropsVTypes">
  <Application>Microsoft Excel Online</Application>
  <Manager/>
  <Company>POWERGRID</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PGCIL</dc:creator>
  <cp:keywords/>
  <dc:description/>
  <cp:lastModifiedBy>P S N Sarma {पी.एस.एन. सरमा}</cp:lastModifiedBy>
  <cp:revision/>
  <dcterms:created xsi:type="dcterms:W3CDTF">2001-07-26T10:23:15Z</dcterms:created>
  <dcterms:modified xsi:type="dcterms:W3CDTF">2025-09-11T11:56:17Z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0x0101001EFD0AE0786BE84BB6A8C22B19BB2AF1</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SIP_Label_67de828d-f69d-40d4-9531-ce724429a5c7_Enabled">
    <vt:lpwstr>true</vt:lpwstr>
  </property>
  <property fmtid="{D5CDD505-2E9C-101B-9397-08002B2CF9AE}" pid="7" name="MSIP_Label_67de828d-f69d-40d4-9531-ce724429a5c7_SetDate">
    <vt:lpwstr>2025-09-01T09:46:25Z</vt:lpwstr>
  </property>
  <property fmtid="{D5CDD505-2E9C-101B-9397-08002B2CF9AE}" pid="8" name="MSIP_Label_67de828d-f69d-40d4-9531-ce724429a5c7_Method">
    <vt:lpwstr>Privileged</vt:lpwstr>
  </property>
  <property fmtid="{D5CDD505-2E9C-101B-9397-08002B2CF9AE}" pid="9" name="MSIP_Label_67de828d-f69d-40d4-9531-ce724429a5c7_Name">
    <vt:lpwstr>Unrestricted-IT</vt:lpwstr>
  </property>
  <property fmtid="{D5CDD505-2E9C-101B-9397-08002B2CF9AE}" pid="10" name="MSIP_Label_67de828d-f69d-40d4-9531-ce724429a5c7_SiteId">
    <vt:lpwstr>7048075c-52c2-4a40-8e7c-5c5a5573c87f</vt:lpwstr>
  </property>
  <property fmtid="{D5CDD505-2E9C-101B-9397-08002B2CF9AE}" pid="11" name="MSIP_Label_67de828d-f69d-40d4-9531-ce724429a5c7_ActionId">
    <vt:lpwstr>2a0fd865-37ae-4dc1-b859-58dccc5186c8</vt:lpwstr>
  </property>
  <property fmtid="{D5CDD505-2E9C-101B-9397-08002B2CF9AE}" pid="12" name="MSIP_Label_67de828d-f69d-40d4-9531-ce724429a5c7_ContentBits">
    <vt:lpwstr>0</vt:lpwstr>
  </property>
  <property fmtid="{D5CDD505-2E9C-101B-9397-08002B2CF9AE}" pid="13" name="MSIP_Label_67de828d-f69d-40d4-9531-ce724429a5c7_Tag">
    <vt:lpwstr>10, 0, 1, 1</vt:lpwstr>
  </property>
  <property fmtid="{D5CDD505-2E9C-101B-9397-08002B2CF9AE}" pid="14" name="MediaServiceImageTags">
    <vt:lpwstr/>
  </property>
</Properties>
</file>