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https://powergrid1989-my.sharepoint.com/personal/sr1_powergrid_in/Documents/RHQ/C&amp;M/Works/2024-25/Manogna/WC-4082 Const of Chain link fencing at Kurnool-3 SS/Bid Docs/"/>
    </mc:Choice>
  </mc:AlternateContent>
  <xr:revisionPtr revIDLastSave="629" documentId="13_ncr:1_{BD368C98-91EB-41FC-A282-E9F2DA675BF9}" xr6:coauthVersionLast="47" xr6:coauthVersionMax="47" xr10:uidLastSave="{D26A601C-8D3D-474B-B6D2-FDA70E6ABD9A}"/>
  <workbookProtection workbookAlgorithmName="SHA-512" workbookHashValue="K/TfKVZUGomtxSb+Vd9X6hamvYq+cCIMyFfcSskJQz8K04a1qvuItQfUx4Z0rLtVhHf5icnhFSwl1GX43Ip2Gg==" workbookSaltValue="SOXtU9X3LK5Mx17xfZt8sQ==" workbookSpinCount="100000" lockStructure="1"/>
  <bookViews>
    <workbookView xWindow="-120" yWindow="-120" windowWidth="29040" windowHeight="15720" tabRatio="908"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s>
  <definedNames>
    <definedName name="\A" localSheetId="0">#REF!</definedName>
    <definedName name="\A">#REF!</definedName>
    <definedName name="\aa" localSheetId="0">#REF!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'[3]Sch-1a'!#REF!</definedName>
    <definedName name="date">#REF!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Bidder'!$A$1:$C$22</definedName>
    <definedName name="_xlnm.Print_Area" localSheetId="4">'Schedule-I'!$A$1:$O$31</definedName>
    <definedName name="_xlnm.Print_Area" localSheetId="5">'Schedule-II'!$A$1:$O$14</definedName>
    <definedName name="_xlnm.Print_Titles" localSheetId="4">'Schedule-I'!$9:$9</definedName>
    <definedName name="printedname">#REF!</definedName>
    <definedName name="_xlnm.Recorder" localSheetId="0">#REF!</definedName>
    <definedName name="_xlnm.Recorder">#REF!</definedName>
    <definedName name="TEST" localSheetId="0">#REF!</definedName>
    <definedName name="TEST">#REF!</definedName>
    <definedName name="ttt">#REF!</definedName>
    <definedName name="typeofbidder">#REF!</definedName>
    <definedName name="uuu">#REF!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3545AE1A_D3DD_4FC8_880A_180A3F66AD42_.wvu.Cols" localSheetId="2" hidden="1">'Attach 10 IP'!$K:$P</definedName>
    <definedName name="Z_3545AE1A_D3DD_4FC8_880A_180A3F66AD42_.wvu.Cols" localSheetId="0" hidden="1">'Name of Bidder'!#REF!,'Name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Bidder'!$A$1:$C$21</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Bidder'!#REF!,'Name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Bidder'!$A$1:$C$21</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Bidder'!#REF!,'Name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Bidder'!$A$1:$C$21</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Bidder'!#REF!,'Name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Bidder'!$A$1:$C$21</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Bidder'!#REF!,'Name of Bidder'!$E:$R</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Bidder'!$A$1:$C$21</definedName>
    <definedName name="Z_6F637C86_117D_4792_B5D4_37E20B1C50B5_.wvu.Rows" localSheetId="2" hidden="1">'Attach 10 IP'!$42:$44</definedName>
    <definedName name="Z_6F637C86_117D_4792_B5D4_37E20B1C50B5_.wvu.Rows" localSheetId="0" hidden="1">'Name of Bidder'!$6:$8,'Name of Bidder'!$13:$15,'Name of Bidder'!#REF!</definedName>
    <definedName name="Z_6F637C86_117D_4792_B5D4_37E20B1C50B5_.wvu.Rows" localSheetId="3" hidden="1">'N-W (Cr.)'!$1:$119</definedName>
    <definedName name="Z_71DFD631_F0FC_4D77_B088_495FC5677788_.wvu.Cols" localSheetId="2" hidden="1">'Attach 10 IP'!$K:$P</definedName>
    <definedName name="Z_71DFD631_F0FC_4D77_B088_495FC5677788_.wvu.Cols" localSheetId="3" hidden="1">'N-W (Cr.)'!$C:$C,'N-W (Cr.)'!$F:$U</definedName>
    <definedName name="Z_71DFD631_F0FC_4D77_B088_495FC5677788_.wvu.PrintArea" localSheetId="1" hidden="1">'Attach 10'!$A$1:$E$27</definedName>
    <definedName name="Z_71DFD631_F0FC_4D77_B088_495FC5677788_.wvu.PrintArea" localSheetId="2" hidden="1">'Attach 10 IP'!$A$8:$I$223</definedName>
    <definedName name="Z_71DFD631_F0FC_4D77_B088_495FC5677788_.wvu.PrintArea" localSheetId="7" hidden="1">'Bid Form'!$A$1:$F$53</definedName>
    <definedName name="Z_71DFD631_F0FC_4D77_B088_495FC5677788_.wvu.PrintArea" localSheetId="0" hidden="1">'Name of Bidder'!$A$1:$C$21</definedName>
    <definedName name="Z_71DFD631_F0FC_4D77_B088_495FC5677788_.wvu.PrintArea" localSheetId="4" hidden="1">'Schedule-I'!$A$1:$O$30</definedName>
    <definedName name="Z_71DFD631_F0FC_4D77_B088_495FC5677788_.wvu.PrintArea" localSheetId="5" hidden="1">'Schedule-II'!$A$1:$L$13</definedName>
    <definedName name="Z_71DFD631_F0FC_4D77_B088_495FC5677788_.wvu.PrintTitles" localSheetId="4" hidden="1">'Schedule-I'!$9:$9</definedName>
    <definedName name="Z_71DFD631_F0FC_4D77_B088_495FC5677788_.wvu.Rows" localSheetId="2" hidden="1">'Attach 10 IP'!$42:$44</definedName>
    <definedName name="Z_71DFD631_F0FC_4D77_B088_495FC5677788_.wvu.Rows" localSheetId="0" hidden="1">'Name of Bidder'!$6:$8,'Name of Bidder'!$13:$15,'Name of Bidder'!#REF!</definedName>
    <definedName name="Z_71DFD631_F0FC_4D77_B088_495FC5677788_.wvu.Rows" localSheetId="3" hidden="1">'N-W (Cr.)'!$1:$119</definedName>
    <definedName name="Z_768FBB31_C98F_42D8_8A21_9E4C92CB0C4E_.wvu.Cols" localSheetId="2" hidden="1">'Attach 10 IP'!$K:$P</definedName>
    <definedName name="Z_768FBB31_C98F_42D8_8A21_9E4C92CB0C4E_.wvu.Cols" localSheetId="0" hidden="1">'Name of Bidder'!$D:$G</definedName>
    <definedName name="Z_768FBB31_C98F_42D8_8A21_9E4C92CB0C4E_.wvu.Cols" localSheetId="3" hidden="1">'N-W (Cr.)'!$C:$C,'N-W (Cr.)'!$F:$U</definedName>
    <definedName name="Z_768FBB31_C98F_42D8_8A21_9E4C92CB0C4E_.wvu.Cols" localSheetId="5" hidden="1">'Schedule-II'!$N:$P</definedName>
    <definedName name="Z_768FBB31_C98F_42D8_8A21_9E4C92CB0C4E_.wvu.PrintArea" localSheetId="1" hidden="1">'Attach 10'!$A$1:$E$27</definedName>
    <definedName name="Z_768FBB31_C98F_42D8_8A21_9E4C92CB0C4E_.wvu.PrintArea" localSheetId="2" hidden="1">'Attach 10 IP'!$A$8:$I$223</definedName>
    <definedName name="Z_768FBB31_C98F_42D8_8A21_9E4C92CB0C4E_.wvu.PrintArea" localSheetId="7" hidden="1">'Bid Form'!$A$1:$F$53</definedName>
    <definedName name="Z_768FBB31_C98F_42D8_8A21_9E4C92CB0C4E_.wvu.PrintArea" localSheetId="0" hidden="1">'Name of Bidder'!$A$1:$C$22</definedName>
    <definedName name="Z_768FBB31_C98F_42D8_8A21_9E4C92CB0C4E_.wvu.PrintArea" localSheetId="4" hidden="1">'Schedule-I'!$A$1:$O$31</definedName>
    <definedName name="Z_768FBB31_C98F_42D8_8A21_9E4C92CB0C4E_.wvu.PrintArea" localSheetId="5" hidden="1">'Schedule-II'!$A$1:$M$14</definedName>
    <definedName name="Z_768FBB31_C98F_42D8_8A21_9E4C92CB0C4E_.wvu.PrintTitles" localSheetId="4" hidden="1">'Schedule-I'!$9:$9</definedName>
    <definedName name="Z_768FBB31_C98F_42D8_8A21_9E4C92CB0C4E_.wvu.Rows" localSheetId="2" hidden="1">'Attach 10 IP'!$42:$44</definedName>
    <definedName name="Z_768FBB31_C98F_42D8_8A21_9E4C92CB0C4E_.wvu.Rows" localSheetId="0" hidden="1">'Name of Bidder'!$6:$8</definedName>
    <definedName name="Z_768FBB31_C98F_42D8_8A21_9E4C92CB0C4E_.wvu.Rows" localSheetId="3" hidden="1">'N-W (Cr.)'!$1:$119</definedName>
    <definedName name="Z_863DE73B_EDD5_4C94_B877_7C156CB081F7_.wvu.Cols" localSheetId="2" hidden="1">'Attach 10 IP'!$K:$P</definedName>
    <definedName name="Z_863DE73B_EDD5_4C94_B877_7C156CB081F7_.wvu.Cols" localSheetId="0" hidden="1">'Name of Bidder'!#REF!,'Name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Bidder'!$A$1:$C$21</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Bidder'!#REF!</definedName>
    <definedName name="Z_902C40DA_376E_410F_87E5_8188D8393A84_.wvu.PrintArea" localSheetId="0" hidden="1">'Name of Bidder'!$A$1:$C$21</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Bidder'!#REF!,'Name of Bidder'!$E:$R</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Bidder'!$A$1:$C$21</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Bidder'!#REF!,'Name of Bidder'!$E:$R</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Bidder'!$A$1:$C$21</definedName>
    <definedName name="Z_A60C0BDD_7FB1_4EBA_A0E1_529280DA1A28_.wvu.Rows" localSheetId="2" hidden="1">'Attach 10 IP'!$42:$44</definedName>
    <definedName name="Z_A60C0BDD_7FB1_4EBA_A0E1_529280DA1A28_.wvu.Rows" localSheetId="0" hidden="1">'Name of Bidder'!$6:$8,'Name of Bidder'!$13:$15,'Name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Bidder'!#REF!,'Name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Bidder'!$A$1:$C$21</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Bidder'!#REF!,'Name of Bidder'!$E:$R</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Bidder'!$A$1:$C$21</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Bidder'!#REF!</definedName>
    <definedName name="Z_E6F7301F_B7DF_4D80_9428_3CD22143194F_.wvu.PrintArea" localSheetId="0" hidden="1">'Name of Bidder'!$A$1:$C$21</definedName>
    <definedName name="Z_E6F7301F_B7DF_4D80_9428_3CD22143194F_.wvu.Rows" localSheetId="0" hidden="1">'Name of Bidder'!#REF!</definedName>
    <definedName name="Z_ECEBABD0_566A_41C4_AA9A_38EA30EFEDA8_.wvu.PrintArea" localSheetId="1" hidden="1">'Attach 10'!$A$1:$E$29</definedName>
    <definedName name="Z_F3854C08_3477_4F6D_851C_40DFA3C6F6FE_.wvu.Cols" localSheetId="2" hidden="1">'Attach 10 IP'!$K:$P</definedName>
    <definedName name="Z_F3854C08_3477_4F6D_851C_40DFA3C6F6FE_.wvu.Cols" localSheetId="0" hidden="1">'Name of Bidder'!$D:$G</definedName>
    <definedName name="Z_F3854C08_3477_4F6D_851C_40DFA3C6F6FE_.wvu.Cols" localSheetId="3" hidden="1">'N-W (Cr.)'!$C:$C,'N-W (Cr.)'!$F:$U</definedName>
    <definedName name="Z_F3854C08_3477_4F6D_851C_40DFA3C6F6FE_.wvu.Cols" localSheetId="5" hidden="1">'Schedule-II'!$N:$O</definedName>
    <definedName name="Z_F3854C08_3477_4F6D_851C_40DFA3C6F6FE_.wvu.PrintArea" localSheetId="1" hidden="1">'Attach 10'!$A$1:$E$27</definedName>
    <definedName name="Z_F3854C08_3477_4F6D_851C_40DFA3C6F6FE_.wvu.PrintArea" localSheetId="2" hidden="1">'Attach 10 IP'!$A$8:$I$223</definedName>
    <definedName name="Z_F3854C08_3477_4F6D_851C_40DFA3C6F6FE_.wvu.PrintArea" localSheetId="7" hidden="1">'Bid Form'!$A$1:$F$53</definedName>
    <definedName name="Z_F3854C08_3477_4F6D_851C_40DFA3C6F6FE_.wvu.PrintArea" localSheetId="0" hidden="1">'Name of Bidder'!$A$1:$C$22</definedName>
    <definedName name="Z_F3854C08_3477_4F6D_851C_40DFA3C6F6FE_.wvu.PrintArea" localSheetId="4" hidden="1">'Schedule-I'!$A$1:$O$31</definedName>
    <definedName name="Z_F3854C08_3477_4F6D_851C_40DFA3C6F6FE_.wvu.PrintArea" localSheetId="5" hidden="1">'Schedule-II'!$A$1:$M$14</definedName>
    <definedName name="Z_F3854C08_3477_4F6D_851C_40DFA3C6F6FE_.wvu.PrintTitles" localSheetId="4" hidden="1">'Schedule-I'!$9:$9</definedName>
    <definedName name="Z_F3854C08_3477_4F6D_851C_40DFA3C6F6FE_.wvu.Rows" localSheetId="2" hidden="1">'Attach 10 IP'!$42:$44</definedName>
    <definedName name="Z_F3854C08_3477_4F6D_851C_40DFA3C6F6FE_.wvu.Rows" localSheetId="0" hidden="1">'Name of Bidder'!$6:$8</definedName>
    <definedName name="Z_F3854C08_3477_4F6D_851C_40DFA3C6F6FE_.wvu.Rows" localSheetId="3" hidden="1">'N-W (Cr.)'!$1:$119</definedName>
    <definedName name="Z_FAE469C4_CC0E_407B_871F_7B3C94956CEC_.wvu.Cols" localSheetId="2" hidden="1">'Attach 10 IP'!$K:$P</definedName>
    <definedName name="Z_FAE469C4_CC0E_407B_871F_7B3C94956CEC_.wvu.Cols" localSheetId="3" hidden="1">'N-W (Cr.)'!$C:$C,'N-W (Cr.)'!$F:$U</definedName>
    <definedName name="Z_FAE469C4_CC0E_407B_871F_7B3C94956CEC_.wvu.PrintArea" localSheetId="1" hidden="1">'Attach 10'!$A$1:$E$27</definedName>
    <definedName name="Z_FAE469C4_CC0E_407B_871F_7B3C94956CEC_.wvu.PrintArea" localSheetId="2" hidden="1">'Attach 10 IP'!$A$8:$I$223</definedName>
    <definedName name="Z_FAE469C4_CC0E_407B_871F_7B3C94956CEC_.wvu.PrintArea" localSheetId="7" hidden="1">'Bid Form'!$A$1:$F$53</definedName>
    <definedName name="Z_FAE469C4_CC0E_407B_871F_7B3C94956CEC_.wvu.PrintArea" localSheetId="0" hidden="1">'Name of Bidder'!$A$1:$C$21</definedName>
    <definedName name="Z_FAE469C4_CC0E_407B_871F_7B3C94956CEC_.wvu.PrintArea" localSheetId="4" hidden="1">'Schedule-I'!$A$1:$O$30</definedName>
    <definedName name="Z_FAE469C4_CC0E_407B_871F_7B3C94956CEC_.wvu.PrintArea" localSheetId="5" hidden="1">'Schedule-II'!$A$1:$L$13</definedName>
    <definedName name="Z_FAE469C4_CC0E_407B_871F_7B3C94956CEC_.wvu.PrintTitles" localSheetId="4" hidden="1">'Schedule-I'!$9:$9</definedName>
    <definedName name="Z_FAE469C4_CC0E_407B_871F_7B3C94956CEC_.wvu.Rows" localSheetId="2" hidden="1">'Attach 10 IP'!$42:$44</definedName>
    <definedName name="Z_FAE469C4_CC0E_407B_871F_7B3C94956CEC_.wvu.Rows" localSheetId="0" hidden="1">'Name of Bidder'!$6:$8,'Name of Bidder'!$13:$15,'Name of Bidder'!#REF!</definedName>
    <definedName name="Z_FAE469C4_CC0E_407B_871F_7B3C94956CEC_.wvu.Rows" localSheetId="3" hidden="1">'N-W (Cr.)'!$1:$119</definedName>
  </definedNames>
  <calcPr calcId="191028"/>
  <customWorkbookViews>
    <customWorkbookView name="Ramu Jella {जेल्‍ला रामू} - Personal View" guid="{FAE469C4-CC0E-407B-871F-7B3C94956CEC}" mergeInterval="0" personalView="1" maximized="1" windowWidth="1596" windowHeight="674" tabRatio="908" activeSheetId="1"/>
    <customWorkbookView name="Srimannarayana Gajula {श्री जी. श्रीमननारायण} - Personal View" guid="{A60C0BDD-7FB1-4EBA-A0E1-529280DA1A28}" mergeInterval="0" personalView="1" maximized="1" xWindow="-8" yWindow="-8" windowWidth="1382" windowHeight="744" tabRatio="908" activeSheetId="12"/>
    <customWorkbookView name="60020139 - Personal View" guid="{9CE94B9F-4902-4B08-AE4E-74E93D8E789E}" mergeInterval="0" personalView="1" maximized="1" xWindow="1" yWindow="1" windowWidth="1024" windowHeight="505" tabRatio="908" activeSheetId="3"/>
    <customWorkbookView name="AGM_ONM1 - Personal View" guid="{61A8E90E-9DEC-4083-98B2-482D9678BA93}" mergeInterval="0" personalView="1" maximized="1" xWindow="1" yWindow="1" windowWidth="1167" windowHeight="587" tabRatio="908" activeSheetId="3"/>
    <customWorkbookView name="20587 - Personal View" guid="{629BDD3E-4046-451D-8D01-11325237A091}" mergeInterval="0" personalView="1" maximized="1" windowWidth="1362" windowHeight="517" tabRatio="908" activeSheetId="1"/>
    <customWorkbookView name="02345 - Personal View" guid="{C0D2F720-9CF1-451B-A21B-46E9EE29F95A}" mergeInterval="0" personalView="1" maximized="1" xWindow="1" yWindow="1" windowWidth="1366" windowHeight="538" tabRatio="908" activeSheetId="1"/>
    <customWorkbookView name="Baijnath Singh - Personal View" guid="{3545AE1A-D3DD-4FC8-880A-180A3F66AD42}" mergeInterval="0" personalView="1" maximized="1" windowWidth="1362" windowHeight="495" tabRatio="908" activeSheetId="20"/>
    <customWorkbookView name="01192 - Personal View" guid="{1C70608C-646A-4043-A222-6253B5006A93}" mergeInterval="0" personalView="1" maximized="1" xWindow="1" yWindow="1" windowWidth="1366" windowHeight="538" tabRatio="807" activeSheetId="2" showComments="commIndAndComment"/>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1209 - Personal View" guid="{237D8718-39ED-4FFE-B3B2-D1192F8D2E87}" mergeInterval="0" personalView="1" maximized="1" xWindow="1" yWindow="1" windowWidth="1366" windowHeight="538" tabRatio="779" activeSheetId="2"/>
    <customWorkbookView name="00398 - Personal View" guid="{CD4CA1A8-824A-452F-BDBA-32A47C1B3013}" mergeInterval="0" personalView="1" maximized="1" xWindow="1" yWindow="1" windowWidth="1366" windowHeight="538" tabRatio="779" activeSheetId="2"/>
    <customWorkbookView name="01290 - Personal View" guid="{6B2C1320-5106-401D-86E8-03FFC7419150}" mergeInterval="0" personalView="1" maximized="1" windowWidth="1362" windowHeight="509" tabRatio="908" activeSheetId="1"/>
    <customWorkbookView name="31094 - Personal View" guid="{863DE73B-EDD5-4C94-B877-7C156CB081F7}" mergeInterval="0" personalView="1" maximized="1" xWindow="1" yWindow="1" windowWidth="1362" windowHeight="538" tabRatio="908" activeSheetId="1"/>
    <customWorkbookView name="P S N Sarma {पी.एस.एन. सरमा} - Personal View" guid="{DF819C10-7533-4A2E-B278-90B3B38A4AE6}" mergeInterval="0" personalView="1" maximized="1" xWindow="-8" yWindow="-8" windowWidth="1382" windowHeight="744" tabRatio="908" activeSheetId="11"/>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Chittaloori Venkanna {चित्‍तलूरी वेंकन्‍ना} - Personal View" guid="{71DFD631-F0FC-4D77-B088-495FC5677788}" mergeInterval="0" personalView="1" maximized="1" windowWidth="1362" windowHeight="502" tabRatio="908" activeSheetId="1"/>
    <customWorkbookView name="C Lakshmi Manogna {सी लक्ष्मी  मनोगना} - Personal View" guid="{768FBB31-C98F-42D8-8A21-9E4C92CB0C4E}" mergeInterval="0" personalView="1" maximized="1" windowWidth="1436" windowHeight="634" tabRatio="908" activeSheetId="1"/>
    <customWorkbookView name="T Suryaprakash {टी. सूर्यप्रकाश} - Personal View" guid="{F3854C08-3477-4F6D-851C-40DFA3C6F6FE}" mergeInterval="0" personalView="1" maximized="1" windowWidth="1916" windowHeight="814" tabRatio="908"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5" l="1"/>
  <c r="A20" i="5" s="1"/>
  <c r="A21" i="5" s="1"/>
  <c r="A22" i="5" s="1"/>
  <c r="A23" i="5" s="1"/>
  <c r="A24" i="5" s="1"/>
  <c r="A25" i="5" s="1"/>
  <c r="A18" i="5"/>
  <c r="K12" i="6"/>
  <c r="L12" i="6" s="1"/>
  <c r="M18" i="5"/>
  <c r="N18" i="5" s="1"/>
  <c r="O18" i="5" s="1"/>
  <c r="M19" i="5"/>
  <c r="N19" i="5" s="1"/>
  <c r="O19" i="5" s="1"/>
  <c r="M20" i="5"/>
  <c r="N20" i="5" s="1"/>
  <c r="O20" i="5" s="1"/>
  <c r="M21" i="5"/>
  <c r="N21" i="5" s="1"/>
  <c r="O21" i="5" s="1"/>
  <c r="M22" i="5"/>
  <c r="N22" i="5" s="1"/>
  <c r="O22" i="5" s="1"/>
  <c r="M23" i="5"/>
  <c r="N23" i="5"/>
  <c r="O23" i="5" s="1"/>
  <c r="M24" i="5"/>
  <c r="N24" i="5" s="1"/>
  <c r="O24" i="5" s="1"/>
  <c r="M25" i="5"/>
  <c r="N25" i="5" s="1"/>
  <c r="O25" i="5" s="1"/>
  <c r="M12" i="5"/>
  <c r="M13" i="5"/>
  <c r="M14" i="5"/>
  <c r="M15" i="5"/>
  <c r="M16" i="5"/>
  <c r="M17" i="5"/>
  <c r="P8" i="6" l="1"/>
  <c r="N17" i="5" l="1"/>
  <c r="O17" i="5" s="1"/>
  <c r="N16" i="5"/>
  <c r="O16" i="5" s="1"/>
  <c r="N15" i="5"/>
  <c r="O15" i="5" s="1"/>
  <c r="N14" i="5"/>
  <c r="O14" i="5" s="1"/>
  <c r="N13" i="5"/>
  <c r="O13" i="5" s="1"/>
  <c r="K11" i="6" l="1"/>
  <c r="L11" i="6" s="1"/>
  <c r="N11" i="6"/>
  <c r="O11" i="6" s="1"/>
  <c r="P9" i="6" l="1"/>
  <c r="M12" i="6" l="1"/>
  <c r="K13" i="6"/>
  <c r="L13" i="6"/>
  <c r="M11" i="6"/>
  <c r="A1" i="8"/>
  <c r="C15" i="8"/>
  <c r="B34" i="8"/>
  <c r="F37" i="8"/>
  <c r="B39" i="8"/>
  <c r="F39" i="8"/>
  <c r="B40" i="8"/>
  <c r="F40" i="8"/>
  <c r="A52" i="8"/>
  <c r="A1" i="7"/>
  <c r="B11" i="7" s="1"/>
  <c r="B4" i="7"/>
  <c r="B25" i="7"/>
  <c r="D25" i="7"/>
  <c r="B26" i="7"/>
  <c r="D26" i="7"/>
  <c r="A1" i="6"/>
  <c r="D3" i="6"/>
  <c r="D4" i="6"/>
  <c r="D5" i="6"/>
  <c r="D6" i="6"/>
  <c r="A1" i="5"/>
  <c r="C4" i="5"/>
  <c r="C5" i="5"/>
  <c r="B5" i="7" s="1"/>
  <c r="C6" i="5"/>
  <c r="B6" i="7" s="1"/>
  <c r="C7" i="5"/>
  <c r="B7" i="7" s="1"/>
  <c r="N12" i="5"/>
  <c r="O27" i="5"/>
  <c r="A31" i="5"/>
  <c r="A8" i="4"/>
  <c r="B8" i="4" s="1"/>
  <c r="F8" i="4"/>
  <c r="G8" i="4" s="1"/>
  <c r="K8" i="4"/>
  <c r="L8" i="4" s="1"/>
  <c r="P8" i="4"/>
  <c r="Q8" i="4" s="1"/>
  <c r="A9" i="4"/>
  <c r="B9" i="4" s="1"/>
  <c r="D9" i="4" s="1"/>
  <c r="F9" i="4"/>
  <c r="G9" i="4" s="1"/>
  <c r="I9" i="4" s="1"/>
  <c r="K9" i="4"/>
  <c r="L9" i="4" s="1"/>
  <c r="N9" i="4" s="1"/>
  <c r="P9" i="4"/>
  <c r="Q9" i="4" s="1"/>
  <c r="S9" i="4" s="1"/>
  <c r="A10" i="4"/>
  <c r="B10" i="4" s="1"/>
  <c r="D10" i="4" s="1"/>
  <c r="F10" i="4"/>
  <c r="G10" i="4" s="1"/>
  <c r="I10" i="4" s="1"/>
  <c r="K10" i="4"/>
  <c r="L10" i="4" s="1"/>
  <c r="N10" i="4" s="1"/>
  <c r="P10" i="4"/>
  <c r="Q10" i="4" s="1"/>
  <c r="S10" i="4" s="1"/>
  <c r="Y10" i="4"/>
  <c r="T10" i="4" s="1"/>
  <c r="A11" i="4"/>
  <c r="B11" i="4" s="1"/>
  <c r="D11" i="4" s="1"/>
  <c r="F11" i="4"/>
  <c r="G11" i="4"/>
  <c r="I11" i="4" s="1"/>
  <c r="K11" i="4"/>
  <c r="L11" i="4" s="1"/>
  <c r="N11" i="4" s="1"/>
  <c r="P11" i="4"/>
  <c r="Q11" i="4" s="1"/>
  <c r="S11" i="4" s="1"/>
  <c r="Y11" i="4"/>
  <c r="T11" i="4" s="1"/>
  <c r="A12" i="4"/>
  <c r="B12" i="4" s="1"/>
  <c r="D12" i="4" s="1"/>
  <c r="F12" i="4"/>
  <c r="G12" i="4" s="1"/>
  <c r="I12" i="4" s="1"/>
  <c r="K12" i="4"/>
  <c r="L12" i="4" s="1"/>
  <c r="N12" i="4" s="1"/>
  <c r="P12" i="4"/>
  <c r="Q12" i="4" s="1"/>
  <c r="S12" i="4" s="1"/>
  <c r="Y12" i="4"/>
  <c r="T12" i="4" s="1"/>
  <c r="A13" i="4"/>
  <c r="B13" i="4" s="1"/>
  <c r="D13" i="4" s="1"/>
  <c r="F13" i="4"/>
  <c r="G13" i="4"/>
  <c r="K13" i="4"/>
  <c r="L13" i="4" s="1"/>
  <c r="N13" i="4" s="1"/>
  <c r="P13" i="4"/>
  <c r="Q13" i="4" s="1"/>
  <c r="S13" i="4" s="1"/>
  <c r="Y13" i="4"/>
  <c r="T13" i="4" s="1"/>
  <c r="Y14" i="4"/>
  <c r="T14" i="4" s="1"/>
  <c r="Y15" i="4"/>
  <c r="T15" i="4" s="1"/>
  <c r="Y16" i="4"/>
  <c r="T16" i="4" s="1"/>
  <c r="Y17" i="4"/>
  <c r="T17" i="4" s="1"/>
  <c r="Y18" i="4"/>
  <c r="T18" i="4" s="1"/>
  <c r="Y19" i="4"/>
  <c r="T19" i="4" s="1"/>
  <c r="Y20" i="4"/>
  <c r="T20" i="4" s="1"/>
  <c r="Y21" i="4"/>
  <c r="T21" i="4" s="1"/>
  <c r="Y22" i="4"/>
  <c r="T22" i="4" s="1"/>
  <c r="Y23" i="4"/>
  <c r="T23" i="4" s="1"/>
  <c r="Y24" i="4"/>
  <c r="T24" i="4" s="1"/>
  <c r="Y30" i="4"/>
  <c r="T30" i="4" s="1"/>
  <c r="Y31" i="4"/>
  <c r="T31" i="4" s="1"/>
  <c r="Y32" i="4"/>
  <c r="T32" i="4" s="1"/>
  <c r="Y33" i="4"/>
  <c r="T33" i="4" s="1"/>
  <c r="Y34" i="4"/>
  <c r="T34" i="4" s="1"/>
  <c r="Y35" i="4"/>
  <c r="T35" i="4" s="1"/>
  <c r="Y36" i="4"/>
  <c r="T36" i="4" s="1"/>
  <c r="Y37" i="4"/>
  <c r="T37" i="4" s="1"/>
  <c r="Y38" i="4"/>
  <c r="T38" i="4" s="1"/>
  <c r="Y39" i="4"/>
  <c r="T39" i="4" s="1"/>
  <c r="Y40" i="4"/>
  <c r="T40" i="4" s="1"/>
  <c r="Y41" i="4"/>
  <c r="T41" i="4" s="1"/>
  <c r="Y42" i="4"/>
  <c r="T42" i="4" s="1"/>
  <c r="Y43" i="4"/>
  <c r="T43" i="4" s="1"/>
  <c r="Y44" i="4"/>
  <c r="T44" i="4" s="1"/>
  <c r="Y45" i="4"/>
  <c r="T45" i="4" s="1"/>
  <c r="A122" i="4"/>
  <c r="A124" i="4"/>
  <c r="A131" i="4" s="1"/>
  <c r="B131" i="4" s="1"/>
  <c r="D131" i="4" s="1"/>
  <c r="A127" i="4"/>
  <c r="A129" i="4"/>
  <c r="B129" i="4" s="1"/>
  <c r="A130" i="4"/>
  <c r="B130" i="4" s="1"/>
  <c r="D130" i="4" s="1"/>
  <c r="A132" i="4"/>
  <c r="B132" i="4"/>
  <c r="D132" i="4" s="1"/>
  <c r="A133" i="4"/>
  <c r="B133" i="4" s="1"/>
  <c r="D133" i="4" s="1"/>
  <c r="A134" i="4"/>
  <c r="B134" i="4" s="1"/>
  <c r="D134" i="4" s="1"/>
  <c r="K30" i="3"/>
  <c r="K31" i="3"/>
  <c r="K32" i="3"/>
  <c r="K33" i="3"/>
  <c r="K36" i="3"/>
  <c r="O36" i="3"/>
  <c r="K37" i="3"/>
  <c r="O37" i="3"/>
  <c r="K38" i="3"/>
  <c r="O38" i="3"/>
  <c r="K39" i="3"/>
  <c r="O39" i="3"/>
  <c r="A41" i="3"/>
  <c r="K41" i="3"/>
  <c r="A42" i="3"/>
  <c r="A43" i="3"/>
  <c r="A44" i="3"/>
  <c r="A48" i="3"/>
  <c r="A54" i="3"/>
  <c r="F194" i="3"/>
  <c r="F195" i="3"/>
  <c r="A1" i="2"/>
  <c r="A3" i="2"/>
  <c r="A8" i="2"/>
  <c r="E8" i="2"/>
  <c r="B9" i="2"/>
  <c r="E9" i="2"/>
  <c r="B10" i="2"/>
  <c r="E10" i="2"/>
  <c r="B11" i="2"/>
  <c r="E11" i="2"/>
  <c r="B12" i="2"/>
  <c r="E12" i="2"/>
  <c r="B24" i="2"/>
  <c r="E24" i="2"/>
  <c r="B25" i="2"/>
  <c r="E25" i="2"/>
  <c r="A7" i="1"/>
  <c r="A9" i="1"/>
  <c r="D9" i="1"/>
  <c r="D10" i="1"/>
  <c r="D11" i="1"/>
  <c r="D12" i="1"/>
  <c r="D14" i="1"/>
  <c r="D15" i="1"/>
  <c r="D17" i="1"/>
  <c r="D18" i="1"/>
  <c r="D20" i="1"/>
  <c r="D21" i="1"/>
  <c r="O12" i="5" l="1"/>
  <c r="O26" i="5" s="1"/>
  <c r="N26" i="5"/>
  <c r="B13" i="7"/>
  <c r="N13" i="6"/>
  <c r="N16" i="6" s="1"/>
  <c r="E21" i="1"/>
  <c r="C22" i="1" s="1"/>
  <c r="D19" i="7"/>
  <c r="U6" i="4"/>
  <c r="P6" i="4"/>
  <c r="K6" i="4"/>
  <c r="I13" i="4"/>
  <c r="F6" i="4" s="1"/>
  <c r="A6" i="4"/>
  <c r="N28" i="5" l="1"/>
  <c r="O28" i="5" s="1"/>
  <c r="N29" i="5"/>
  <c r="D11" i="7" s="1"/>
  <c r="Y25" i="4"/>
  <c r="T25" i="4" s="1"/>
  <c r="U7" i="4" s="1"/>
  <c r="O30" i="5" l="1"/>
  <c r="D18" i="7" s="1"/>
  <c r="D13" i="7"/>
  <c r="A14" i="6"/>
  <c r="D20" i="7" l="1"/>
  <c r="D15" i="7"/>
  <c r="D22" i="7" l="1"/>
  <c r="AB17" i="8" s="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C20" authorId="0" shapeId="0" xr:uid="{00000000-0006-0000-0000-000001000000}">
      <text>
        <r>
          <rPr>
            <sz val="9"/>
            <color indexed="81"/>
            <rFont val="Tahoma"/>
            <family val="2"/>
          </rPr>
          <t>Insert date in dd-MMM-yyyy format</t>
        </r>
      </text>
    </comment>
  </commentList>
</comments>
</file>

<file path=xl/sharedStrings.xml><?xml version="1.0" encoding="utf-8"?>
<sst xmlns="http://schemas.openxmlformats.org/spreadsheetml/2006/main" count="888" uniqueCount="378">
  <si>
    <t>Enter the details of the bidder below:</t>
  </si>
  <si>
    <t xml:space="preserve">Specify type of Bidder                 </t>
  </si>
  <si>
    <t xml:space="preserve">Sole Bidder </t>
  </si>
  <si>
    <t>Address of Registered Office</t>
  </si>
  <si>
    <t>email id</t>
  </si>
  <si>
    <t>Mobile no.</t>
  </si>
  <si>
    <t>+91</t>
  </si>
  <si>
    <t xml:space="preserve">Printed Name </t>
  </si>
  <si>
    <t>Designation</t>
  </si>
  <si>
    <t xml:space="preserve">Date     </t>
  </si>
  <si>
    <t xml:space="preserve">Place     </t>
  </si>
  <si>
    <t>ATTACHMENT-10</t>
  </si>
  <si>
    <t>Integrity Pact</t>
  </si>
  <si>
    <t xml:space="preserve"> </t>
  </si>
  <si>
    <t>Name        :</t>
  </si>
  <si>
    <t>Address    :</t>
  </si>
  <si>
    <t>Dear Sir,</t>
  </si>
  <si>
    <t>Integrity Pact is annexed herewith this Volume.</t>
  </si>
  <si>
    <t>Date      :</t>
  </si>
  <si>
    <t>Printed Name :</t>
  </si>
  <si>
    <t>Place      :</t>
  </si>
  <si>
    <t>Designation :</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</si>
  <si>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</si>
  <si>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</si>
  <si>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</si>
  <si>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</si>
  <si>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</si>
  <si>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</si>
  <si>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</si>
  <si>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</si>
  <si>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</si>
  <si>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</si>
  <si>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(n).</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</si>
  <si>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</si>
  <si>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</si>
  <si>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</si>
  <si>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</si>
  <si>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</si>
  <si>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</si>
  <si>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 having its Registered Office at</t>
  </si>
  <si>
    <t xml:space="preserve">, </t>
  </si>
  <si>
    <t xml:space="preserve">hereinafter referred to as </t>
  </si>
  <si>
    <t>"The Bidder/Contractor"</t>
  </si>
  <si>
    <t>Preamble</t>
  </si>
  <si>
    <t xml:space="preserve">(Signature) </t>
  </si>
  <si>
    <t>(For &amp; On behalf of POWERGRID)</t>
  </si>
  <si>
    <t>(For &amp; On behalf of Bidder/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</si>
  <si>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</si>
  <si>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</si>
  <si>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</si>
  <si>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</si>
  <si>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</si>
  <si>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</si>
  <si>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</si>
  <si>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</si>
  <si>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</si>
  <si>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</si>
  <si>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</si>
  <si>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</si>
  <si>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</si>
  <si>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</si>
  <si>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</si>
  <si>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</si>
  <si>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Page 2 of 8</t>
  </si>
  <si>
    <t>during his participation in the tender process and during the contract execution :</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</si>
  <si>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</si>
  <si>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</si>
  <si>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</si>
  <si>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</si>
  <si>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</si>
  <si>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</si>
  <si>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</si>
  <si>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</si>
  <si>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</si>
  <si>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</si>
  <si>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</si>
  <si>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</si>
  <si>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</si>
  <si>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</si>
  <si>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</si>
  <si>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</si>
  <si>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</si>
  <si>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</si>
  <si>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</si>
  <si>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</si>
  <si>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</si>
  <si>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</si>
  <si>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Page 4 of 8</t>
  </si>
  <si>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</si>
  <si>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</si>
  <si>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</si>
  <si>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</si>
  <si>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</si>
  <si>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</si>
  <si>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</si>
  <si>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</si>
  <si>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</si>
  <si>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Page 5 of 8</t>
  </si>
  <si>
    <t>The IEM is not subject to instructions by the representatives of the parties and performs his functions neutrally and independently. 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</si>
  <si>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</si>
  <si>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</si>
  <si>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</si>
  <si>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</si>
  <si>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</si>
  <si>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</si>
  <si>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</si>
  <si>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</si>
  <si>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</si>
  <si>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</si>
  <si>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</si>
  <si>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</si>
  <si>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</si>
  <si>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</si>
  <si>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</si>
  <si>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</si>
  <si>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</si>
  <si>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</si>
  <si>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</si>
  <si>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</si>
  <si>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</si>
  <si>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</si>
  <si>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</si>
  <si>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</si>
  <si>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</si>
  <si>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</si>
  <si>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</si>
  <si>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</si>
  <si>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</si>
  <si>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</si>
  <si>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</si>
  <si>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</si>
  <si>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</si>
  <si>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 xml:space="preserve">USD </t>
  </si>
  <si>
    <t xml:space="preserve">EURO </t>
  </si>
  <si>
    <t xml:space="preserve">RMB </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</si>
  <si>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</si>
  <si>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</si>
  <si>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</si>
  <si>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</si>
  <si>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</si>
  <si>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</si>
  <si>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</si>
  <si>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</si>
  <si>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</si>
  <si>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</si>
  <si>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</si>
  <si>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</si>
  <si>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</si>
  <si>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</si>
  <si>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</si>
  <si>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</si>
  <si>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</si>
  <si>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</si>
  <si>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</si>
  <si>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</si>
  <si>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</si>
  <si>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</si>
  <si>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</si>
  <si>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</si>
  <si>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</si>
  <si>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</si>
  <si>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</si>
  <si>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</si>
  <si>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</si>
  <si>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</si>
  <si>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</si>
  <si>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</si>
  <si>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</si>
  <si>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</si>
  <si>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</si>
  <si>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</si>
  <si>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</si>
  <si>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</si>
  <si>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</si>
  <si>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</si>
  <si>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</si>
  <si>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</si>
  <si>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</si>
  <si>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</si>
  <si>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</si>
  <si>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</si>
  <si>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</si>
  <si>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</si>
  <si>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</si>
  <si>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</si>
  <si>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</si>
  <si>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</si>
  <si>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</si>
  <si>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</si>
  <si>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</si>
  <si>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</si>
  <si>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</si>
  <si>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</si>
  <si>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</si>
  <si>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</si>
  <si>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</si>
  <si>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</si>
  <si>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</si>
  <si>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</si>
  <si>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</si>
  <si>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</si>
  <si>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</si>
  <si>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</si>
  <si>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</si>
  <si>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</si>
  <si>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</si>
  <si>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</si>
  <si>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</si>
  <si>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</si>
  <si>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</si>
  <si>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</si>
  <si>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</si>
  <si>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</si>
  <si>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</si>
  <si>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</si>
  <si>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</si>
  <si>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</si>
  <si>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</si>
  <si>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</si>
  <si>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</si>
  <si>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</si>
  <si>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</si>
  <si>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</si>
  <si>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</si>
  <si>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</si>
  <si>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</si>
  <si>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</si>
  <si>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</si>
  <si>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</si>
  <si>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</si>
  <si>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</si>
  <si>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</si>
  <si>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</si>
  <si>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</si>
  <si>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</si>
  <si>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</si>
  <si>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</si>
  <si>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</si>
  <si>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</si>
  <si>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</si>
  <si>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</si>
  <si>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Schedule-I : DSR Scheduled Items</t>
  </si>
  <si>
    <t>To:</t>
  </si>
  <si>
    <t>Bidder’s Name and Address (Sole Bidder) :</t>
  </si>
  <si>
    <t>Contract Services</t>
  </si>
  <si>
    <t>Power Grid Corporation of India Ltd.,</t>
  </si>
  <si>
    <t>Southern Region Transmission system -I</t>
  </si>
  <si>
    <t>Kavadiguda Main Raod, Secunderabad - 500080</t>
  </si>
  <si>
    <t>All prices are in INR</t>
  </si>
  <si>
    <t>Sl. No.</t>
  </si>
  <si>
    <t>Service Number</t>
  </si>
  <si>
    <t>SAC (Service Accounting Codes)</t>
  </si>
  <si>
    <t>Whether SAC in column ‘4’ is confirmed. If not  indicate applicable the SAC #</t>
  </si>
  <si>
    <t>Rate of GST applicable ( in %)</t>
  </si>
  <si>
    <t>Whether  rate of GST in column ‘6’ is confirmed. If not  indicate applicable rate of GST #</t>
  </si>
  <si>
    <t>Unit</t>
  </si>
  <si>
    <t>Quantity</t>
  </si>
  <si>
    <t>Unit Erection Charges excluding GST</t>
  </si>
  <si>
    <t>Amount excluding GST</t>
  </si>
  <si>
    <t xml:space="preserve"> GST</t>
  </si>
  <si>
    <t xml:space="preserve">SCHEDULE ITEMS - CIVIL </t>
  </si>
  <si>
    <t xml:space="preserve"> Percentage (%) above/below +/- on DSR 2021 Rates excluding GST mentioned above (to be quoted by Bidder)</t>
  </si>
  <si>
    <t>Add Amount above/below +/- on the amount for DSR Items as per quoted percentage</t>
  </si>
  <si>
    <t>Total of Schedule I excluding GST considering offered % Rebate</t>
  </si>
  <si>
    <t>Total GST</t>
  </si>
  <si>
    <t>Schedule-II : Non-Scheduled Items</t>
  </si>
  <si>
    <t xml:space="preserve">Bidder’s Name </t>
  </si>
  <si>
    <t>SAC Code</t>
  </si>
  <si>
    <t>Whether SAC in column ‘2’ is confirmed. If not  indicate applicable the SAC #</t>
  </si>
  <si>
    <t>Description
(Non Schedule Items)</t>
  </si>
  <si>
    <t>Unit Rate without GST</t>
  </si>
  <si>
    <t>Total Amount</t>
  </si>
  <si>
    <t>Remarks</t>
  </si>
  <si>
    <t xml:space="preserve">A </t>
  </si>
  <si>
    <t>NON-SCHEDULE ITEMS: CIVIL</t>
  </si>
  <si>
    <t>Total of Non-Schedule Items- Civil and E&amp;M (Schedule - II)</t>
  </si>
  <si>
    <t>(GRAND SUMMARY)</t>
  </si>
  <si>
    <t xml:space="preserve">Kavadiguda Main Raod, </t>
  </si>
  <si>
    <t>Secunderabad - 500080</t>
  </si>
  <si>
    <t>Description</t>
  </si>
  <si>
    <t>Total Price (INR)</t>
  </si>
  <si>
    <t>TOTAL SCHEDULE NO. I</t>
  </si>
  <si>
    <t>TOTAL SCHEDULE NO. II</t>
  </si>
  <si>
    <t>I</t>
  </si>
  <si>
    <t>II</t>
  </si>
  <si>
    <t>GST</t>
  </si>
  <si>
    <t>GST on Schedule-I</t>
  </si>
  <si>
    <t>GST on Schedule-II</t>
  </si>
  <si>
    <t>Total GST 
 for BID PRICE SUMMARY Statement )</t>
  </si>
  <si>
    <t>III</t>
  </si>
  <si>
    <t>GRAND TOTAL</t>
  </si>
  <si>
    <t xml:space="preserve">Date : </t>
  </si>
  <si>
    <t>Printed Name   :</t>
  </si>
  <si>
    <t>Place :</t>
  </si>
  <si>
    <t>Designation   :</t>
  </si>
  <si>
    <r>
      <t>Bid Form 2</t>
    </r>
    <r>
      <rPr>
        <b/>
        <vertAlign val="superscript"/>
        <sz val="11"/>
        <rFont val="Book Antiqua"/>
        <family val="1"/>
      </rPr>
      <t>nd</t>
    </r>
    <r>
      <rPr>
        <b/>
        <sz val="11"/>
        <rFont val="Book Antiqua"/>
        <family val="1"/>
      </rPr>
      <t xml:space="preserve"> Envelope</t>
    </r>
  </si>
  <si>
    <t>BID FORM (Second Envelope)</t>
  </si>
  <si>
    <t>Bid Proposal Ref. No.</t>
  </si>
  <si>
    <t>Southern Region Transmission System-I</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</si>
  <si>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</si>
  <si>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</si>
  <si>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</si>
  <si>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</si>
  <si>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</si>
  <si>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</si>
  <si>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</si>
  <si>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Sch-1</t>
  </si>
  <si>
    <t>Schedules Items as per DSR 2021 excluding GST</t>
  </si>
  <si>
    <t>Sch-2</t>
  </si>
  <si>
    <t>Non-Scheduled Items</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</si>
  <si>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</si>
  <si>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</si>
  <si>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</si>
  <si>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4.6, ITB, Vol.-IA of the Bidding Documents, the prices of all the  Services to be supplied under this contract shall be FIRM and doesnot subject to any price adjustment  as per relevant clauses in bidding document.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</si>
  <si>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</si>
  <si>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</si>
  <si>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</si>
  <si>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</si>
  <si>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</si>
  <si>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</si>
  <si>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</si>
  <si>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</si>
  <si>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</si>
  <si>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</si>
  <si>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Please provide additional information of the Bidder</t>
  </si>
  <si>
    <t>Business Address                       :</t>
  </si>
  <si>
    <t>Country of Incorporation         :</t>
  </si>
  <si>
    <t>State/Province to be indicated :</t>
  </si>
  <si>
    <t>Name of Principal Officer         :</t>
  </si>
  <si>
    <t>Address of  Principal Officer    :</t>
  </si>
  <si>
    <t>* * *</t>
  </si>
  <si>
    <t>DSR 2023 Ref No:</t>
  </si>
  <si>
    <t>Description
(DSR'23 Items- Civil Works)</t>
  </si>
  <si>
    <t>Unit Erection Charges including GST as per DSR 2023</t>
  </si>
  <si>
    <t>GST %  included in DSR 2023</t>
  </si>
  <si>
    <t>11=10*7</t>
  </si>
  <si>
    <t>12=18% of 11</t>
  </si>
  <si>
    <t>10=8/(1+Sl.No.9)</t>
  </si>
  <si>
    <t>Total of Schedule (CIVIL and E&amp; M) Items as per DSR  excluding Rebate</t>
  </si>
  <si>
    <t>9= 8 x 7</t>
  </si>
  <si>
    <t>11 = Appl GST% of 9</t>
  </si>
  <si>
    <t>Total of Service/Installation Charge 
(ITEMS TAB: Item 01  INSTALLATION FOR DCB (INR) : SRM ATB
for BID PRICE SUMMARY Statement )</t>
  </si>
  <si>
    <t>sqm</t>
  </si>
  <si>
    <t>cum</t>
  </si>
  <si>
    <t>Sqm</t>
  </si>
  <si>
    <t>Kg</t>
  </si>
  <si>
    <t>Cum</t>
  </si>
  <si>
    <t>2.8.1</t>
  </si>
  <si>
    <t>4.1.8</t>
  </si>
  <si>
    <t>13.46.1</t>
  </si>
  <si>
    <t>1.1.2</t>
  </si>
  <si>
    <t>1.1.4</t>
  </si>
  <si>
    <t>2.9.1</t>
  </si>
  <si>
    <t>2.25(a)</t>
  </si>
  <si>
    <t>4.1.3</t>
  </si>
  <si>
    <t>4.3.1</t>
  </si>
  <si>
    <t>CARRIAGE OF MATERIALS
By Mechanical Transport including loading,unloading and stacking
Earth Up to 2 Km</t>
  </si>
  <si>
    <t>CARRIAGE OF MATERIALS
By Mechanical Transport including loading,unloading and stacking
Excavated Rock Up to 2 Km</t>
  </si>
  <si>
    <t xml:space="preserve">Excavation work by mechanical means (Hydraulic excavator)/ manual means in foundation trenches or drains (not exceeding 1.5m in width or 10 sqm on plan), including dressing of sides and ramming of bottoms, lift upto 1.5 m, including getting out the excavated soil and disposal of surplus excavated soils as directed, within a lead of 50 m. 
Ordinary rock
</t>
  </si>
  <si>
    <t>Brick work with common burnt clay F.P.S. (non modular) bricks of class designation 7.5 (75kg/sq.cm)in foundation and plinth in Cement mortar 1:6 (1 cement : 6 coarse sand).
Note: Fly ash brick of same class confirming to relevant IS code can also be used if clay bricks of designated class are not available.</t>
  </si>
  <si>
    <t>10.25.2</t>
  </si>
  <si>
    <t>13.4.2</t>
  </si>
  <si>
    <t>13.62.1</t>
  </si>
  <si>
    <t>16.70.1</t>
  </si>
  <si>
    <t xml:space="preserve"> Construction of Chain Link Fencing for Township and Store at 765/400/220KV Kurnool-III Sub-station.</t>
  </si>
  <si>
    <t xml:space="preserve">Earth work in excavation by mechanical means (Hydraulic excavator) / manual means in foundation trenches or drains (not exceeding 1.5 m in width or 10 sqm on plan), including dressing of sides and ramming of bottoms, for all lift, including getting out the excavated soil and disposal of surplus excavated soil as directed, within a lead of 50 m.
All kinds of soil  </t>
  </si>
  <si>
    <t xml:space="preserve">Filling available excavated earth (excluding rock) in trenches, plinth, sides of foundations etc. in layers not exceeding 20cm in depth, consolidating each deposited layer by ramming and watering, lead up to 50 and for all lift. </t>
  </si>
  <si>
    <t>Excavating, supplying, stacking and filling of local earth (including royalty) 
by mechanical transport upto a lead of 5km also including ramming 
and watering of the earth in layers not exceeding 20 cm in foundation 
trenches, plinth, sides of foundation etc. complete for all lift.</t>
  </si>
  <si>
    <t xml:space="preserve">Providing and laying in position cement concrete of specified grade excluding the cost of centering and shuttering - All work up to plinth level :
1:2:4 (1 cement : 2 coarse sand (zone-lll) derived from natural sources : 4 graded stone aggregate 20 mm nominal size derived from natural sources) </t>
  </si>
  <si>
    <t xml:space="preserve">roviding and laying in position cement concrete of specified grade excluding the cost of centering and shuttering - All work up to plinth level :
1:4:8 (1 Cement : 4 coarse sand (zone-lll) derived from natural sources : 8 graded stone aggregate 40 mm nominal size derived from natural sources) </t>
  </si>
  <si>
    <t>Centering and shuttering including strutting, propping etc. and removal of form work for :Foundations, footings, bases for columns</t>
  </si>
  <si>
    <t xml:space="preserve">Steel work welded in built up sections/ framed work, including cutting, hoisting, fixing in position and applying a priming coat of approved steel primer using structural steel etc. as required. 
In gratings, frames, guard bar, ladder, railings, brackets, gates and similar works </t>
  </si>
  <si>
    <t>12 mm cement plaster of mix: 1:6 (1 cement: 6 coarse sand)</t>
  </si>
  <si>
    <t>Finishing walls with Acrylic Smooth exterior paint of required shade : New work (Two or more coat applied @ 1.67 ltr/10 sqm over and including priming coat of exterior primer applied @ 0.90 litre/10 sqm)</t>
  </si>
  <si>
    <t>Painting with synthetic enamel paint of approved brand and manufacture of required colour to give an even shade : Two or more coats on new work over an under coat of suitable shade with ordinary paint of approved brand and manufacture</t>
  </si>
  <si>
    <t>Providing and fixing G.I. chain link fabric fencing of required width in mesh size 50x50 mm including strengthening with 2 mm dia wire or nuts, bolts and washers as required complete as per the direction of Engineer-in_x0002_charge.
Made of G.I. wire of dia 4 mm</t>
  </si>
  <si>
    <t xml:space="preserve">Providing and fixing for G.I angle 60X60X6 mm thick with connecting base plate of size 160X160X 6 mm thick and  connecting Flat 50x6 mm thick with proper making drilling holes upto 12 mm dia and fixing with 10 mm dia bolt,nut and washer etc complete for as per approved chain link fencing drawing and as directed by enginerr-In-Charge.
Note:- All Mild steel  nut, washer and bolt should be Hot deep Galvanised. The zinc coating shall be minimum 610 gram per square meter. The purity of zinc shall be 99.95% as per IS: 209. </t>
  </si>
  <si>
    <t xml:space="preserve">Specification No: Ref: SR-I/C&amp;M/WC-4082/2025/RFx-5002004276 (SR1/NT/W-CIVIL/DOM/B00/25/02452)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</si>
</sst>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_(* #,##0.0000_);_(* \(#,##0.0000\);_(* &quot;-&quot;??_);_(@_)"/>
    <numFmt numFmtId="176" formatCode="_(* #,##0_);_(* \(#,##0\);_(* &quot;-&quot;??_);_(@_)"/>
  </numFmts>
  <fonts count="58">
    <font>
      <sz val="10"/>
      <name val="Book Antiqua"/>
    </font>
    <font>
      <sz val="11"/>
      <color theme="1"/>
      <name val="Calibri"/>
      <family val="2"/>
      <scheme val="minor"/>
    </font>
    <font>
      <sz val="11"/>
      <color theme="1"/>
      <name val="Calibri"/>
      <family val="2"/>
      <scheme val="minor"/>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b/>
      <vertAlign val="superscript"/>
      <sz val="11"/>
      <name val="Book Antiqua"/>
      <family val="1"/>
    </font>
    <font>
      <sz val="9"/>
      <color indexed="81"/>
      <name val="Tahoma"/>
      <family val="2"/>
    </font>
    <font>
      <sz val="9"/>
      <name val="Arial"/>
      <family val="2"/>
    </font>
    <font>
      <b/>
      <sz val="11"/>
      <color theme="1"/>
      <name val="Calibri"/>
      <family val="2"/>
      <scheme val="minor"/>
    </font>
    <font>
      <b/>
      <sz val="12"/>
      <color rgb="FFFF0000"/>
      <name val="Book Antiqua"/>
      <family val="1"/>
    </font>
    <font>
      <sz val="12"/>
      <color theme="1"/>
      <name val="Book Antiqua"/>
      <family val="1"/>
    </font>
    <font>
      <b/>
      <sz val="12"/>
      <color theme="1"/>
      <name val="Book Antiqua"/>
      <family val="1"/>
    </font>
    <font>
      <sz val="22"/>
      <color theme="1"/>
      <name val="Calibri"/>
      <family val="2"/>
      <scheme val="minor"/>
    </font>
    <font>
      <b/>
      <sz val="14"/>
      <color theme="1"/>
      <name val="Book Antiqua"/>
      <family val="1"/>
    </font>
    <font>
      <sz val="10"/>
      <color theme="1"/>
      <name val="Consolas"/>
      <family val="3"/>
    </font>
    <font>
      <sz val="10"/>
      <color theme="1"/>
      <name val="Arial"/>
      <family val="2"/>
    </font>
    <font>
      <b/>
      <sz val="18"/>
      <color theme="1"/>
      <name val="Calibri"/>
      <family val="2"/>
      <scheme val="minor"/>
    </font>
    <font>
      <b/>
      <sz val="12"/>
      <color rgb="FF0000FF"/>
      <name val="Book Antiqua"/>
      <family val="1"/>
    </font>
    <font>
      <i/>
      <sz val="12"/>
      <color theme="1"/>
      <name val="Book Antiqua"/>
      <family val="1"/>
    </font>
    <font>
      <b/>
      <sz val="18"/>
      <color theme="1"/>
      <name val="Book Antiqua"/>
      <family val="1"/>
    </font>
    <font>
      <b/>
      <i/>
      <sz val="14"/>
      <name val="Calibri"/>
      <family val="2"/>
      <scheme val="minor"/>
    </font>
    <font>
      <b/>
      <sz val="11"/>
      <color theme="1"/>
      <name val="Book Antiqua"/>
      <family val="1"/>
    </font>
    <font>
      <b/>
      <sz val="14"/>
      <name val="Arial"/>
      <family val="2"/>
    </font>
    <font>
      <b/>
      <sz val="20"/>
      <name val="Book Antiqua"/>
      <family val="1"/>
    </font>
    <font>
      <sz val="12"/>
      <name val="Calibri"/>
      <family val="2"/>
      <scheme val="minor"/>
    </font>
    <font>
      <sz val="10"/>
      <name val="Book Antiqua"/>
      <family val="1"/>
    </font>
  </fonts>
  <fills count="11">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8FFC8"/>
        <bgColor indexed="64"/>
      </patternFill>
    </fill>
    <fill>
      <patternFill patternType="solid">
        <fgColor theme="0"/>
        <bgColor indexed="64"/>
      </patternFill>
    </fill>
  </fills>
  <borders count="5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s>
  <cellStyleXfs count="53">
    <xf numFmtId="0" fontId="0" fillId="0" borderId="0"/>
    <xf numFmtId="9" fontId="10" fillId="0" borderId="0"/>
    <xf numFmtId="165"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8" fontId="11" fillId="0" borderId="0" applyFont="0" applyFill="0" applyBorder="0" applyAlignment="0" applyProtection="0"/>
    <xf numFmtId="0" fontId="12" fillId="0" borderId="0"/>
    <xf numFmtId="164" fontId="3" fillId="0" borderId="0" applyFont="0" applyFill="0" applyBorder="0" applyAlignment="0" applyProtection="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4" fontId="29" fillId="0" borderId="0" applyFont="0" applyFill="0" applyBorder="0" applyAlignment="0" applyProtection="0"/>
    <xf numFmtId="164" fontId="11" fillId="0" borderId="0" applyFont="0" applyFill="0" applyBorder="0" applyAlignment="0" applyProtection="0"/>
    <xf numFmtId="170" fontId="13"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4" fillId="0" borderId="0" applyNumberFormat="0" applyFill="0" applyBorder="0" applyAlignment="0" applyProtection="0">
      <alignment vertical="top"/>
      <protection locked="0"/>
    </xf>
    <xf numFmtId="37" fontId="15" fillId="0" borderId="0"/>
    <xf numFmtId="171" fontId="11" fillId="0" borderId="0"/>
    <xf numFmtId="0" fontId="11" fillId="0" borderId="0"/>
    <xf numFmtId="0" fontId="19" fillId="0" borderId="0"/>
    <xf numFmtId="0" fontId="11" fillId="0" borderId="0"/>
    <xf numFmtId="0" fontId="11" fillId="0" borderId="0"/>
    <xf numFmtId="0" fontId="29" fillId="0" borderId="0"/>
    <xf numFmtId="0" fontId="8" fillId="0" borderId="0"/>
    <xf numFmtId="0" fontId="11" fillId="0" borderId="0"/>
    <xf numFmtId="0" fontId="11" fillId="0" borderId="0"/>
    <xf numFmtId="0" fontId="28" fillId="0" borderId="0"/>
    <xf numFmtId="0" fontId="8" fillId="0" borderId="0"/>
    <xf numFmtId="0" fontId="11" fillId="0" borderId="0"/>
    <xf numFmtId="0" fontId="19" fillId="0" borderId="0"/>
    <xf numFmtId="0" fontId="8" fillId="0" borderId="0"/>
    <xf numFmtId="0" fontId="19" fillId="0" borderId="0"/>
    <xf numFmtId="0" fontId="29" fillId="0" borderId="0"/>
    <xf numFmtId="0" fontId="11" fillId="0" borderId="0"/>
    <xf numFmtId="0" fontId="8" fillId="0" borderId="0"/>
    <xf numFmtId="0" fontId="8" fillId="0" borderId="0"/>
    <xf numFmtId="0" fontId="29" fillId="0" borderId="0"/>
    <xf numFmtId="0" fontId="29" fillId="0" borderId="0"/>
    <xf numFmtId="9" fontId="11" fillId="0" borderId="0" applyFont="0" applyFill="0" applyBorder="0" applyAlignment="0" applyProtection="0"/>
    <xf numFmtId="0" fontId="16" fillId="0" borderId="0" applyFont="0"/>
    <xf numFmtId="0" fontId="17" fillId="0" borderId="0" applyNumberFormat="0" applyFill="0" applyBorder="0" applyAlignment="0" applyProtection="0">
      <alignment vertical="top"/>
      <protection locked="0"/>
    </xf>
    <xf numFmtId="0" fontId="18" fillId="0" borderId="0"/>
    <xf numFmtId="0" fontId="11" fillId="0" borderId="0">
      <alignment wrapText="1"/>
    </xf>
    <xf numFmtId="0" fontId="2" fillId="0" borderId="0"/>
    <xf numFmtId="0" fontId="1" fillId="0" borderId="0"/>
    <xf numFmtId="0" fontId="1" fillId="0" borderId="0"/>
    <xf numFmtId="9" fontId="57" fillId="0" borderId="0" applyFont="0" applyFill="0" applyBorder="0" applyAlignment="0" applyProtection="0"/>
  </cellStyleXfs>
  <cellXfs count="360">
    <xf numFmtId="0" fontId="0" fillId="0" borderId="0" xfId="0"/>
    <xf numFmtId="0" fontId="19" fillId="0" borderId="0" xfId="25" applyAlignment="1" applyProtection="1">
      <alignment vertical="top"/>
      <protection hidden="1"/>
    </xf>
    <xf numFmtId="0" fontId="19" fillId="0" borderId="0" xfId="25" applyProtection="1">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vertical="top" wrapText="1"/>
      <protection hidden="1"/>
    </xf>
    <xf numFmtId="0" fontId="5" fillId="0" borderId="0" xfId="25" applyFont="1" applyAlignment="1" applyProtection="1">
      <alignment vertical="top"/>
      <protection hidden="1"/>
    </xf>
    <xf numFmtId="0" fontId="5" fillId="0" borderId="0" xfId="25" applyFont="1" applyAlignment="1" applyProtection="1">
      <alignment horizontal="right" vertical="top"/>
      <protection hidden="1"/>
    </xf>
    <xf numFmtId="0" fontId="21" fillId="0" borderId="0" xfId="25" applyFont="1" applyProtection="1">
      <protection hidden="1"/>
    </xf>
    <xf numFmtId="0" fontId="5" fillId="0" borderId="0" xfId="25" applyFont="1" applyProtection="1">
      <protection hidden="1"/>
    </xf>
    <xf numFmtId="0" fontId="5" fillId="0" borderId="0" xfId="25" applyFont="1" applyAlignment="1" applyProtection="1">
      <alignment horizontal="justify"/>
      <protection hidden="1"/>
    </xf>
    <xf numFmtId="0" fontId="7" fillId="0" borderId="0" xfId="25" applyFont="1" applyAlignment="1" applyProtection="1">
      <alignment horizontal="justify"/>
      <protection hidden="1"/>
    </xf>
    <xf numFmtId="0" fontId="5" fillId="0" borderId="0" xfId="25" quotePrefix="1" applyFont="1" applyAlignment="1" applyProtection="1">
      <alignment vertical="top"/>
      <protection hidden="1"/>
    </xf>
    <xf numFmtId="0" fontId="5" fillId="0" borderId="0" xfId="25" applyFont="1" applyAlignment="1" applyProtection="1">
      <alignment horizontal="center" vertical="center"/>
      <protection hidden="1"/>
    </xf>
    <xf numFmtId="0" fontId="5" fillId="0" borderId="0" xfId="25" applyFont="1" applyAlignment="1" applyProtection="1">
      <alignment horizontal="left"/>
      <protection hidden="1"/>
    </xf>
    <xf numFmtId="0" fontId="5" fillId="0" borderId="0" xfId="25" applyFont="1" applyAlignment="1" applyProtection="1">
      <alignment vertical="top" wrapText="1"/>
      <protection hidden="1"/>
    </xf>
    <xf numFmtId="0" fontId="7" fillId="0" borderId="0" xfId="25" applyFont="1" applyAlignment="1" applyProtection="1">
      <alignment horizontal="justify" vertical="top" wrapText="1"/>
      <protection hidden="1"/>
    </xf>
    <xf numFmtId="0" fontId="7" fillId="0" borderId="0" xfId="25" applyFont="1" applyAlignment="1" applyProtection="1">
      <alignment vertical="top" wrapText="1"/>
      <protection hidden="1"/>
    </xf>
    <xf numFmtId="15" fontId="5" fillId="0" borderId="0" xfId="25" applyNumberFormat="1" applyFont="1" applyAlignment="1" applyProtection="1">
      <alignment vertical="top"/>
      <protection hidden="1"/>
    </xf>
    <xf numFmtId="0" fontId="5" fillId="0" borderId="4" xfId="25" quotePrefix="1" applyFont="1" applyBorder="1" applyAlignment="1" applyProtection="1">
      <alignment horizontal="center" vertical="top"/>
      <protection hidden="1"/>
    </xf>
    <xf numFmtId="0" fontId="5" fillId="0" borderId="5" xfId="25" quotePrefix="1" applyFont="1" applyBorder="1" applyAlignment="1" applyProtection="1">
      <alignment horizontal="center" vertical="top"/>
      <protection hidden="1"/>
    </xf>
    <xf numFmtId="0" fontId="26" fillId="0" borderId="0" xfId="0" applyFont="1" applyProtection="1">
      <protection hidden="1"/>
    </xf>
    <xf numFmtId="0" fontId="26" fillId="0" borderId="0" xfId="0" applyFont="1" applyAlignment="1" applyProtection="1">
      <alignment vertical="center"/>
      <protection hidden="1"/>
    </xf>
    <xf numFmtId="0" fontId="26" fillId="0" borderId="0" xfId="36" applyFont="1" applyAlignment="1" applyProtection="1">
      <alignment vertical="center"/>
      <protection hidden="1"/>
    </xf>
    <xf numFmtId="0" fontId="26" fillId="0" borderId="0" xfId="40" applyFont="1" applyAlignment="1" applyProtection="1">
      <alignment vertical="center"/>
      <protection hidden="1"/>
    </xf>
    <xf numFmtId="0" fontId="27" fillId="0" borderId="0" xfId="0" applyFont="1" applyAlignment="1" applyProtection="1">
      <alignment vertical="center"/>
      <protection hidden="1"/>
    </xf>
    <xf numFmtId="0" fontId="29" fillId="0" borderId="0" xfId="28" applyProtection="1">
      <protection hidden="1"/>
    </xf>
    <xf numFmtId="0" fontId="29" fillId="0" borderId="6" xfId="28" applyBorder="1" applyProtection="1">
      <protection hidden="1"/>
    </xf>
    <xf numFmtId="0" fontId="29" fillId="0" borderId="7" xfId="28" applyBorder="1" applyProtection="1">
      <protection hidden="1"/>
    </xf>
    <xf numFmtId="0" fontId="29" fillId="0" borderId="8" xfId="28" applyBorder="1" applyProtection="1">
      <protection hidden="1"/>
    </xf>
    <xf numFmtId="0" fontId="29" fillId="0" borderId="9" xfId="28" applyBorder="1" applyProtection="1">
      <protection hidden="1"/>
    </xf>
    <xf numFmtId="0" fontId="29" fillId="0" borderId="10" xfId="28" applyBorder="1" applyProtection="1">
      <protection hidden="1"/>
    </xf>
    <xf numFmtId="0" fontId="30" fillId="0" borderId="0" xfId="28" applyFont="1" applyAlignment="1" applyProtection="1">
      <alignment horizontal="center"/>
      <protection hidden="1"/>
    </xf>
    <xf numFmtId="0" fontId="29" fillId="0" borderId="0" xfId="38" applyAlignment="1" applyProtection="1">
      <alignment vertical="center"/>
      <protection hidden="1"/>
    </xf>
    <xf numFmtId="0" fontId="29" fillId="0" borderId="10" xfId="38" applyBorder="1" applyAlignment="1" applyProtection="1">
      <alignment vertical="center"/>
      <protection hidden="1"/>
    </xf>
    <xf numFmtId="0" fontId="11" fillId="0" borderId="9" xfId="38" applyFont="1" applyBorder="1" applyAlignment="1" applyProtection="1">
      <alignment vertical="center"/>
      <protection hidden="1"/>
    </xf>
    <xf numFmtId="0" fontId="29" fillId="0" borderId="0" xfId="38" applyProtection="1">
      <protection hidden="1"/>
    </xf>
    <xf numFmtId="0" fontId="29" fillId="0" borderId="10" xfId="38" applyBorder="1" applyProtection="1">
      <protection hidden="1"/>
    </xf>
    <xf numFmtId="0" fontId="11" fillId="0" borderId="0" xfId="38" applyFont="1" applyAlignment="1" applyProtection="1">
      <alignment vertical="center"/>
      <protection hidden="1"/>
    </xf>
    <xf numFmtId="0" fontId="11" fillId="0" borderId="9" xfId="38" applyFont="1" applyBorder="1" applyAlignment="1" applyProtection="1">
      <alignment horizontal="center" vertical="center"/>
      <protection hidden="1"/>
    </xf>
    <xf numFmtId="0" fontId="11" fillId="0" borderId="10" xfId="38" applyFont="1" applyBorder="1" applyAlignment="1" applyProtection="1">
      <alignment horizontal="left" vertical="center"/>
      <protection hidden="1"/>
    </xf>
    <xf numFmtId="0" fontId="29" fillId="0" borderId="11" xfId="28" applyBorder="1" applyProtection="1">
      <protection hidden="1"/>
    </xf>
    <xf numFmtId="0" fontId="29" fillId="0" borderId="12" xfId="28" applyBorder="1" applyProtection="1">
      <protection hidden="1"/>
    </xf>
    <xf numFmtId="0" fontId="29" fillId="0" borderId="13" xfId="28" applyBorder="1" applyProtection="1">
      <protection hidden="1"/>
    </xf>
    <xf numFmtId="0" fontId="29" fillId="0" borderId="0" xfId="38" applyAlignment="1" applyProtection="1">
      <alignment horizontal="left"/>
      <protection hidden="1"/>
    </xf>
    <xf numFmtId="0" fontId="29" fillId="0" borderId="9" xfId="38" applyBorder="1" applyAlignment="1" applyProtection="1">
      <alignment horizontal="center"/>
      <protection hidden="1"/>
    </xf>
    <xf numFmtId="0" fontId="29" fillId="0" borderId="9" xfId="38" applyBorder="1" applyProtection="1">
      <protection hidden="1"/>
    </xf>
    <xf numFmtId="0" fontId="29" fillId="0" borderId="9" xfId="43" applyBorder="1" applyAlignment="1" applyProtection="1">
      <alignment horizontal="center"/>
      <protection hidden="1"/>
    </xf>
    <xf numFmtId="0" fontId="29" fillId="0" borderId="0" xfId="43" applyProtection="1">
      <protection hidden="1"/>
    </xf>
    <xf numFmtId="0" fontId="29" fillId="0" borderId="14" xfId="28" applyBorder="1" applyProtection="1">
      <protection hidden="1"/>
    </xf>
    <xf numFmtId="0" fontId="29" fillId="0" borderId="15" xfId="43" applyBorder="1" applyAlignment="1" applyProtection="1">
      <alignment horizontal="center"/>
      <protection hidden="1"/>
    </xf>
    <xf numFmtId="0" fontId="29" fillId="0" borderId="16" xfId="43" applyBorder="1" applyProtection="1">
      <protection hidden="1"/>
    </xf>
    <xf numFmtId="0" fontId="29" fillId="0" borderId="16" xfId="38" applyBorder="1" applyProtection="1">
      <protection hidden="1"/>
    </xf>
    <xf numFmtId="0" fontId="29" fillId="0" borderId="17" xfId="38" applyBorder="1" applyProtection="1">
      <protection hidden="1"/>
    </xf>
    <xf numFmtId="0" fontId="31" fillId="0" borderId="0" xfId="28" applyFont="1" applyProtection="1">
      <protection hidden="1"/>
    </xf>
    <xf numFmtId="0" fontId="32" fillId="0" borderId="0" xfId="0" applyFont="1" applyAlignment="1" applyProtection="1">
      <alignment vertical="center"/>
      <protection hidden="1"/>
    </xf>
    <xf numFmtId="0" fontId="19" fillId="0" borderId="18" xfId="25" applyBorder="1" applyProtection="1">
      <protection hidden="1"/>
    </xf>
    <xf numFmtId="0" fontId="22" fillId="0" borderId="0" xfId="25" applyFont="1" applyAlignment="1" applyProtection="1">
      <alignment vertical="top"/>
      <protection hidden="1"/>
    </xf>
    <xf numFmtId="0" fontId="22" fillId="0" borderId="0" xfId="25" applyFont="1" applyAlignment="1" applyProtection="1">
      <alignment horizontal="right" vertical="top"/>
      <protection hidden="1"/>
    </xf>
    <xf numFmtId="0" fontId="33" fillId="0" borderId="18" xfId="25" applyFont="1" applyBorder="1" applyProtection="1">
      <protection hidden="1"/>
    </xf>
    <xf numFmtId="0" fontId="7" fillId="0" borderId="18" xfId="25" applyFont="1" applyBorder="1" applyAlignment="1" applyProtection="1">
      <alignment horizontal="center"/>
      <protection hidden="1"/>
    </xf>
    <xf numFmtId="0" fontId="7" fillId="0" borderId="19" xfId="0" applyFont="1" applyBorder="1" applyAlignment="1" applyProtection="1">
      <alignment horizontal="right"/>
      <protection hidden="1"/>
    </xf>
    <xf numFmtId="0" fontId="7" fillId="0" borderId="19" xfId="0" applyFont="1" applyBorder="1" applyAlignment="1" applyProtection="1">
      <alignment vertical="center"/>
      <protection hidden="1"/>
    </xf>
    <xf numFmtId="0" fontId="8" fillId="0" borderId="0" xfId="0" applyFont="1" applyProtection="1">
      <protection hidden="1"/>
    </xf>
    <xf numFmtId="0" fontId="9"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9" fillId="0" borderId="0" xfId="36" applyFont="1" applyAlignment="1" applyProtection="1">
      <alignment horizontal="left" vertical="center" indent="1"/>
      <protection hidden="1"/>
    </xf>
    <xf numFmtId="0" fontId="8" fillId="0" borderId="0" xfId="36" applyAlignment="1" applyProtection="1">
      <alignment horizontal="left" vertical="center" indent="1"/>
      <protection hidden="1"/>
    </xf>
    <xf numFmtId="0" fontId="8"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5" fillId="0" borderId="19" xfId="25" applyFont="1" applyBorder="1" applyProtection="1">
      <protection hidden="1"/>
    </xf>
    <xf numFmtId="0" fontId="5" fillId="0" borderId="19" xfId="25" applyFont="1" applyBorder="1" applyAlignment="1" applyProtection="1">
      <alignment vertical="top"/>
      <protection hidden="1"/>
    </xf>
    <xf numFmtId="0" fontId="9" fillId="0" borderId="0" xfId="0" applyFont="1" applyAlignment="1" applyProtection="1">
      <alignment horizontal="center" vertical="center"/>
      <protection hidden="1"/>
    </xf>
    <xf numFmtId="0" fontId="8" fillId="0" borderId="0" xfId="25" applyFont="1" applyAlignment="1" applyProtection="1">
      <alignment horizontal="justify" vertical="top" wrapText="1"/>
      <protection hidden="1"/>
    </xf>
    <xf numFmtId="0" fontId="5" fillId="0" borderId="19" xfId="0" applyFont="1" applyBorder="1" applyAlignment="1" applyProtection="1">
      <alignment vertical="center"/>
      <protection hidden="1"/>
    </xf>
    <xf numFmtId="0" fontId="5"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40" applyFont="1" applyAlignment="1" applyProtection="1">
      <alignment vertical="center"/>
      <protection hidden="1"/>
    </xf>
    <xf numFmtId="0" fontId="8" fillId="0" borderId="0" xfId="40" applyAlignment="1" applyProtection="1">
      <alignment horizontal="left" vertical="center" indent="1"/>
      <protection hidden="1"/>
    </xf>
    <xf numFmtId="0" fontId="9" fillId="0" borderId="0" xfId="40" applyFont="1" applyAlignment="1" applyProtection="1">
      <alignment vertical="top"/>
      <protection hidden="1"/>
    </xf>
    <xf numFmtId="0" fontId="9" fillId="0" borderId="0" xfId="0" applyFont="1" applyAlignment="1" applyProtection="1">
      <alignment horizontal="justify" vertical="center"/>
      <protection hidden="1"/>
    </xf>
    <xf numFmtId="173" fontId="9" fillId="0" borderId="0" xfId="0" applyNumberFormat="1"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26" fillId="0" borderId="0" xfId="42" applyFont="1"/>
    <xf numFmtId="0" fontId="8" fillId="0" borderId="0" xfId="37" applyFont="1" applyAlignment="1">
      <alignment horizontal="justify" vertical="center"/>
    </xf>
    <xf numFmtId="0" fontId="8" fillId="0" borderId="0" xfId="37" applyFont="1" applyAlignment="1">
      <alignment vertical="center"/>
    </xf>
    <xf numFmtId="0" fontId="8" fillId="0" borderId="20" xfId="37" applyFont="1" applyBorder="1" applyAlignment="1">
      <alignment vertical="center" wrapText="1"/>
    </xf>
    <xf numFmtId="0" fontId="8" fillId="0" borderId="21" xfId="37" applyFont="1" applyBorder="1" applyAlignment="1">
      <alignment vertical="center" wrapText="1"/>
    </xf>
    <xf numFmtId="0" fontId="8" fillId="0" borderId="22" xfId="37" applyFont="1" applyBorder="1" applyAlignment="1">
      <alignment vertical="center" wrapText="1"/>
    </xf>
    <xf numFmtId="0" fontId="8" fillId="0" borderId="3" xfId="37" applyFont="1" applyBorder="1" applyAlignment="1">
      <alignment vertical="center" wrapText="1"/>
    </xf>
    <xf numFmtId="0" fontId="19" fillId="0" borderId="22" xfId="37" applyBorder="1" applyAlignment="1">
      <alignment horizontal="left" vertical="center" wrapText="1"/>
    </xf>
    <xf numFmtId="0" fontId="8" fillId="0" borderId="3" xfId="37" applyFont="1" applyBorder="1" applyAlignment="1">
      <alignment horizontal="center" vertical="center" wrapText="1"/>
    </xf>
    <xf numFmtId="0" fontId="8" fillId="0" borderId="9" xfId="37" applyFont="1" applyBorder="1" applyAlignment="1">
      <alignment vertical="center" wrapText="1"/>
    </xf>
    <xf numFmtId="0" fontId="8" fillId="0" borderId="0" xfId="37" applyFont="1" applyAlignment="1">
      <alignment vertical="center" wrapText="1"/>
    </xf>
    <xf numFmtId="0" fontId="8" fillId="0" borderId="23" xfId="37" applyFont="1" applyBorder="1" applyAlignment="1">
      <alignment vertical="center"/>
    </xf>
    <xf numFmtId="0" fontId="8" fillId="0" borderId="24" xfId="37" applyFont="1" applyBorder="1" applyAlignment="1">
      <alignment vertical="center"/>
    </xf>
    <xf numFmtId="0" fontId="8" fillId="0" borderId="25" xfId="37" applyFont="1" applyBorder="1" applyAlignment="1">
      <alignment vertical="center"/>
    </xf>
    <xf numFmtId="0" fontId="8" fillId="0" borderId="26" xfId="37" applyFont="1" applyBorder="1" applyAlignment="1">
      <alignment vertical="center"/>
    </xf>
    <xf numFmtId="0" fontId="8" fillId="0" borderId="27" xfId="37" applyFont="1" applyBorder="1" applyAlignment="1">
      <alignment vertical="center"/>
    </xf>
    <xf numFmtId="0" fontId="8" fillId="0" borderId="28" xfId="37" applyFont="1" applyBorder="1" applyAlignment="1">
      <alignment vertical="center"/>
    </xf>
    <xf numFmtId="0" fontId="8" fillId="0" borderId="29" xfId="37" applyFont="1" applyBorder="1" applyAlignment="1">
      <alignment vertical="center"/>
    </xf>
    <xf numFmtId="0" fontId="8" fillId="0" borderId="30" xfId="37" applyFont="1" applyBorder="1" applyAlignment="1">
      <alignment vertical="center"/>
    </xf>
    <xf numFmtId="0" fontId="8" fillId="0" borderId="9" xfId="37" applyFont="1" applyBorder="1" applyAlignment="1">
      <alignment vertical="center"/>
    </xf>
    <xf numFmtId="0" fontId="8" fillId="0" borderId="10" xfId="37" applyFont="1" applyBorder="1" applyAlignment="1">
      <alignment vertical="center" wrapText="1"/>
    </xf>
    <xf numFmtId="0" fontId="8" fillId="0" borderId="22" xfId="37" applyFont="1" applyBorder="1" applyAlignment="1">
      <alignment horizontal="left" vertical="center"/>
    </xf>
    <xf numFmtId="0" fontId="8" fillId="0" borderId="11" xfId="37" applyFont="1" applyBorder="1" applyAlignment="1">
      <alignment horizontal="left" vertical="center"/>
    </xf>
    <xf numFmtId="0" fontId="8" fillId="0" borderId="9" xfId="37" applyFont="1" applyBorder="1" applyAlignment="1">
      <alignment horizontal="left" vertical="center"/>
    </xf>
    <xf numFmtId="0" fontId="8" fillId="0" borderId="0" xfId="37" applyFont="1" applyAlignment="1">
      <alignment horizontal="left" vertical="center"/>
    </xf>
    <xf numFmtId="0" fontId="8" fillId="0" borderId="10" xfId="37" applyFont="1" applyBorder="1" applyAlignment="1">
      <alignment horizontal="left" vertical="center"/>
    </xf>
    <xf numFmtId="0" fontId="8" fillId="0" borderId="31" xfId="37" applyFont="1" applyBorder="1" applyAlignment="1">
      <alignment horizontal="left" vertical="center"/>
    </xf>
    <xf numFmtId="0" fontId="8" fillId="0" borderId="32" xfId="37" applyFont="1" applyBorder="1" applyAlignment="1">
      <alignment horizontal="left" vertical="center"/>
    </xf>
    <xf numFmtId="0" fontId="8" fillId="0" borderId="0" xfId="42" applyFont="1"/>
    <xf numFmtId="0" fontId="9" fillId="2" borderId="33" xfId="37" applyFont="1" applyFill="1" applyBorder="1" applyAlignment="1" applyProtection="1">
      <alignment horizontal="left" vertical="center" wrapText="1"/>
      <protection locked="0"/>
    </xf>
    <xf numFmtId="0" fontId="8" fillId="2" borderId="33" xfId="37" applyFont="1" applyFill="1" applyBorder="1" applyAlignment="1" applyProtection="1">
      <alignment horizontal="left" vertical="center" wrapText="1"/>
      <protection locked="0"/>
    </xf>
    <xf numFmtId="0" fontId="8" fillId="2" borderId="34" xfId="37" applyFont="1" applyFill="1" applyBorder="1" applyAlignment="1" applyProtection="1">
      <alignment horizontal="left" vertical="center" wrapText="1"/>
      <protection locked="0"/>
    </xf>
    <xf numFmtId="0" fontId="8" fillId="2" borderId="33" xfId="37" applyFont="1" applyFill="1" applyBorder="1" applyAlignment="1" applyProtection="1">
      <alignment vertical="center" wrapText="1"/>
      <protection locked="0"/>
    </xf>
    <xf numFmtId="0" fontId="8" fillId="2" borderId="34" xfId="37" applyFont="1" applyFill="1" applyBorder="1" applyAlignment="1" applyProtection="1">
      <alignment vertical="center" wrapText="1"/>
      <protection locked="0"/>
    </xf>
    <xf numFmtId="0" fontId="8" fillId="2" borderId="35" xfId="37" applyFont="1" applyFill="1" applyBorder="1" applyAlignment="1" applyProtection="1">
      <alignment vertical="center" wrapText="1"/>
      <protection locked="0"/>
    </xf>
    <xf numFmtId="0" fontId="36" fillId="0" borderId="36" xfId="37" applyFont="1" applyBorder="1" applyAlignment="1" applyProtection="1">
      <alignment horizontal="left" vertical="center" wrapText="1"/>
      <protection locked="0"/>
    </xf>
    <xf numFmtId="0" fontId="34" fillId="0" borderId="36" xfId="42" applyFont="1" applyBorder="1" applyAlignment="1" applyProtection="1">
      <alignment horizontal="center" vertical="center"/>
      <protection locked="0"/>
    </xf>
    <xf numFmtId="0" fontId="8" fillId="0" borderId="10" xfId="37" applyFont="1" applyBorder="1" applyAlignment="1" applyProtection="1">
      <alignment horizontal="center" vertical="center"/>
      <protection locked="0"/>
    </xf>
    <xf numFmtId="174" fontId="8" fillId="2" borderId="33" xfId="37" applyNumberFormat="1" applyFont="1" applyFill="1" applyBorder="1" applyAlignment="1" applyProtection="1">
      <alignment horizontal="left" vertical="center" wrapText="1"/>
      <protection locked="0"/>
    </xf>
    <xf numFmtId="0" fontId="41" fillId="0" borderId="0" xfId="39" applyFont="1" applyAlignment="1">
      <alignment horizontal="center" vertical="center" wrapText="1"/>
    </xf>
    <xf numFmtId="0" fontId="41" fillId="0" borderId="0" xfId="39" applyFont="1" applyAlignment="1">
      <alignment vertical="center" wrapText="1"/>
    </xf>
    <xf numFmtId="0" fontId="8" fillId="2" borderId="37" xfId="33" applyFill="1" applyBorder="1" applyAlignment="1" applyProtection="1">
      <alignment horizontal="left" vertical="center"/>
      <protection locked="0"/>
    </xf>
    <xf numFmtId="164" fontId="8" fillId="0" borderId="0" xfId="7" applyFont="1" applyBorder="1" applyProtection="1">
      <protection hidden="1"/>
    </xf>
    <xf numFmtId="0" fontId="7" fillId="0" borderId="18" xfId="0" applyFont="1" applyBorder="1" applyAlignment="1">
      <alignment horizontal="center" vertical="center" wrapText="1"/>
    </xf>
    <xf numFmtId="0" fontId="43" fillId="0" borderId="18" xfId="0" applyFont="1" applyBorder="1" applyAlignment="1">
      <alignment horizontal="center" vertical="center" wrapText="1"/>
    </xf>
    <xf numFmtId="0" fontId="44" fillId="5" borderId="0" xfId="0" applyFont="1" applyFill="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5" fillId="0" borderId="0" xfId="0" applyFont="1" applyAlignment="1">
      <alignment horizontal="center" vertical="center"/>
    </xf>
    <xf numFmtId="0" fontId="42" fillId="0" borderId="0" xfId="0" applyFont="1" applyAlignment="1">
      <alignment horizontal="center" vertical="top"/>
    </xf>
    <xf numFmtId="0" fontId="42" fillId="0" borderId="0" xfId="0" applyFont="1" applyAlignment="1">
      <alignment horizontal="center" vertical="center"/>
    </xf>
    <xf numFmtId="0" fontId="42" fillId="0" borderId="0" xfId="0" applyFont="1" applyAlignment="1">
      <alignment horizontal="center"/>
    </xf>
    <xf numFmtId="0" fontId="42" fillId="0" borderId="0" xfId="0" applyFont="1"/>
    <xf numFmtId="0" fontId="43"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43" fillId="0" borderId="38" xfId="0" applyFont="1" applyBorder="1" applyAlignment="1">
      <alignment horizontal="center" vertical="center" wrapText="1"/>
    </xf>
    <xf numFmtId="0" fontId="43" fillId="0" borderId="11" xfId="0" applyFont="1" applyBorder="1" applyAlignment="1">
      <alignment horizontal="center" vertical="center" wrapText="1"/>
    </xf>
    <xf numFmtId="0" fontId="7" fillId="0" borderId="18" xfId="0" applyFont="1" applyBorder="1" applyAlignment="1">
      <alignment horizontal="center" vertical="center"/>
    </xf>
    <xf numFmtId="0" fontId="7" fillId="0" borderId="18" xfId="0" applyFont="1" applyBorder="1" applyAlignment="1">
      <alignment horizontal="center"/>
    </xf>
    <xf numFmtId="175" fontId="42" fillId="0" borderId="18" xfId="7" applyNumberFormat="1" applyFont="1" applyBorder="1" applyAlignment="1" applyProtection="1">
      <alignment vertical="center"/>
    </xf>
    <xf numFmtId="164" fontId="42" fillId="0" borderId="18" xfId="7" applyFont="1" applyBorder="1" applyAlignment="1" applyProtection="1">
      <alignment vertical="center"/>
    </xf>
    <xf numFmtId="0" fontId="0" fillId="0" borderId="18" xfId="0" applyBorder="1" applyAlignment="1">
      <alignment horizontal="center" vertical="center"/>
    </xf>
    <xf numFmtId="164" fontId="7" fillId="0" borderId="18" xfId="7" applyFont="1" applyBorder="1" applyAlignment="1" applyProtection="1">
      <alignment vertical="center" wrapText="1"/>
    </xf>
    <xf numFmtId="164" fontId="5" fillId="0" borderId="18" xfId="7" applyFont="1" applyBorder="1" applyAlignment="1" applyProtection="1">
      <alignment vertical="center" wrapText="1"/>
    </xf>
    <xf numFmtId="0" fontId="8" fillId="0" borderId="11" xfId="37" quotePrefix="1" applyFont="1" applyBorder="1" applyAlignment="1">
      <alignment horizontal="right" vertical="center"/>
    </xf>
    <xf numFmtId="164" fontId="45" fillId="0" borderId="18" xfId="7" applyFont="1" applyBorder="1" applyAlignment="1" applyProtection="1">
      <alignment horizontal="center" vertical="center"/>
    </xf>
    <xf numFmtId="0" fontId="46" fillId="0" borderId="0" xfId="0" applyFont="1" applyAlignment="1">
      <alignment horizontal="left" vertical="center"/>
    </xf>
    <xf numFmtId="0" fontId="42" fillId="0" borderId="0" xfId="0" applyFont="1" applyAlignment="1">
      <alignment vertical="top"/>
    </xf>
    <xf numFmtId="164" fontId="42" fillId="0" borderId="0" xfId="0" applyNumberFormat="1" applyFont="1"/>
    <xf numFmtId="0" fontId="47" fillId="0" borderId="0" xfId="0" applyFont="1" applyAlignment="1" applyProtection="1">
      <alignment vertical="center"/>
      <protection hidden="1"/>
    </xf>
    <xf numFmtId="0" fontId="0" fillId="0" borderId="0" xfId="0" applyAlignment="1" applyProtection="1">
      <alignment vertical="center"/>
      <protection hidden="1"/>
    </xf>
    <xf numFmtId="0" fontId="0" fillId="0" borderId="18" xfId="0" applyBorder="1" applyAlignment="1" applyProtection="1">
      <alignment vertical="center"/>
      <protection hidden="1"/>
    </xf>
    <xf numFmtId="0" fontId="46" fillId="0" borderId="0" xfId="0" applyFont="1" applyAlignment="1" applyProtection="1">
      <alignment horizontal="left" vertical="center"/>
      <protection hidden="1"/>
    </xf>
    <xf numFmtId="0" fontId="19" fillId="0" borderId="0" xfId="0" applyFont="1" applyProtection="1">
      <protection hidden="1"/>
    </xf>
    <xf numFmtId="0" fontId="33" fillId="0" borderId="14" xfId="0" applyFont="1" applyBorder="1" applyAlignment="1" applyProtection="1">
      <alignment horizontal="center" vertical="center" wrapText="1"/>
      <protection hidden="1"/>
    </xf>
    <xf numFmtId="164" fontId="33" fillId="0" borderId="14" xfId="7" applyFont="1" applyBorder="1" applyAlignment="1" applyProtection="1">
      <alignment horizontal="center" vertical="center" wrapText="1"/>
      <protection hidden="1"/>
    </xf>
    <xf numFmtId="0" fontId="33" fillId="0" borderId="18" xfId="0" applyFont="1" applyBorder="1" applyAlignment="1" applyProtection="1">
      <alignment horizontal="center" vertical="center"/>
      <protection hidden="1"/>
    </xf>
    <xf numFmtId="164" fontId="33" fillId="0" borderId="18" xfId="7" applyFont="1" applyFill="1" applyBorder="1" applyAlignment="1" applyProtection="1">
      <alignment horizontal="center" vertical="center"/>
      <protection hidden="1"/>
    </xf>
    <xf numFmtId="164" fontId="33" fillId="0" borderId="18" xfId="7" applyFont="1" applyFill="1" applyBorder="1" applyAlignment="1" applyProtection="1">
      <alignment horizontal="center" vertical="center" wrapText="1"/>
      <protection hidden="1"/>
    </xf>
    <xf numFmtId="164" fontId="19" fillId="0" borderId="0" xfId="7" applyFont="1" applyProtection="1">
      <protection hidden="1"/>
    </xf>
    <xf numFmtId="0" fontId="9" fillId="0" borderId="19" xfId="35" applyFont="1" applyBorder="1" applyAlignment="1" applyProtection="1">
      <alignment vertical="center"/>
      <protection hidden="1"/>
    </xf>
    <xf numFmtId="0" fontId="8" fillId="0" borderId="19" xfId="35" applyFont="1" applyBorder="1" applyAlignment="1" applyProtection="1">
      <alignment vertical="center"/>
      <protection hidden="1"/>
    </xf>
    <xf numFmtId="0" fontId="9" fillId="0" borderId="19" xfId="35" applyFont="1" applyBorder="1" applyAlignment="1" applyProtection="1">
      <alignment horizontal="right" vertical="center"/>
      <protection hidden="1"/>
    </xf>
    <xf numFmtId="0" fontId="11" fillId="0" borderId="0" xfId="24" applyProtection="1">
      <protection hidden="1"/>
    </xf>
    <xf numFmtId="0" fontId="8" fillId="0" borderId="0" xfId="35" applyFont="1" applyAlignment="1" applyProtection="1">
      <alignment vertical="center"/>
      <protection hidden="1"/>
    </xf>
    <xf numFmtId="0" fontId="9" fillId="0" borderId="0" xfId="35" applyFont="1" applyAlignment="1" applyProtection="1">
      <alignment horizontal="center" vertical="center"/>
      <protection hidden="1"/>
    </xf>
    <xf numFmtId="0" fontId="8" fillId="0" borderId="0" xfId="35" applyFont="1" applyAlignment="1" applyProtection="1">
      <alignment horizontal="left" vertical="center"/>
      <protection hidden="1"/>
    </xf>
    <xf numFmtId="173" fontId="8" fillId="0" borderId="0" xfId="35" applyNumberFormat="1" applyFont="1" applyAlignment="1" applyProtection="1">
      <alignment horizontal="left" vertical="center"/>
      <protection hidden="1"/>
    </xf>
    <xf numFmtId="0" fontId="8" fillId="0" borderId="0" xfId="36" applyAlignment="1" applyProtection="1">
      <alignment horizontal="left" vertical="center"/>
      <protection hidden="1"/>
    </xf>
    <xf numFmtId="0" fontId="9" fillId="0" borderId="0" xfId="36" applyFont="1" applyAlignment="1" applyProtection="1">
      <alignment horizontal="left" vertical="center"/>
      <protection hidden="1"/>
    </xf>
    <xf numFmtId="0" fontId="8" fillId="0" borderId="0" xfId="35" applyFont="1" applyAlignment="1" applyProtection="1">
      <alignment horizontal="justify" vertical="center"/>
      <protection hidden="1"/>
    </xf>
    <xf numFmtId="0" fontId="8" fillId="0" borderId="0" xfId="41" applyAlignment="1" applyProtection="1">
      <alignment horizontal="left" vertical="center"/>
      <protection hidden="1"/>
    </xf>
    <xf numFmtId="0" fontId="8" fillId="0" borderId="0" xfId="35" applyFont="1" applyAlignment="1" applyProtection="1">
      <alignment vertical="top"/>
      <protection hidden="1"/>
    </xf>
    <xf numFmtId="172" fontId="8" fillId="0" borderId="0" xfId="35" applyNumberFormat="1" applyFont="1" applyAlignment="1" applyProtection="1">
      <alignment horizontal="center"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justify"/>
      <protection hidden="1"/>
    </xf>
    <xf numFmtId="0" fontId="8" fillId="0" borderId="0" xfId="35" quotePrefix="1" applyFont="1" applyAlignment="1" applyProtection="1">
      <alignment horizontal="justify"/>
      <protection hidden="1"/>
    </xf>
    <xf numFmtId="4" fontId="7" fillId="0" borderId="0" xfId="35" quotePrefix="1" applyNumberFormat="1" applyFont="1" applyAlignment="1" applyProtection="1">
      <alignment vertical="center"/>
      <protection hidden="1"/>
    </xf>
    <xf numFmtId="172" fontId="8" fillId="0" borderId="0" xfId="35" applyNumberFormat="1" applyFont="1" applyAlignment="1" applyProtection="1">
      <alignment horizontal="center" vertical="center"/>
      <protection hidden="1"/>
    </xf>
    <xf numFmtId="0" fontId="8" fillId="0" borderId="0" xfId="35" applyFont="1" applyAlignment="1" applyProtection="1">
      <alignment horizontal="center" vertical="top"/>
      <protection hidden="1"/>
    </xf>
    <xf numFmtId="0" fontId="8" fillId="0" borderId="0" xfId="33" applyAlignment="1" applyProtection="1">
      <alignment vertical="center"/>
      <protection hidden="1"/>
    </xf>
    <xf numFmtId="0" fontId="8" fillId="0" borderId="0" xfId="33" applyAlignment="1" applyProtection="1">
      <alignment horizontal="center" vertical="center" wrapText="1"/>
      <protection hidden="1"/>
    </xf>
    <xf numFmtId="0" fontId="8" fillId="0" borderId="0" xfId="33" applyProtection="1">
      <protection hidden="1"/>
    </xf>
    <xf numFmtId="0" fontId="8" fillId="0" borderId="0" xfId="33" applyAlignment="1" applyProtection="1">
      <alignment horizontal="justify" vertical="center"/>
      <protection hidden="1"/>
    </xf>
    <xf numFmtId="172" fontId="8" fillId="0" borderId="0" xfId="33" applyNumberFormat="1" applyAlignment="1" applyProtection="1">
      <alignment horizontal="center" vertical="center"/>
      <protection hidden="1"/>
    </xf>
    <xf numFmtId="0" fontId="8" fillId="0" borderId="0" xfId="33" applyAlignment="1" applyProtection="1">
      <alignment horizontal="right" vertical="center"/>
      <protection hidden="1"/>
    </xf>
    <xf numFmtId="0" fontId="8" fillId="0" borderId="0" xfId="35" applyFont="1" applyProtection="1">
      <protection hidden="1"/>
    </xf>
    <xf numFmtId="173" fontId="9" fillId="0" borderId="0" xfId="35" applyNumberFormat="1" applyFont="1" applyAlignment="1" applyProtection="1">
      <alignment vertical="center"/>
      <protection hidden="1"/>
    </xf>
    <xf numFmtId="0" fontId="9" fillId="0" borderId="0" xfId="35" applyFont="1" applyAlignment="1" applyProtection="1">
      <alignment horizontal="right" vertical="center"/>
      <protection hidden="1"/>
    </xf>
    <xf numFmtId="0" fontId="9" fillId="0" borderId="0" xfId="35" applyFont="1" applyAlignment="1" applyProtection="1">
      <alignment horizontal="left" vertical="center" indent="2"/>
      <protection hidden="1"/>
    </xf>
    <xf numFmtId="0" fontId="9" fillId="0" borderId="0" xfId="35"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3" applyAlignment="1" applyProtection="1">
      <alignment horizontal="left" vertical="center" indent="2"/>
      <protection hidden="1"/>
    </xf>
    <xf numFmtId="0" fontId="9" fillId="0" borderId="0" xfId="33" applyFont="1" applyAlignment="1" applyProtection="1">
      <alignment horizontal="left" vertical="center"/>
      <protection hidden="1"/>
    </xf>
    <xf numFmtId="173" fontId="9" fillId="0" borderId="0" xfId="33" applyNumberFormat="1" applyFont="1" applyAlignment="1" applyProtection="1">
      <alignment horizontal="left" vertical="center" indent="1"/>
      <protection hidden="1"/>
    </xf>
    <xf numFmtId="0" fontId="43" fillId="0" borderId="0" xfId="0" applyFont="1" applyAlignment="1">
      <alignment horizontal="center" vertical="center" wrapText="1"/>
    </xf>
    <xf numFmtId="0" fontId="5" fillId="0" borderId="14" xfId="0" applyFont="1" applyBorder="1" applyAlignment="1">
      <alignment horizontal="center" vertical="center" wrapText="1"/>
    </xf>
    <xf numFmtId="0" fontId="43" fillId="0" borderId="14" xfId="0" applyFont="1" applyBorder="1" applyAlignment="1">
      <alignment horizontal="center" vertical="center" wrapText="1"/>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0" fillId="0" borderId="18" xfId="0" applyBorder="1" applyAlignment="1">
      <alignment vertical="center" wrapText="1"/>
    </xf>
    <xf numFmtId="0" fontId="0" fillId="0" borderId="18" xfId="0" applyBorder="1" applyAlignment="1">
      <alignment vertical="center"/>
    </xf>
    <xf numFmtId="0" fontId="47" fillId="0" borderId="0" xfId="0" applyFont="1" applyAlignment="1">
      <alignment vertical="center"/>
    </xf>
    <xf numFmtId="0" fontId="0" fillId="0" borderId="0" xfId="0" applyAlignment="1">
      <alignment vertical="center"/>
    </xf>
    <xf numFmtId="1" fontId="0" fillId="0" borderId="0" xfId="0" applyNumberFormat="1"/>
    <xf numFmtId="9" fontId="39" fillId="0" borderId="18" xfId="0" applyNumberFormat="1" applyFont="1" applyBorder="1" applyAlignment="1">
      <alignment horizontal="center" vertical="center" wrapText="1"/>
    </xf>
    <xf numFmtId="0" fontId="30" fillId="8" borderId="18" xfId="0" applyFont="1" applyFill="1" applyBorder="1" applyAlignment="1">
      <alignment horizontal="center" vertical="center" wrapText="1"/>
    </xf>
    <xf numFmtId="0" fontId="52" fillId="8" borderId="18" xfId="48" applyFont="1" applyFill="1" applyBorder="1" applyAlignment="1">
      <alignment horizontal="center" vertical="center" wrapText="1" readingOrder="1"/>
    </xf>
    <xf numFmtId="0" fontId="52" fillId="8" borderId="18" xfId="34" applyFont="1" applyFill="1" applyBorder="1" applyAlignment="1">
      <alignment horizontal="left" vertical="center" readingOrder="1"/>
    </xf>
    <xf numFmtId="0" fontId="42" fillId="8" borderId="18" xfId="0" applyFont="1" applyFill="1" applyBorder="1" applyAlignment="1">
      <alignment horizontal="center"/>
    </xf>
    <xf numFmtId="9" fontId="42" fillId="8" borderId="18" xfId="0" applyNumberFormat="1" applyFont="1" applyFill="1" applyBorder="1" applyAlignment="1">
      <alignment horizontal="center" vertical="top"/>
    </xf>
    <xf numFmtId="0" fontId="42" fillId="8" borderId="18" xfId="0" applyFont="1" applyFill="1" applyBorder="1"/>
    <xf numFmtId="0" fontId="42" fillId="8" borderId="18" xfId="0" applyFont="1" applyFill="1" applyBorder="1" applyAlignment="1">
      <alignment horizontal="center" vertical="top"/>
    </xf>
    <xf numFmtId="2" fontId="42" fillId="8" borderId="18" xfId="0" applyNumberFormat="1" applyFont="1" applyFill="1" applyBorder="1" applyAlignment="1">
      <alignment vertical="top"/>
    </xf>
    <xf numFmtId="10" fontId="42" fillId="8" borderId="18" xfId="0" applyNumberFormat="1" applyFont="1" applyFill="1" applyBorder="1" applyAlignment="1">
      <alignment vertical="top"/>
    </xf>
    <xf numFmtId="0" fontId="40" fillId="7" borderId="18" xfId="0" applyFont="1" applyFill="1" applyBorder="1" applyAlignment="1">
      <alignment horizontal="center" vertical="center"/>
    </xf>
    <xf numFmtId="0" fontId="5" fillId="7" borderId="44"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43" fillId="7" borderId="14"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26" fillId="7" borderId="18" xfId="0" applyFont="1" applyFill="1" applyBorder="1" applyAlignment="1">
      <alignment vertical="center" wrapText="1"/>
    </xf>
    <xf numFmtId="0" fontId="5" fillId="7" borderId="14" xfId="0" applyFont="1" applyFill="1" applyBorder="1" applyAlignment="1">
      <alignment horizontal="center" vertical="center"/>
    </xf>
    <xf numFmtId="0" fontId="5" fillId="7" borderId="18" xfId="0" applyFont="1" applyFill="1" applyBorder="1" applyAlignment="1">
      <alignment horizontal="center" vertical="center"/>
    </xf>
    <xf numFmtId="0" fontId="6" fillId="7" borderId="18" xfId="0" applyFont="1" applyFill="1" applyBorder="1" applyAlignment="1">
      <alignment horizontal="justify" vertical="center" wrapText="1"/>
    </xf>
    <xf numFmtId="0" fontId="5" fillId="7" borderId="18" xfId="0" applyFont="1" applyFill="1" applyBorder="1" applyAlignment="1">
      <alignment vertical="center"/>
    </xf>
    <xf numFmtId="164" fontId="7" fillId="7" borderId="18" xfId="7" applyFont="1" applyFill="1" applyBorder="1" applyAlignment="1" applyProtection="1">
      <alignment vertical="center"/>
    </xf>
    <xf numFmtId="0" fontId="42" fillId="9" borderId="18" xfId="0" applyFont="1" applyFill="1" applyBorder="1" applyAlignment="1" applyProtection="1">
      <alignment horizontal="center"/>
      <protection locked="0"/>
    </xf>
    <xf numFmtId="0" fontId="54" fillId="8" borderId="18" xfId="0" applyFont="1" applyFill="1" applyBorder="1" applyAlignment="1">
      <alignment horizontal="justify" vertical="center" wrapText="1"/>
    </xf>
    <xf numFmtId="2" fontId="5" fillId="0" borderId="18" xfId="0" applyNumberFormat="1" applyFont="1" applyBorder="1" applyAlignment="1">
      <alignment vertical="center"/>
    </xf>
    <xf numFmtId="2" fontId="5" fillId="9" borderId="14" xfId="0" applyNumberFormat="1" applyFont="1" applyFill="1" applyBorder="1" applyAlignment="1" applyProtection="1">
      <alignment horizontal="center" vertical="center"/>
      <protection locked="0"/>
    </xf>
    <xf numFmtId="0" fontId="5" fillId="9" borderId="14" xfId="0" applyFont="1" applyFill="1" applyBorder="1" applyAlignment="1" applyProtection="1">
      <alignment horizontal="center" vertical="center"/>
      <protection locked="0"/>
    </xf>
    <xf numFmtId="176" fontId="5" fillId="0" borderId="18" xfId="7" applyNumberFormat="1" applyFont="1" applyBorder="1" applyAlignment="1" applyProtection="1">
      <alignment horizontal="center" vertical="center"/>
    </xf>
    <xf numFmtId="9" fontId="20" fillId="0" borderId="18" xfId="0" applyNumberFormat="1" applyFont="1" applyBorder="1" applyAlignment="1">
      <alignment horizontal="center" vertical="center"/>
    </xf>
    <xf numFmtId="0" fontId="20" fillId="0" borderId="18" xfId="0" applyFont="1" applyBorder="1" applyAlignment="1">
      <alignment horizontal="justify" vertical="top" wrapText="1"/>
    </xf>
    <xf numFmtId="164" fontId="48" fillId="7" borderId="18" xfId="7" applyFont="1" applyFill="1" applyBorder="1" applyAlignment="1" applyProtection="1">
      <alignment horizontal="center" vertical="center" wrapText="1"/>
    </xf>
    <xf numFmtId="0" fontId="3" fillId="0" borderId="0" xfId="0" applyFont="1" applyAlignment="1" applyProtection="1">
      <alignment vertical="center"/>
      <protection hidden="1"/>
    </xf>
    <xf numFmtId="0" fontId="3" fillId="0" borderId="0" xfId="0" applyFont="1" applyAlignment="1" applyProtection="1">
      <alignment horizontal="left"/>
      <protection hidden="1"/>
    </xf>
    <xf numFmtId="164" fontId="3" fillId="0" borderId="0" xfId="7" applyFont="1" applyBorder="1" applyAlignment="1" applyProtection="1">
      <alignment horizontal="center" vertical="center"/>
      <protection hidden="1"/>
    </xf>
    <xf numFmtId="0" fontId="3" fillId="0" borderId="0" xfId="0" applyFont="1" applyAlignment="1" applyProtection="1">
      <alignment vertical="top"/>
      <protection hidden="1"/>
    </xf>
    <xf numFmtId="164" fontId="3" fillId="0" borderId="18" xfId="7" applyFont="1" applyBorder="1" applyAlignment="1" applyProtection="1">
      <alignment horizontal="center" vertical="top"/>
      <protection hidden="1"/>
    </xf>
    <xf numFmtId="164" fontId="3" fillId="0" borderId="18" xfId="7" applyFont="1" applyBorder="1" applyAlignment="1" applyProtection="1">
      <alignment horizontal="center" vertical="center"/>
      <protection hidden="1"/>
    </xf>
    <xf numFmtId="164" fontId="3" fillId="0" borderId="18" xfId="7" applyFont="1" applyFill="1" applyBorder="1" applyAlignment="1" applyProtection="1">
      <alignment horizontal="center" vertical="center"/>
      <protection hidden="1"/>
    </xf>
    <xf numFmtId="0" fontId="3" fillId="0" borderId="39" xfId="0" applyFont="1" applyBorder="1" applyAlignment="1" applyProtection="1">
      <alignment vertical="center" wrapText="1"/>
      <protection hidden="1"/>
    </xf>
    <xf numFmtId="0" fontId="3" fillId="0" borderId="40" xfId="0" applyFont="1" applyBorder="1" applyAlignment="1" applyProtection="1">
      <alignment vertical="center" wrapText="1"/>
      <protection hidden="1"/>
    </xf>
    <xf numFmtId="164" fontId="3" fillId="0" borderId="41" xfId="7" applyFont="1" applyBorder="1" applyAlignment="1" applyProtection="1">
      <alignment horizontal="center" vertical="center" wrapText="1"/>
      <protection hidden="1"/>
    </xf>
    <xf numFmtId="0" fontId="3" fillId="0" borderId="42" xfId="0" applyFont="1" applyBorder="1" applyAlignment="1" applyProtection="1">
      <alignment horizontal="justify" vertical="center"/>
      <protection hidden="1"/>
    </xf>
    <xf numFmtId="0" fontId="3" fillId="0" borderId="0" xfId="0" applyFont="1" applyProtection="1">
      <protection hidden="1"/>
    </xf>
    <xf numFmtId="164" fontId="3" fillId="0" borderId="43" xfId="7" applyFont="1" applyBorder="1" applyAlignment="1" applyProtection="1">
      <alignment horizontal="center"/>
      <protection hidden="1"/>
    </xf>
    <xf numFmtId="0" fontId="3" fillId="0" borderId="42" xfId="0" applyFont="1" applyBorder="1" applyAlignment="1" applyProtection="1">
      <alignment vertical="center"/>
      <protection hidden="1"/>
    </xf>
    <xf numFmtId="0" fontId="3" fillId="0" borderId="44" xfId="0" applyFont="1" applyBorder="1" applyAlignment="1" applyProtection="1">
      <alignment vertical="center"/>
      <protection hidden="1"/>
    </xf>
    <xf numFmtId="0" fontId="3" fillId="0" borderId="19" xfId="0" applyFont="1" applyBorder="1" applyProtection="1">
      <protection hidden="1"/>
    </xf>
    <xf numFmtId="0" fontId="3" fillId="0" borderId="19" xfId="0" applyFont="1" applyBorder="1" applyAlignment="1" applyProtection="1">
      <alignment vertical="center"/>
      <protection hidden="1"/>
    </xf>
    <xf numFmtId="164" fontId="3" fillId="0" borderId="30" xfId="7" applyFont="1" applyBorder="1" applyAlignment="1" applyProtection="1">
      <alignment horizontal="center"/>
      <protection hidden="1"/>
    </xf>
    <xf numFmtId="0" fontId="20" fillId="0" borderId="18" xfId="0" applyFont="1" applyBorder="1" applyAlignment="1">
      <alignment horizontal="center" vertical="center" wrapText="1"/>
    </xf>
    <xf numFmtId="0" fontId="47" fillId="0" borderId="18" xfId="0" applyFont="1" applyBorder="1" applyAlignment="1">
      <alignment horizontal="center" vertical="center"/>
    </xf>
    <xf numFmtId="10" fontId="55" fillId="9" borderId="18" xfId="0" applyNumberFormat="1" applyFont="1" applyFill="1" applyBorder="1" applyAlignment="1" applyProtection="1">
      <alignment vertical="center" wrapText="1"/>
      <protection locked="0"/>
    </xf>
    <xf numFmtId="0" fontId="56" fillId="10" borderId="18" xfId="0" quotePrefix="1" applyFont="1" applyFill="1" applyBorder="1" applyAlignment="1">
      <alignment horizontal="center" vertical="center" wrapText="1"/>
    </xf>
    <xf numFmtId="0" fontId="42" fillId="0" borderId="0" xfId="0" applyFont="1" applyAlignment="1">
      <alignment vertical="center"/>
    </xf>
    <xf numFmtId="43" fontId="42" fillId="0" borderId="0" xfId="0" applyNumberFormat="1" applyFont="1"/>
    <xf numFmtId="2" fontId="5" fillId="0" borderId="18" xfId="0" applyNumberFormat="1" applyFont="1" applyBorder="1" applyAlignment="1" applyProtection="1">
      <alignment horizontal="right" vertical="center"/>
      <protection hidden="1"/>
    </xf>
    <xf numFmtId="0" fontId="47" fillId="0" borderId="18" xfId="0" applyFont="1" applyBorder="1" applyAlignment="1">
      <alignment horizontal="center" vertical="top" wrapText="1"/>
    </xf>
    <xf numFmtId="9" fontId="53" fillId="0" borderId="18" xfId="52" applyFont="1" applyBorder="1" applyAlignment="1">
      <alignment horizontal="center" vertical="center" wrapText="1"/>
    </xf>
    <xf numFmtId="9" fontId="43" fillId="7" borderId="44" xfId="52" applyFont="1" applyFill="1" applyBorder="1" applyAlignment="1">
      <alignment horizontal="center" vertical="center" wrapText="1"/>
    </xf>
    <xf numFmtId="9" fontId="42" fillId="9" borderId="44" xfId="52" applyFont="1" applyFill="1" applyBorder="1" applyAlignment="1" applyProtection="1">
      <alignment vertical="center"/>
      <protection locked="0"/>
    </xf>
    <xf numFmtId="9" fontId="5" fillId="7" borderId="18" xfId="52" applyFont="1" applyFill="1" applyBorder="1" applyAlignment="1">
      <alignment vertical="center"/>
    </xf>
    <xf numFmtId="9" fontId="0" fillId="0" borderId="0" xfId="52" applyFont="1" applyAlignment="1" applyProtection="1">
      <alignment vertical="center"/>
      <protection hidden="1"/>
    </xf>
    <xf numFmtId="0" fontId="43" fillId="0" borderId="44" xfId="52" applyNumberFormat="1" applyFont="1" applyBorder="1" applyAlignment="1">
      <alignment horizontal="center" vertical="center" wrapText="1"/>
    </xf>
    <xf numFmtId="9" fontId="42" fillId="9" borderId="18" xfId="52" applyFont="1" applyFill="1" applyBorder="1" applyProtection="1">
      <protection locked="0"/>
    </xf>
    <xf numFmtId="0" fontId="49" fillId="0" borderId="0" xfId="39" applyFont="1" applyAlignment="1">
      <alignment horizontal="center" vertical="center" wrapText="1"/>
    </xf>
    <xf numFmtId="0" fontId="35" fillId="3" borderId="0" xfId="37" applyFont="1" applyFill="1" applyAlignment="1">
      <alignment horizontal="center" vertical="center"/>
    </xf>
    <xf numFmtId="0" fontId="8" fillId="0" borderId="0" xfId="40" applyAlignment="1" applyProtection="1">
      <alignment horizontal="left" vertical="center" wrapText="1"/>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justify" vertical="center" wrapText="1"/>
      <protection hidden="1"/>
    </xf>
    <xf numFmtId="0" fontId="9" fillId="0" borderId="0" xfId="40" applyFont="1" applyAlignment="1" applyProtection="1">
      <alignment horizontal="left" vertical="center" wrapText="1"/>
      <protection hidden="1"/>
    </xf>
    <xf numFmtId="0" fontId="4" fillId="0" borderId="0" xfId="25" applyFont="1" applyAlignment="1" applyProtection="1">
      <alignment horizontal="center" vertical="top"/>
      <protection hidden="1"/>
    </xf>
    <xf numFmtId="0" fontId="5" fillId="0" borderId="0" xfId="25" applyFont="1" applyAlignment="1" applyProtection="1">
      <alignment horizontal="center" vertical="top"/>
      <protection hidden="1"/>
    </xf>
    <xf numFmtId="0" fontId="7" fillId="0" borderId="0" xfId="25" applyFont="1" applyAlignment="1" applyProtection="1">
      <alignment horizontal="center" vertical="top"/>
      <protection hidden="1"/>
    </xf>
    <xf numFmtId="0" fontId="4" fillId="4" borderId="0" xfId="25" applyFont="1" applyFill="1" applyAlignment="1" applyProtection="1">
      <alignment horizontal="center" vertical="top"/>
      <protection hidden="1"/>
    </xf>
    <xf numFmtId="0" fontId="5" fillId="0" borderId="0" xfId="25" applyFont="1" applyAlignment="1" applyProtection="1">
      <alignment horizontal="center" vertical="top" wrapText="1"/>
      <protection hidden="1"/>
    </xf>
    <xf numFmtId="0" fontId="5" fillId="0" borderId="0" xfId="25" applyFont="1" applyAlignment="1" applyProtection="1">
      <alignment horizontal="justify" vertical="top" wrapText="1"/>
      <protection hidden="1"/>
    </xf>
    <xf numFmtId="0" fontId="7" fillId="0" borderId="0" xfId="25" applyFont="1" applyAlignment="1" applyProtection="1">
      <alignment horizontal="justify"/>
      <protection hidden="1"/>
    </xf>
    <xf numFmtId="0" fontId="5" fillId="0" borderId="19" xfId="25" applyFont="1" applyBorder="1" applyAlignment="1" applyProtection="1">
      <alignment horizontal="justify" vertical="top" wrapText="1"/>
      <protection hidden="1"/>
    </xf>
    <xf numFmtId="0" fontId="5" fillId="0" borderId="19" xfId="25" applyFont="1" applyBorder="1" applyAlignment="1" applyProtection="1">
      <alignment horizontal="left" vertical="top" wrapText="1" indent="5"/>
      <protection hidden="1"/>
    </xf>
    <xf numFmtId="0" fontId="5" fillId="0" borderId="0" xfId="25" applyFont="1" applyAlignment="1" applyProtection="1">
      <alignment horizontal="left" vertical="top" wrapText="1" indent="5"/>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protection hidden="1"/>
    </xf>
    <xf numFmtId="0" fontId="8" fillId="0" borderId="0" xfId="25" applyFont="1" applyAlignment="1" applyProtection="1">
      <alignment horizontal="justify" vertical="top" wrapText="1"/>
      <protection hidden="1"/>
    </xf>
    <xf numFmtId="0" fontId="8" fillId="0" borderId="0" xfId="25" applyFont="1" applyAlignment="1" applyProtection="1">
      <alignment horizontal="justify" vertical="top"/>
      <protection hidden="1"/>
    </xf>
    <xf numFmtId="0" fontId="5" fillId="0" borderId="0" xfId="25" applyFont="1" applyAlignment="1" applyProtection="1">
      <alignment horizontal="left" vertical="top"/>
      <protection hidden="1"/>
    </xf>
    <xf numFmtId="0" fontId="5" fillId="0" borderId="37" xfId="25" applyFont="1" applyBorder="1" applyAlignment="1" applyProtection="1">
      <alignment horizontal="justify" vertical="top" wrapText="1"/>
      <protection hidden="1"/>
    </xf>
    <xf numFmtId="0" fontId="5" fillId="0" borderId="26" xfId="25" applyFont="1" applyBorder="1" applyAlignment="1" applyProtection="1">
      <alignment horizontal="justify" vertical="top" wrapText="1"/>
      <protection hidden="1"/>
    </xf>
    <xf numFmtId="0" fontId="5" fillId="0" borderId="45" xfId="25" applyFont="1" applyBorder="1" applyAlignment="1" applyProtection="1">
      <alignment horizontal="justify" vertical="top" wrapText="1"/>
      <protection hidden="1"/>
    </xf>
    <xf numFmtId="0" fontId="5" fillId="0" borderId="46" xfId="25" applyFont="1" applyBorder="1" applyAlignment="1" applyProtection="1">
      <alignment horizontal="justify" vertical="top" wrapText="1"/>
      <protection hidden="1"/>
    </xf>
    <xf numFmtId="0" fontId="24" fillId="0" borderId="47" xfId="25" applyFont="1" applyBorder="1" applyAlignment="1" applyProtection="1">
      <alignment horizontal="center" vertical="center"/>
      <protection hidden="1"/>
    </xf>
    <xf numFmtId="0" fontId="24" fillId="0" borderId="48" xfId="25" applyFont="1" applyBorder="1" applyAlignment="1" applyProtection="1">
      <alignment horizontal="center" vertical="center"/>
      <protection hidden="1"/>
    </xf>
    <xf numFmtId="0" fontId="24" fillId="0" borderId="24" xfId="25" applyFont="1" applyBorder="1" applyAlignment="1" applyProtection="1">
      <alignment horizontal="center" vertical="center"/>
      <protection hidden="1"/>
    </xf>
    <xf numFmtId="0" fontId="7" fillId="0" borderId="0" xfId="25" applyFont="1" applyAlignment="1" applyProtection="1">
      <alignment horizontal="justify" vertical="top" wrapText="1"/>
      <protection hidden="1"/>
    </xf>
    <xf numFmtId="0" fontId="7" fillId="0" borderId="0" xfId="25" quotePrefix="1" applyFont="1" applyAlignment="1" applyProtection="1">
      <alignment horizontal="left" vertical="top" wrapText="1"/>
      <protection hidden="1"/>
    </xf>
    <xf numFmtId="2" fontId="20" fillId="2" borderId="49" xfId="38" applyNumberFormat="1" applyFont="1" applyFill="1" applyBorder="1" applyAlignment="1" applyProtection="1">
      <alignment horizontal="right" vertical="center"/>
      <protection hidden="1"/>
    </xf>
    <xf numFmtId="2" fontId="20" fillId="2" borderId="50" xfId="38" applyNumberFormat="1" applyFont="1" applyFill="1" applyBorder="1" applyAlignment="1" applyProtection="1">
      <alignment horizontal="right" vertical="center"/>
      <protection hidden="1"/>
    </xf>
    <xf numFmtId="0" fontId="11" fillId="0" borderId="51" xfId="38" applyFont="1" applyBorder="1" applyAlignment="1" applyProtection="1">
      <alignment horizontal="left" vertical="center"/>
      <protection hidden="1"/>
    </xf>
    <xf numFmtId="0" fontId="11" fillId="0" borderId="7" xfId="38" applyFont="1" applyBorder="1" applyAlignment="1" applyProtection="1">
      <alignment horizontal="left" vertical="center"/>
      <protection hidden="1"/>
    </xf>
    <xf numFmtId="0" fontId="11" fillId="0" borderId="9" xfId="38" applyFont="1" applyBorder="1" applyAlignment="1" applyProtection="1">
      <alignment horizontal="left" vertical="top" wrapText="1"/>
      <protection hidden="1"/>
    </xf>
    <xf numFmtId="0" fontId="11" fillId="0" borderId="0" xfId="38" applyFont="1" applyAlignment="1" applyProtection="1">
      <alignment horizontal="left" vertical="top" wrapText="1"/>
      <protection hidden="1"/>
    </xf>
    <xf numFmtId="0" fontId="11" fillId="0" borderId="10" xfId="38" applyFont="1" applyBorder="1" applyAlignment="1" applyProtection="1">
      <alignment horizontal="left" vertical="top" wrapText="1"/>
      <protection hidden="1"/>
    </xf>
    <xf numFmtId="164" fontId="11" fillId="2" borderId="49" xfId="16" applyFont="1" applyFill="1" applyBorder="1" applyAlignment="1" applyProtection="1">
      <alignment horizontal="right" vertical="center"/>
      <protection hidden="1"/>
    </xf>
    <xf numFmtId="164" fontId="11" fillId="2" borderId="50" xfId="16" applyFont="1" applyFill="1" applyBorder="1" applyAlignment="1" applyProtection="1">
      <alignment horizontal="right" vertical="center"/>
      <protection hidden="1"/>
    </xf>
    <xf numFmtId="0" fontId="27" fillId="0" borderId="16" xfId="28" applyFont="1" applyBorder="1" applyAlignment="1" applyProtection="1">
      <alignment horizontal="left" vertical="top" wrapText="1"/>
      <protection hidden="1"/>
    </xf>
    <xf numFmtId="0" fontId="29" fillId="0" borderId="49" xfId="28" applyBorder="1" applyAlignment="1" applyProtection="1">
      <alignment horizontal="left" vertical="top" wrapText="1"/>
      <protection hidden="1"/>
    </xf>
    <xf numFmtId="0" fontId="29" fillId="0" borderId="2" xfId="28" applyBorder="1" applyAlignment="1" applyProtection="1">
      <alignment horizontal="left" vertical="top" wrapText="1"/>
      <protection hidden="1"/>
    </xf>
    <xf numFmtId="0" fontId="29" fillId="0" borderId="50" xfId="28" applyBorder="1" applyAlignment="1" applyProtection="1">
      <alignment horizontal="left" vertical="top" wrapText="1"/>
      <protection hidden="1"/>
    </xf>
    <xf numFmtId="0" fontId="51" fillId="0" borderId="40" xfId="0" applyFont="1" applyBorder="1" applyAlignment="1">
      <alignment horizontal="center" vertical="center"/>
    </xf>
    <xf numFmtId="0" fontId="51" fillId="0" borderId="41"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7" fillId="0" borderId="18" xfId="0" applyFont="1" applyBorder="1" applyAlignment="1">
      <alignment horizontal="right" vertical="center"/>
    </xf>
    <xf numFmtId="0" fontId="7" fillId="0" borderId="18" xfId="0" applyFont="1" applyBorder="1" applyAlignment="1">
      <alignment horizontal="right" vertical="center" wrapText="1"/>
    </xf>
    <xf numFmtId="0" fontId="43" fillId="0" borderId="0" xfId="0" applyFont="1" applyAlignment="1">
      <alignment horizontal="center" vertical="center" wrapText="1"/>
    </xf>
    <xf numFmtId="0" fontId="50" fillId="0" borderId="19" xfId="0" applyFont="1" applyBorder="1" applyAlignment="1">
      <alignment horizontal="center"/>
    </xf>
    <xf numFmtId="0" fontId="44" fillId="5" borderId="40" xfId="0" applyFont="1" applyFill="1" applyBorder="1" applyAlignment="1">
      <alignment horizontal="center" vertical="center"/>
    </xf>
    <xf numFmtId="0" fontId="7" fillId="7" borderId="18" xfId="0" applyFont="1" applyFill="1" applyBorder="1" applyAlignment="1">
      <alignment horizontal="right" vertical="center"/>
    </xf>
    <xf numFmtId="0" fontId="3" fillId="0" borderId="0" xfId="0" applyFont="1" applyAlignment="1" applyProtection="1">
      <alignment vertical="center"/>
      <protection hidden="1"/>
    </xf>
    <xf numFmtId="0" fontId="33" fillId="0" borderId="14" xfId="0"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33" fillId="0" borderId="18" xfId="0" applyFont="1" applyBorder="1" applyAlignment="1" applyProtection="1">
      <alignment horizontal="justify" vertical="center" wrapText="1"/>
      <protection hidden="1"/>
    </xf>
    <xf numFmtId="0" fontId="3" fillId="0" borderId="18" xfId="0" applyFont="1" applyBorder="1" applyAlignment="1" applyProtection="1">
      <alignment horizontal="justify" vertical="center" wrapText="1"/>
      <protection hidden="1"/>
    </xf>
    <xf numFmtId="0" fontId="33" fillId="0" borderId="38" xfId="0" applyFont="1" applyBorder="1" applyAlignment="1" applyProtection="1">
      <alignment horizontal="left" vertical="center" wrapText="1"/>
      <protection hidden="1"/>
    </xf>
    <xf numFmtId="0" fontId="33" fillId="0" borderId="11" xfId="0" applyFont="1" applyBorder="1" applyAlignment="1" applyProtection="1">
      <alignment horizontal="left" vertical="center" wrapText="1"/>
      <protection hidden="1"/>
    </xf>
    <xf numFmtId="0" fontId="7" fillId="0" borderId="18" xfId="0" applyFont="1" applyBorder="1" applyAlignment="1" applyProtection="1">
      <alignment horizontal="left" vertical="center" wrapText="1"/>
      <protection hidden="1"/>
    </xf>
    <xf numFmtId="0" fontId="5" fillId="0" borderId="38" xfId="0" applyFont="1" applyBorder="1" applyAlignment="1" applyProtection="1">
      <alignment horizontal="left" vertical="center" wrapText="1"/>
      <protection hidden="1"/>
    </xf>
    <xf numFmtId="0" fontId="5" fillId="0" borderId="11" xfId="0" applyFont="1" applyBorder="1" applyAlignment="1" applyProtection="1">
      <alignment horizontal="left" vertical="center" wrapText="1"/>
      <protection hidden="1"/>
    </xf>
    <xf numFmtId="0" fontId="3" fillId="0" borderId="38"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7" fillId="0" borderId="38"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8" fillId="0" borderId="0" xfId="35" applyFont="1" applyAlignment="1" applyProtection="1">
      <alignment horizontal="justify" vertical="center"/>
      <protection hidden="1"/>
    </xf>
    <xf numFmtId="0" fontId="9" fillId="0" borderId="0" xfId="35" applyFont="1" applyAlignment="1" applyProtection="1">
      <alignment horizontal="center" vertical="center"/>
      <protection hidden="1"/>
    </xf>
    <xf numFmtId="0" fontId="8" fillId="2" borderId="0" xfId="35" applyFont="1" applyFill="1" applyAlignment="1" applyProtection="1">
      <alignment horizontal="left" vertical="center"/>
      <protection locked="0"/>
    </xf>
    <xf numFmtId="173" fontId="8" fillId="6" borderId="0" xfId="35" applyNumberFormat="1" applyFont="1" applyFill="1" applyAlignment="1" applyProtection="1">
      <alignment horizontal="left" vertical="center"/>
      <protection locked="0"/>
    </xf>
    <xf numFmtId="0" fontId="9" fillId="0" borderId="0" xfId="35" applyFont="1" applyAlignment="1" applyProtection="1">
      <alignment horizontal="justify"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center" vertical="top"/>
      <protection hidden="1"/>
    </xf>
    <xf numFmtId="0" fontId="9" fillId="0" borderId="0" xfId="35" applyFont="1" applyAlignment="1" applyProtection="1">
      <alignment horizontal="justify" vertical="center"/>
      <protection hidden="1"/>
    </xf>
    <xf numFmtId="0" fontId="8" fillId="0" borderId="0" xfId="35" applyFont="1" applyAlignment="1" applyProtection="1">
      <alignment horizontal="left" vertical="top" wrapText="1"/>
      <protection hidden="1"/>
    </xf>
    <xf numFmtId="173" fontId="9" fillId="0" borderId="0" xfId="35" applyNumberFormat="1" applyFont="1" applyAlignment="1" applyProtection="1">
      <alignment horizontal="left" vertical="center" indent="1"/>
      <protection hidden="1"/>
    </xf>
    <xf numFmtId="0" fontId="8" fillId="0" borderId="52" xfId="33" applyBorder="1" applyAlignment="1" applyProtection="1">
      <alignment horizontal="left" vertical="center" indent="2"/>
      <protection hidden="1"/>
    </xf>
    <xf numFmtId="0" fontId="8" fillId="2" borderId="37" xfId="33" applyFill="1" applyBorder="1" applyAlignment="1" applyProtection="1">
      <alignment horizontal="left" vertical="center"/>
      <protection locked="0"/>
    </xf>
    <xf numFmtId="0" fontId="8" fillId="0" borderId="0" xfId="33" applyAlignment="1" applyProtection="1">
      <alignment horizontal="left" vertical="center" indent="2"/>
      <protection hidden="1"/>
    </xf>
    <xf numFmtId="0" fontId="4" fillId="0" borderId="0" xfId="35" quotePrefix="1" applyFont="1" applyAlignment="1" applyProtection="1">
      <alignment horizontal="center" vertical="center"/>
      <protection hidden="1"/>
    </xf>
    <xf numFmtId="0" fontId="8" fillId="0" borderId="53" xfId="33" applyBorder="1" applyAlignment="1" applyProtection="1">
      <alignment horizontal="left" vertical="center" indent="2"/>
      <protection hidden="1"/>
    </xf>
    <xf numFmtId="0" fontId="8" fillId="0" borderId="37" xfId="33" applyBorder="1" applyAlignment="1" applyProtection="1">
      <alignment horizontal="left" vertical="center" indent="2"/>
      <protection hidden="1"/>
    </xf>
    <xf numFmtId="0" fontId="8" fillId="0" borderId="52" xfId="33" applyBorder="1" applyAlignment="1" applyProtection="1">
      <alignment horizontal="justify" vertical="center" wrapText="1"/>
      <protection hidden="1"/>
    </xf>
  </cellXfs>
  <cellStyles count="53">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Formula" xfId="18" xr:uid="{00000000-0005-0000-0000-000011000000}"/>
    <cellStyle name="Header1" xfId="19" xr:uid="{00000000-0005-0000-0000-000012000000}"/>
    <cellStyle name="Header2" xfId="20" xr:uid="{00000000-0005-0000-0000-000013000000}"/>
    <cellStyle name="Hypertextový odkaz" xfId="21" xr:uid="{00000000-0005-0000-0000-000014000000}"/>
    <cellStyle name="no dec" xfId="22" xr:uid="{00000000-0005-0000-0000-000015000000}"/>
    <cellStyle name="Normal" xfId="0" builtinId="0"/>
    <cellStyle name="Normal - Style1" xfId="23" xr:uid="{00000000-0005-0000-0000-000017000000}"/>
    <cellStyle name="Normal 10" xfId="24" xr:uid="{00000000-0005-0000-0000-000018000000}"/>
    <cellStyle name="Normal 2" xfId="25" xr:uid="{00000000-0005-0000-0000-000019000000}"/>
    <cellStyle name="Normal 2 2" xfId="26" xr:uid="{00000000-0005-0000-0000-00001A000000}"/>
    <cellStyle name="Normal 2 2 3" xfId="49" xr:uid="{30265622-97FF-4A5D-AE1D-9EDADF547FB2}"/>
    <cellStyle name="Normal 2 2 3 2" xfId="51" xr:uid="{33C92621-2962-483C-BCBE-8BAD580EABB5}"/>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4 2" xfId="33" xr:uid="{00000000-0005-0000-0000-000021000000}"/>
    <cellStyle name="Normal 5" xfId="34" xr:uid="{00000000-0005-0000-0000-000022000000}"/>
    <cellStyle name="Normal 7" xfId="50" xr:uid="{21202C28-CD6E-47B8-B44D-990D0A1AE227}"/>
    <cellStyle name="Normal_Annexures TW 04 2" xfId="35" xr:uid="{00000000-0005-0000-0000-000023000000}"/>
    <cellStyle name="Normal_Attach 3(JV)" xfId="36" xr:uid="{00000000-0005-0000-0000-000024000000}"/>
    <cellStyle name="Normal_Attacments TW 04_SE-Vol-III" xfId="37" xr:uid="{00000000-0005-0000-0000-000025000000}"/>
    <cellStyle name="Normal_Entertainment Form 2" xfId="38" xr:uid="{00000000-0005-0000-0000-000026000000}"/>
    <cellStyle name="Normal_Price_Schedules for Insulator Package Rev-01" xfId="39" xr:uid="{00000000-0005-0000-0000-000027000000}"/>
    <cellStyle name="Normal_PRICE-SCHE Bihar-Rev-2-corrections" xfId="40" xr:uid="{00000000-0005-0000-0000-000028000000}"/>
    <cellStyle name="Normal_PRICE-SCHE Bihar-Rev-2-corrections_Annexures TW 04" xfId="41" xr:uid="{00000000-0005-0000-0000-000029000000}"/>
    <cellStyle name="Normal_Qty Garages" xfId="48" xr:uid="{00000000-0005-0000-0000-00002A000000}"/>
    <cellStyle name="Normal_SE-Vol-III" xfId="42" xr:uid="{00000000-0005-0000-0000-00002B000000}"/>
    <cellStyle name="Normal_Sheet1 2" xfId="43" xr:uid="{00000000-0005-0000-0000-00002C000000}"/>
    <cellStyle name="Percent" xfId="52" builtinId="5"/>
    <cellStyle name="Percent 2" xfId="44" xr:uid="{00000000-0005-0000-0000-00002D000000}"/>
    <cellStyle name="Popis" xfId="45" xr:uid="{00000000-0005-0000-0000-00002E000000}"/>
    <cellStyle name="Sledovaný hypertextový odkaz" xfId="46" xr:uid="{00000000-0005-0000-0000-00002F000000}"/>
    <cellStyle name="Standard_BS14" xfId="47" xr:uid="{00000000-0005-0000-0000-00003000000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C8FF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3453" name="Group 857">
          <a:extLst>
            <a:ext uri="{FF2B5EF4-FFF2-40B4-BE49-F238E27FC236}">
              <a16:creationId xmlns:a16="http://schemas.microsoft.com/office/drawing/2014/main" id="{00000000-0008-0000-0100-00003DE20100}"/>
            </a:ext>
          </a:extLst>
        </xdr:cNvPr>
        <xdr:cNvGrpSpPr>
          <a:grpSpLocks/>
        </xdr:cNvGrpSpPr>
      </xdr:nvGrpSpPr>
      <xdr:grpSpPr bwMode="auto">
        <a:xfrm>
          <a:off x="7248525" y="47625"/>
          <a:ext cx="1104900" cy="828675"/>
          <a:chOff x="761" y="5"/>
          <a:chExt cx="116" cy="86"/>
        </a:xfrm>
      </xdr:grpSpPr>
      <xdr:sp macro="" textlink="">
        <xdr:nvSpPr>
          <xdr:cNvPr id="12345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3EE2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4477" name="Group 1">
          <a:hlinkClick xmlns:r="http://schemas.openxmlformats.org/officeDocument/2006/relationships" r:id="rId1" tooltip="Click for Next Attachment"/>
          <a:extLst>
            <a:ext uri="{FF2B5EF4-FFF2-40B4-BE49-F238E27FC236}">
              <a16:creationId xmlns:a16="http://schemas.microsoft.com/office/drawing/2014/main" id="{00000000-0008-0000-0200-00003DE60100}"/>
            </a:ext>
          </a:extLst>
        </xdr:cNvPr>
        <xdr:cNvGrpSpPr>
          <a:grpSpLocks/>
        </xdr:cNvGrpSpPr>
      </xdr:nvGrpSpPr>
      <xdr:grpSpPr bwMode="auto">
        <a:xfrm>
          <a:off x="6686550" y="209550"/>
          <a:ext cx="1323975" cy="695325"/>
          <a:chOff x="738" y="5"/>
          <a:chExt cx="116" cy="73"/>
        </a:xfrm>
      </xdr:grpSpPr>
      <xdr:sp macro="" textlink="">
        <xdr:nvSpPr>
          <xdr:cNvPr id="124478" name="AutoShape 2">
            <a:extLst>
              <a:ext uri="{FF2B5EF4-FFF2-40B4-BE49-F238E27FC236}">
                <a16:creationId xmlns:a16="http://schemas.microsoft.com/office/drawing/2014/main" id="{00000000-0008-0000-0200-00003EE6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8.0.84\cnm\Site%20packages\Works\RHQ%20&amp;%20Sites\2023-24\Group-3%20Works\WC-3128-G3-TSP-Open-BoundaryWall-Knl-3\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comments" Target="../comments1.xml"/><Relationship Id="rId2" Type="http://schemas.openxmlformats.org/officeDocument/2006/relationships/printerSettings" Target="../printerSettings/printerSettings2.bin"/><Relationship Id="rId16"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18" Type="http://schemas.openxmlformats.org/officeDocument/2006/relationships/printerSettings" Target="../printerSettings/printerSettings3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17" Type="http://schemas.openxmlformats.org/officeDocument/2006/relationships/printerSettings" Target="../printerSettings/printerSettings32.bin"/><Relationship Id="rId2" Type="http://schemas.openxmlformats.org/officeDocument/2006/relationships/printerSettings" Target="../printerSettings/printerSettings17.bin"/><Relationship Id="rId16" Type="http://schemas.openxmlformats.org/officeDocument/2006/relationships/printerSettings" Target="../printerSettings/printerSettings31.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19" Type="http://schemas.openxmlformats.org/officeDocument/2006/relationships/drawing" Target="../drawings/drawing1.xml"/><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printerSettings" Target="../printerSettings/printerSettings5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10" Type="http://schemas.openxmlformats.org/officeDocument/2006/relationships/printerSettings" Target="../printerSettings/printerSettings43.bin"/><Relationship Id="rId19" Type="http://schemas.openxmlformats.org/officeDocument/2006/relationships/drawing" Target="../drawings/drawing2.xml"/><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9.bin"/><Relationship Id="rId13" Type="http://schemas.openxmlformats.org/officeDocument/2006/relationships/printerSettings" Target="../printerSettings/printerSettings64.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12" Type="http://schemas.openxmlformats.org/officeDocument/2006/relationships/printerSettings" Target="../printerSettings/printerSettings63.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5" Type="http://schemas.openxmlformats.org/officeDocument/2006/relationships/printerSettings" Target="../printerSettings/printerSettings56.bin"/><Relationship Id="rId15" Type="http://schemas.openxmlformats.org/officeDocument/2006/relationships/printerSettings" Target="../printerSettings/printerSettings66.bin"/><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 Id="rId14" Type="http://schemas.openxmlformats.org/officeDocument/2006/relationships/printerSettings" Target="../printerSettings/printerSettings6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G22"/>
  <sheetViews>
    <sheetView tabSelected="1" view="pageBreakPreview" zoomScaleNormal="100" zoomScaleSheetLayoutView="100" workbookViewId="0">
      <selection activeCell="C13" sqref="C13"/>
    </sheetView>
  </sheetViews>
  <sheetFormatPr defaultRowHeight="16.5"/>
  <cols>
    <col min="1" max="1" width="38" style="112" customWidth="1"/>
    <col min="2" max="2" width="10.28515625" style="112" customWidth="1"/>
    <col min="3" max="3" width="33.85546875" style="112" customWidth="1"/>
    <col min="4" max="4" width="13.140625" style="84" hidden="1" customWidth="1"/>
    <col min="5" max="5" width="8" style="84" hidden="1" customWidth="1"/>
    <col min="6" max="7" width="9.140625" style="84" hidden="1" customWidth="1"/>
    <col min="8" max="18" width="9.140625" style="84" customWidth="1"/>
    <col min="19" max="19" width="7.140625" style="84" customWidth="1"/>
    <col min="20" max="20" width="4.28515625" style="84" customWidth="1"/>
    <col min="21" max="16384" width="9.140625" style="84"/>
  </cols>
  <sheetData>
    <row r="1" spans="1:4" ht="30" customHeight="1">
      <c r="A1" s="274" t="s">
        <v>364</v>
      </c>
      <c r="B1" s="274"/>
      <c r="C1" s="274"/>
      <c r="D1" s="124"/>
    </row>
    <row r="2" spans="1:4" ht="32.25" customHeight="1">
      <c r="A2" s="274" t="s">
        <v>377</v>
      </c>
      <c r="B2" s="274"/>
      <c r="C2" s="274"/>
      <c r="D2" s="123"/>
    </row>
    <row r="3" spans="1:4" ht="20.25" customHeight="1">
      <c r="A3" s="275" t="s">
        <v>0</v>
      </c>
      <c r="B3" s="275"/>
      <c r="C3" s="275"/>
    </row>
    <row r="4" spans="1:4" ht="17.25" thickBot="1">
      <c r="A4" s="85"/>
      <c r="B4" s="85"/>
      <c r="C4" s="86"/>
    </row>
    <row r="5" spans="1:4" ht="32.25" customHeight="1">
      <c r="A5" s="87" t="s">
        <v>1</v>
      </c>
      <c r="B5" s="88"/>
      <c r="C5" s="113" t="s">
        <v>2</v>
      </c>
    </row>
    <row r="6" spans="1:4" ht="36" hidden="1" customHeight="1">
      <c r="A6" s="89"/>
      <c r="B6" s="90"/>
      <c r="C6" s="119"/>
    </row>
    <row r="7" spans="1:4" ht="31.5" hidden="1" customHeight="1">
      <c r="A7" s="91" t="str">
        <f>IF(C5= "Joint Venture Bid", "Total Nos. of  Partners in the JV [excluding the Lead Partner]", "")</f>
        <v/>
      </c>
      <c r="B7" s="92"/>
      <c r="C7" s="120"/>
    </row>
    <row r="8" spans="1:4" ht="16.5" hidden="1" customHeight="1">
      <c r="A8" s="93"/>
      <c r="B8" s="94"/>
      <c r="C8" s="121"/>
    </row>
    <row r="9" spans="1:4">
      <c r="A9" s="95" t="str">
        <f>IF(F5=3, "Name of the Lead Partner", "Name of the Bidder")</f>
        <v>Name of the Bidder</v>
      </c>
      <c r="B9" s="96"/>
      <c r="C9" s="113"/>
      <c r="D9" s="84" t="b">
        <f>ISBLANK(C9)</f>
        <v>1</v>
      </c>
    </row>
    <row r="10" spans="1:4">
      <c r="A10" s="97" t="s">
        <v>3</v>
      </c>
      <c r="B10" s="98"/>
      <c r="C10" s="114"/>
      <c r="D10" s="84" t="b">
        <f>ISBLANK(C10)</f>
        <v>1</v>
      </c>
    </row>
    <row r="11" spans="1:4">
      <c r="A11" s="99"/>
      <c r="B11" s="100"/>
      <c r="C11" s="114"/>
      <c r="D11" s="84" t="b">
        <f>ISBLANK(C11)</f>
        <v>1</v>
      </c>
    </row>
    <row r="12" spans="1:4">
      <c r="A12" s="101"/>
      <c r="B12" s="102"/>
      <c r="C12" s="115"/>
      <c r="D12" s="84" t="b">
        <f>ISBLANK(C12)</f>
        <v>1</v>
      </c>
    </row>
    <row r="13" spans="1:4">
      <c r="A13" s="103"/>
      <c r="B13" s="86"/>
      <c r="C13" s="104"/>
    </row>
    <row r="14" spans="1:4">
      <c r="A14" s="105" t="s">
        <v>4</v>
      </c>
      <c r="B14" s="106"/>
      <c r="C14" s="116"/>
      <c r="D14" s="84" t="b">
        <f>ISBLANK(C14)</f>
        <v>1</v>
      </c>
    </row>
    <row r="15" spans="1:4">
      <c r="A15" s="105" t="s">
        <v>5</v>
      </c>
      <c r="B15" s="150" t="s">
        <v>6</v>
      </c>
      <c r="C15" s="115"/>
      <c r="D15" s="84" t="b">
        <f>ISBLANK(C15)</f>
        <v>1</v>
      </c>
    </row>
    <row r="16" spans="1:4">
      <c r="A16" s="103"/>
      <c r="B16" s="86"/>
      <c r="C16" s="104"/>
    </row>
    <row r="17" spans="1:5">
      <c r="A17" s="105" t="s">
        <v>7</v>
      </c>
      <c r="B17" s="106"/>
      <c r="C17" s="116"/>
      <c r="D17" s="84" t="b">
        <f>ISBLANK(C17)</f>
        <v>1</v>
      </c>
    </row>
    <row r="18" spans="1:5">
      <c r="A18" s="105" t="s">
        <v>8</v>
      </c>
      <c r="B18" s="106"/>
      <c r="C18" s="117"/>
      <c r="D18" s="84" t="b">
        <f>ISBLANK(C18)</f>
        <v>1</v>
      </c>
    </row>
    <row r="19" spans="1:5">
      <c r="A19" s="107"/>
      <c r="B19" s="108"/>
      <c r="C19" s="109"/>
    </row>
    <row r="20" spans="1:5">
      <c r="A20" s="105" t="s">
        <v>9</v>
      </c>
      <c r="B20" s="106"/>
      <c r="C20" s="122"/>
      <c r="D20" s="84" t="b">
        <f>ISBLANK(C20)</f>
        <v>1</v>
      </c>
    </row>
    <row r="21" spans="1:5" ht="22.5" customHeight="1" thickBot="1">
      <c r="A21" s="110" t="s">
        <v>10</v>
      </c>
      <c r="B21" s="111"/>
      <c r="C21" s="118"/>
      <c r="D21" s="84" t="b">
        <f>ISBLANK(C21)</f>
        <v>1</v>
      </c>
      <c r="E21" s="152" t="str">
        <f>IF(COUNTIF(D9:D21,"TRUE"),"False","Sheet OK")</f>
        <v>False</v>
      </c>
    </row>
    <row r="22" spans="1:5" ht="36.75" customHeight="1">
      <c r="C22" s="129" t="str">
        <f>IF(E21="False","ENTER DETAILS","Sheet OK")</f>
        <v>ENTER DETAILS</v>
      </c>
      <c r="D22" s="129"/>
      <c r="E22" s="129"/>
    </row>
  </sheetData>
  <sheetProtection algorithmName="SHA-512" hashValue="f3f/CGNJZMgTLjsRN4upK5oS7NutM8K94DRMERr9zahuDWridooYQjMj+JNBpZ9KHY73pQCMig/Hu7AXF2kbHw==" saltValue="7MhBqShZZaYW4kdcnX9ucA==" spinCount="100000" sheet="1" formatColumns="0" formatRows="0"/>
  <customSheetViews>
    <customSheetView guid="{FAE469C4-CC0E-407B-871F-7B3C94956CEC}" showPageBreaks="1" printArea="1" hiddenRows="1" view="pageBreakPreview">
      <selection activeCell="C24" sqref="C24"/>
      <pageMargins left="0" right="0" top="0" bottom="0" header="0" footer="0"/>
      <pageSetup scale="105" orientation="portrait" r:id="rId1"/>
      <headerFooter alignWithMargins="0"/>
    </customSheetView>
    <customSheetView guid="{A60C0BDD-7FB1-4EBA-A0E1-529280DA1A28}" hiddenRows="1" hiddenColumns="1" topLeftCell="B1">
      <selection activeCell="D11" sqref="D11"/>
      <pageMargins left="0" right="0" top="0" bottom="0" header="0" footer="0"/>
      <pageSetup scale="105" orientation="portrait" r:id="rId2"/>
      <headerFooter alignWithMargins="0"/>
    </customSheetView>
    <customSheetView guid="{9CE94B9F-4902-4B08-AE4E-74E93D8E789E}" hiddenRows="1" hiddenColumns="1" topLeftCell="B45">
      <selection activeCell="D30" sqref="D30"/>
      <pageMargins left="0" right="0" top="0" bottom="0" header="0" footer="0"/>
      <pageSetup scale="105" orientation="portrait" r:id="rId3"/>
      <headerFooter alignWithMargins="0"/>
    </customSheetView>
    <customSheetView guid="{61A8E90E-9DEC-4083-98B2-482D9678BA93}" hiddenRows="1" hiddenColumns="1" topLeftCell="B1">
      <selection activeCell="B11" sqref="A11:IV12"/>
      <pageMargins left="0" right="0" top="0" bottom="0" header="0" footer="0"/>
      <pageSetup scale="105" orientation="portrait" horizontalDpi="300" verticalDpi="300" r:id="rId4"/>
      <headerFooter alignWithMargins="0"/>
    </customSheetView>
    <customSheetView guid="{629BDD3E-4046-451D-8D01-11325237A091}" hiddenRows="1" hiddenColumns="1" topLeftCell="B19">
      <selection activeCell="D6" sqref="D6"/>
      <pageMargins left="0" right="0" top="0" bottom="0" header="0" footer="0"/>
      <pageSetup scale="105" orientation="portrait" horizontalDpi="300" verticalDpi="300" r:id="rId5"/>
      <headerFooter alignWithMargins="0"/>
    </customSheetView>
    <customSheetView guid="{C0D2F720-9CF1-451B-A21B-46E9EE29F95A}" showPageBreaks="1" printArea="1" hiddenRows="1" hiddenColumns="1" view="pageBreakPreview" topLeftCell="B4">
      <selection activeCell="D8" sqref="D8"/>
      <pageMargins left="0" right="0" top="0" bottom="0" header="0" footer="0"/>
      <pageSetup scale="105" orientation="portrait" horizontalDpi="300" verticalDpi="300" r:id="rId6"/>
      <headerFooter alignWithMargins="0"/>
    </customSheetView>
    <customSheetView guid="{3545AE1A-D3DD-4FC8-880A-180A3F66AD42}" showPageBreaks="1" printArea="1" hiddenRows="1" hiddenColumns="1" view="pageBreakPreview" topLeftCell="B4">
      <selection activeCell="D8" sqref="D8"/>
      <pageMargins left="0" right="0" top="0" bottom="0" header="0" footer="0"/>
      <pageSetup scale="105" orientation="portrait" horizontalDpi="300" verticalDpi="300" r:id="rId7"/>
      <headerFooter alignWithMargins="0"/>
    </customSheetView>
    <customSheetView guid="{6B2C1320-5106-401D-86E8-03FFC7419150}" showPageBreaks="1" printArea="1" hiddenRows="1" hiddenColumns="1" view="pageBreakPreview" showRuler="0" topLeftCell="B1">
      <selection activeCell="D6" sqref="D6"/>
      <pageMargins left="0" right="0" top="0" bottom="0" header="0" footer="0"/>
      <pageSetup scale="105" orientation="portrait" horizontalDpi="300" verticalDpi="300" r:id="rId8"/>
      <headerFooter alignWithMargins="0"/>
    </customSheetView>
    <customSheetView guid="{863DE73B-EDD5-4C94-B877-7C156CB081F7}" hiddenRows="1" hiddenColumns="1" topLeftCell="B1">
      <selection activeCell="D33" sqref="D33"/>
      <pageMargins left="0" right="0" top="0" bottom="0" header="0" footer="0"/>
      <pageSetup scale="105" orientation="portrait" horizontalDpi="300" verticalDpi="300" r:id="rId9"/>
      <headerFooter alignWithMargins="0"/>
    </customSheetView>
    <customSheetView guid="{DF819C10-7533-4A2E-B278-90B3B38A4AE6}" hiddenRows="1" hiddenColumns="1" topLeftCell="B18">
      <selection activeCell="D30" sqref="D30"/>
      <pageMargins left="0" right="0" top="0" bottom="0" header="0" footer="0"/>
      <pageSetup scale="105" orientation="portrait" r:id="rId10"/>
      <headerFooter alignWithMargins="0"/>
    </customSheetView>
    <customSheetView guid="{6F637C86-117D-4792-B5D4-37E20B1C50B5}" hiddenRows="1" hiddenColumns="1" topLeftCell="B1">
      <selection activeCell="D11" sqref="D11"/>
      <pageMargins left="0" right="0" top="0" bottom="0" header="0" footer="0"/>
      <pageSetup scale="105" orientation="portrait" r:id="rId11"/>
      <headerFooter alignWithMargins="0"/>
    </customSheetView>
    <customSheetView guid="{71DFD631-F0FC-4D77-B088-495FC5677788}" showPageBreaks="1" printArea="1" hiddenRows="1" view="pageBreakPreview">
      <selection activeCell="C5" sqref="C5"/>
      <pageMargins left="0" right="0" top="0" bottom="0" header="0" footer="0"/>
      <pageSetup scale="105" orientation="portrait" r:id="rId12"/>
      <headerFooter alignWithMargins="0"/>
    </customSheetView>
    <customSheetView guid="{768FBB31-C98F-42D8-8A21-9E4C92CB0C4E}" showPageBreaks="1" printArea="1" hiddenRows="1" hiddenColumns="1" view="pageBreakPreview">
      <selection activeCell="C5" sqref="C5"/>
      <pageMargins left="0" right="0" top="0" bottom="0" header="0" footer="0"/>
      <pageSetup scale="105" orientation="portrait" r:id="rId13"/>
      <headerFooter alignWithMargins="0"/>
    </customSheetView>
    <customSheetView guid="{F3854C08-3477-4F6D-851C-40DFA3C6F6FE}" showPageBreaks="1" printArea="1" hiddenRows="1" hiddenColumns="1" view="pageBreakPreview">
      <selection activeCell="C5" sqref="C5"/>
      <pageMargins left="0" right="0" top="0" bottom="0" header="0" footer="0"/>
      <pageSetup scale="105" orientation="portrait" r:id="rId14"/>
      <headerFooter alignWithMargins="0"/>
    </customSheetView>
  </customSheetViews>
  <mergeCells count="3">
    <mergeCell ref="A1:C1"/>
    <mergeCell ref="A2:C2"/>
    <mergeCell ref="A3:C3"/>
  </mergeCells>
  <phoneticPr fontId="29" type="noConversion"/>
  <conditionalFormatting sqref="C7">
    <cfRule type="expression" dxfId="10" priority="15" stopIfTrue="1">
      <formula>$A$7="Total Nos. of  Partners in the JV [excluding the Lead Partner]"</formula>
    </cfRule>
  </conditionalFormatting>
  <conditionalFormatting sqref="C8">
    <cfRule type="expression" dxfId="9" priority="16" stopIfTrue="1">
      <formula>$U$7=0</formula>
    </cfRule>
  </conditionalFormatting>
  <conditionalFormatting sqref="C22">
    <cfRule type="colorScale" priority="3">
      <colorScale>
        <cfvo type="min"/>
        <cfvo type="max"/>
        <color rgb="FF92D050"/>
        <color rgb="FF92D050"/>
      </colorScale>
    </cfRule>
  </conditionalFormatting>
  <dataValidations count="4">
    <dataValidation type="list" allowBlank="1" showInputMessage="1" showErrorMessage="1" sqref="C7" xr:uid="{00000000-0002-0000-0000-000000000000}">
      <formula1>#REF!</formula1>
    </dataValidation>
    <dataValidation showDropDown="1" showInputMessage="1" showErrorMessage="1" sqref="C5" xr:uid="{00000000-0002-0000-0000-000001000000}"/>
    <dataValidation type="date" allowBlank="1" showInputMessage="1" showErrorMessage="1" error="Enter date in dd-mmm-yy format. Example 01-oct-10" sqref="C20" xr:uid="{00000000-0002-0000-0000-000002000000}">
      <formula1>#REF!</formula1>
      <formula2>V17</formula2>
    </dataValidation>
    <dataValidation type="whole" allowBlank="1" showInputMessage="1" showErrorMessage="1" sqref="C15" xr:uid="{00000000-0002-0000-0000-000003000000}">
      <formula1>5000000000</formula1>
      <formula2>10000000000</formula2>
    </dataValidation>
  </dataValidations>
  <pageMargins left="0.86" right="0.32" top="0.71" bottom="0.31" header="0.54" footer="0.19"/>
  <pageSetup scale="105" orientation="portrait" r:id="rId15"/>
  <headerFooter alignWithMargins="0"/>
  <legacy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11</v>
      </c>
    </row>
    <row r="2" spans="1:9" ht="15.75">
      <c r="A2" s="75"/>
      <c r="B2" s="75"/>
      <c r="C2" s="75"/>
      <c r="D2" s="75"/>
      <c r="E2" s="75"/>
    </row>
    <row r="3" spans="1:9" ht="63.75" customHeight="1">
      <c r="A3" s="278" t="e">
        <f>#REF!</f>
        <v>#REF!</v>
      </c>
      <c r="B3" s="278"/>
      <c r="C3" s="278"/>
      <c r="D3" s="278"/>
      <c r="E3" s="278"/>
      <c r="F3" s="54"/>
      <c r="G3" s="54"/>
      <c r="H3" s="54"/>
    </row>
    <row r="4" spans="1:9" ht="20.100000000000001" customHeight="1">
      <c r="A4" s="72"/>
      <c r="H4" s="22"/>
      <c r="I4" s="23"/>
    </row>
    <row r="5" spans="1:9" ht="20.100000000000001" customHeight="1">
      <c r="A5" s="279" t="s">
        <v>12</v>
      </c>
      <c r="B5" s="279"/>
      <c r="C5" s="279"/>
      <c r="D5" s="279"/>
      <c r="E5" s="279"/>
      <c r="F5" s="24"/>
      <c r="H5" s="22"/>
      <c r="I5" s="23"/>
    </row>
    <row r="6" spans="1:9" ht="20.100000000000001" customHeight="1">
      <c r="A6" s="76"/>
      <c r="H6" s="22"/>
      <c r="I6" s="23"/>
    </row>
    <row r="7" spans="1:9" ht="20.100000000000001" customHeight="1">
      <c r="A7" s="63" t="s">
        <v>13</v>
      </c>
      <c r="E7" s="65" t="s">
        <v>13</v>
      </c>
      <c r="H7" s="22"/>
      <c r="I7" s="23"/>
    </row>
    <row r="8" spans="1:9" ht="36" customHeight="1">
      <c r="A8" s="280" t="e">
        <f>#REF!</f>
        <v>#REF!</v>
      </c>
      <c r="B8" s="280"/>
      <c r="C8" s="280"/>
      <c r="D8" s="280"/>
      <c r="E8" s="66" t="e">
        <f>#REF!</f>
        <v>#REF!</v>
      </c>
      <c r="H8" s="22"/>
      <c r="I8" s="23"/>
    </row>
    <row r="9" spans="1:9">
      <c r="A9" s="77" t="s">
        <v>14</v>
      </c>
      <c r="B9" s="281" t="e">
        <f>#REF!</f>
        <v>#REF!</v>
      </c>
      <c r="C9" s="281"/>
      <c r="D9" s="281"/>
      <c r="E9" s="66" t="e">
        <f>#REF!</f>
        <v>#REF!</v>
      </c>
      <c r="H9" s="22"/>
      <c r="I9" s="23"/>
    </row>
    <row r="10" spans="1:9">
      <c r="A10" s="77" t="s">
        <v>15</v>
      </c>
      <c r="B10" s="276" t="e">
        <f>#REF!</f>
        <v>#REF!</v>
      </c>
      <c r="C10" s="276"/>
      <c r="D10" s="276"/>
      <c r="E10" s="66" t="e">
        <f>#REF!</f>
        <v>#REF!</v>
      </c>
      <c r="H10" s="22"/>
      <c r="I10" s="23"/>
    </row>
    <row r="11" spans="1:9">
      <c r="B11" s="276" t="e">
        <f>#REF!</f>
        <v>#REF!</v>
      </c>
      <c r="C11" s="276"/>
      <c r="D11" s="276"/>
      <c r="E11" s="66" t="e">
        <f>#REF!</f>
        <v>#REF!</v>
      </c>
    </row>
    <row r="12" spans="1:9">
      <c r="A12" s="76"/>
      <c r="B12" s="276" t="e">
        <f>#REF!</f>
        <v>#REF!</v>
      </c>
      <c r="C12" s="276"/>
      <c r="D12" s="276"/>
      <c r="E12" s="78" t="e">
        <f>#REF!</f>
        <v>#REF!</v>
      </c>
    </row>
    <row r="13" spans="1:9" ht="20.100000000000001" customHeight="1">
      <c r="A13" s="76"/>
      <c r="B13" s="79"/>
      <c r="C13" s="79"/>
      <c r="D13" s="79"/>
      <c r="E13" s="62"/>
    </row>
    <row r="14" spans="1:9" ht="20.100000000000001" customHeight="1">
      <c r="A14" s="67" t="s">
        <v>16</v>
      </c>
    </row>
    <row r="15" spans="1:9" ht="20.100000000000001" customHeight="1">
      <c r="A15" s="76"/>
    </row>
    <row r="16" spans="1:9" ht="24.75" customHeight="1">
      <c r="A16" s="277" t="s">
        <v>17</v>
      </c>
      <c r="B16" s="277"/>
      <c r="C16" s="277"/>
      <c r="D16" s="277"/>
      <c r="E16" s="277"/>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18</v>
      </c>
      <c r="B24" s="81">
        <f>'Name of Bidder'!C20</f>
        <v>0</v>
      </c>
      <c r="C24" s="82"/>
      <c r="D24" s="69" t="s">
        <v>19</v>
      </c>
      <c r="E24" s="83">
        <f>'Name of Bidder'!C17</f>
        <v>0</v>
      </c>
    </row>
    <row r="25" spans="1:5" ht="33" customHeight="1">
      <c r="A25" s="68" t="s">
        <v>20</v>
      </c>
      <c r="B25" s="83">
        <f>'Name of Bidder'!C21</f>
        <v>0</v>
      </c>
      <c r="C25" s="82"/>
      <c r="D25" s="69" t="s">
        <v>21</v>
      </c>
      <c r="E25" s="83">
        <f>'Name of Bidder'!C18</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FAE469C4-CC0E-407B-871F-7B3C94956CEC}" showGridLines="0" zeroValues="0" state="hidden" topLeftCell="A10">
      <selection activeCell="F15" sqref="F15"/>
      <pageMargins left="0" right="0" top="0" bottom="0" header="0" footer="0"/>
      <pageSetup scale="97" orientation="portrait" r:id="rId1"/>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 right="0" top="0" bottom="0" header="0" footer="0"/>
      <pageSetup scale="97" orientation="portrait" r:id="rId2"/>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 right="0" top="0" bottom="0" header="0" footer="0"/>
      <pageSetup scale="97" orientation="portrait" r:id="rId3"/>
      <headerFooter alignWithMargins="0">
        <oddFooter>&amp;R&amp;"Book Antiqua,Bold"&amp;8 Page &amp;P of &amp;N</oddFooter>
      </headerFooter>
    </customSheetView>
    <customSheetView guid="{61A8E90E-9DEC-4083-98B2-482D9678BA93}" showGridLines="0" zeroValues="0">
      <selection activeCell="B11" sqref="A11:IV12"/>
      <pageMargins left="0" right="0" top="0" bottom="0" header="0" footer="0"/>
      <pageSetup scale="97" orientation="portrait" r:id="rId4"/>
      <headerFooter alignWithMargins="0">
        <oddFooter>&amp;R&amp;"Book Antiqua,Bold"&amp;8 Page &amp;P of &amp;N</oddFooter>
      </headerFooter>
    </customSheetView>
    <customSheetView guid="{629BDD3E-4046-451D-8D01-11325237A091}" showGridLines="0" zeroValues="0" topLeftCell="A8">
      <selection activeCell="A8" sqref="A8:D8"/>
      <pageMargins left="0" right="0" top="0" bottom="0" header="0" footer="0"/>
      <pageSetup scale="97" orientation="portrait" r:id="rId5"/>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 right="0" top="0" bottom="0" header="0" footer="0"/>
      <pageSetup scale="97" orientation="portrait" r:id="rId6"/>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 right="0" top="0" bottom="0" header="0" footer="0"/>
      <pageSetup scale="97" orientation="portrait" r:id="rId7"/>
      <headerFooter alignWithMargins="0">
        <oddFooter>&amp;R&amp;"Book Antiqua,Bold"&amp;8 Page &amp;P of &amp;N</oddFooter>
      </headerFooter>
    </customSheetView>
    <customSheetView guid="{1C70608C-646A-4043-A222-6253B5006A93}" showPageBreaks="1" showGridLines="0" printArea="1">
      <selection activeCell="A3" sqref="A3:E3"/>
      <pageMargins left="0" right="0" top="0" bottom="0" header="0" footer="0"/>
      <pageSetup scale="95" orientation="portrait" r:id="rId8"/>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 right="0" top="0" bottom="0" header="0" footer="0"/>
      <pageSetup scale="95" orientation="portrait" r:id="rId9"/>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 right="0" top="0" bottom="0" header="0" footer="0"/>
      <pageSetup scale="95" orientation="portrait" r:id="rId10"/>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 right="0" top="0" bottom="0" header="0" footer="0"/>
      <pageSetup scale="97" orientation="portrait" r:id="rId11"/>
      <headerFooter alignWithMargins="0">
        <oddFooter>&amp;R&amp;"Book Antiqua,Bold"&amp;8 Page &amp;P of &amp;N</oddFooter>
      </headerFooter>
    </customSheetView>
    <customSheetView guid="{863DE73B-EDD5-4C94-B877-7C156CB081F7}" showGridLines="0" zeroValues="0">
      <selection activeCell="A8" sqref="A8:D8"/>
      <pageMargins left="0" right="0" top="0" bottom="0" header="0" footer="0"/>
      <pageSetup scale="97" orientation="portrait" r:id="rId12"/>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 right="0" top="0" bottom="0" header="0" footer="0"/>
      <pageSetup scale="97" orientation="portrait" r:id="rId13"/>
      <headerFooter alignWithMargins="0">
        <oddFooter>&amp;R&amp;"Book Antiqua,Bold"&amp;8 Page &amp;P of &amp;N</oddFooter>
      </headerFooter>
    </customSheetView>
    <customSheetView guid="{6F637C86-117D-4792-B5D4-37E20B1C50B5}" showGridLines="0" zeroValues="0" state="hidden" topLeftCell="A10">
      <selection activeCell="F15" sqref="F15"/>
      <pageMargins left="0" right="0" top="0" bottom="0" header="0" footer="0"/>
      <pageSetup scale="97" orientation="portrait" r:id="rId14"/>
      <headerFooter alignWithMargins="0">
        <oddFooter>&amp;R&amp;"Book Antiqua,Bold"&amp;8 Page &amp;P of &amp;N</oddFooter>
      </headerFooter>
    </customSheetView>
    <customSheetView guid="{71DFD631-F0FC-4D77-B088-495FC5677788}" showGridLines="0" zeroValues="0" state="hidden" topLeftCell="A10">
      <selection activeCell="F15" sqref="F15"/>
      <pageMargins left="0" right="0" top="0" bottom="0" header="0" footer="0"/>
      <pageSetup scale="97" orientation="portrait" r:id="rId15"/>
      <headerFooter alignWithMargins="0">
        <oddFooter>&amp;R&amp;"Book Antiqua,Bold"&amp;8 Page &amp;P of &amp;N</oddFooter>
      </headerFooter>
    </customSheetView>
    <customSheetView guid="{768FBB31-C98F-42D8-8A21-9E4C92CB0C4E}" showGridLines="0" zeroValues="0" state="hidden" topLeftCell="A10">
      <selection activeCell="F15" sqref="F15"/>
      <pageMargins left="0" right="0" top="0" bottom="0" header="0" footer="0"/>
      <pageSetup scale="97" orientation="portrait" r:id="rId16"/>
      <headerFooter alignWithMargins="0">
        <oddFooter>&amp;R&amp;"Book Antiqua,Bold"&amp;8 Page &amp;P of &amp;N</oddFooter>
      </headerFooter>
    </customSheetView>
    <customSheetView guid="{F3854C08-3477-4F6D-851C-40DFA3C6F6FE}" showGridLines="0" zeroValues="0" state="hidden" topLeftCell="A10">
      <selection activeCell="F15" sqref="F15"/>
      <pageMargins left="0" right="0" top="0" bottom="0" header="0" footer="0"/>
      <pageSetup scale="97" orientation="portrait" r:id="rId1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5" type="noConversion"/>
  <pageMargins left="0.59" right="0.49" top="0.57999999999999996" bottom="0.6" header="0.34" footer="0.35"/>
  <pageSetup scale="97" orientation="portrait" r:id="rId18"/>
  <headerFooter alignWithMargins="0">
    <oddFooter>&amp;R&amp;"Book Antiqua,Bold"&amp;8 Page &amp;P of &amp;N</oddFooter>
  </headerFooter>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301" t="s">
        <v>22</v>
      </c>
      <c r="B1" s="302"/>
      <c r="C1" s="302"/>
      <c r="D1" s="302"/>
      <c r="E1" s="302"/>
      <c r="F1" s="302"/>
      <c r="G1" s="302"/>
      <c r="H1" s="302"/>
      <c r="I1" s="303"/>
    </row>
    <row r="2" spans="1:9" ht="31.5" customHeight="1">
      <c r="A2" s="18" t="s">
        <v>23</v>
      </c>
      <c r="B2" s="297" t="s">
        <v>24</v>
      </c>
      <c r="C2" s="297"/>
      <c r="D2" s="297"/>
      <c r="E2" s="297"/>
      <c r="F2" s="297"/>
      <c r="G2" s="297"/>
      <c r="H2" s="297"/>
      <c r="I2" s="298"/>
    </row>
    <row r="3" spans="1:9" ht="36" customHeight="1">
      <c r="A3" s="18" t="s">
        <v>25</v>
      </c>
      <c r="B3" s="297" t="s">
        <v>26</v>
      </c>
      <c r="C3" s="297"/>
      <c r="D3" s="297"/>
      <c r="E3" s="297"/>
      <c r="F3" s="297"/>
      <c r="G3" s="297"/>
      <c r="H3" s="297"/>
      <c r="I3" s="298"/>
    </row>
    <row r="4" spans="1:9" ht="36" customHeight="1">
      <c r="A4" s="18" t="s">
        <v>27</v>
      </c>
      <c r="B4" s="297" t="s">
        <v>28</v>
      </c>
      <c r="C4" s="297"/>
      <c r="D4" s="297"/>
      <c r="E4" s="297"/>
      <c r="F4" s="297"/>
      <c r="G4" s="297"/>
      <c r="H4" s="297"/>
      <c r="I4" s="298"/>
    </row>
    <row r="5" spans="1:9" ht="36" customHeight="1">
      <c r="A5" s="18" t="s">
        <v>29</v>
      </c>
      <c r="B5" s="297" t="s">
        <v>30</v>
      </c>
      <c r="C5" s="297"/>
      <c r="D5" s="297"/>
      <c r="E5" s="297"/>
      <c r="F5" s="297"/>
      <c r="G5" s="297"/>
      <c r="H5" s="297"/>
      <c r="I5" s="298"/>
    </row>
    <row r="6" spans="1:9" ht="19.5" customHeight="1">
      <c r="A6" s="19" t="s">
        <v>31</v>
      </c>
      <c r="B6" s="299" t="s">
        <v>32</v>
      </c>
      <c r="C6" s="299"/>
      <c r="D6" s="299"/>
      <c r="E6" s="299"/>
      <c r="F6" s="299"/>
      <c r="G6" s="299"/>
      <c r="H6" s="299"/>
      <c r="I6" s="300"/>
    </row>
    <row r="7" spans="1:9" ht="15.75">
      <c r="A7" s="8"/>
      <c r="C7" s="8"/>
      <c r="D7" s="8"/>
      <c r="E7" s="8"/>
      <c r="F7" s="8"/>
      <c r="G7" s="8"/>
      <c r="H7" s="8"/>
      <c r="I7" s="8"/>
    </row>
    <row r="30" spans="1:11" ht="15">
      <c r="K30" s="58">
        <f>'Name of Bidder'!C9</f>
        <v>0</v>
      </c>
    </row>
    <row r="31" spans="1:11">
      <c r="A31" s="1"/>
      <c r="B31" s="1"/>
      <c r="C31" s="1"/>
      <c r="D31" s="1"/>
      <c r="E31" s="1"/>
      <c r="F31" s="1"/>
      <c r="G31" s="1"/>
      <c r="H31" s="1"/>
      <c r="I31" s="1"/>
      <c r="J31" s="1"/>
      <c r="K31" s="55">
        <f>'Name of Bidder'!C10</f>
        <v>0</v>
      </c>
    </row>
    <row r="32" spans="1:11">
      <c r="A32" s="1"/>
      <c r="B32" s="1"/>
      <c r="C32" s="1"/>
      <c r="D32" s="1"/>
      <c r="E32" s="1"/>
      <c r="F32" s="1"/>
      <c r="G32" s="1"/>
      <c r="H32" s="1"/>
      <c r="I32" s="1"/>
      <c r="J32" s="1"/>
      <c r="K32" s="55">
        <f>'Name of Bidder'!C11</f>
        <v>0</v>
      </c>
    </row>
    <row r="33" spans="1:16">
      <c r="A33" s="1"/>
      <c r="B33" s="1"/>
      <c r="C33" s="1"/>
      <c r="D33" s="1"/>
      <c r="E33" s="1"/>
      <c r="F33" s="1"/>
      <c r="G33" s="1"/>
      <c r="H33" s="1"/>
      <c r="I33" s="1"/>
      <c r="J33" s="1"/>
      <c r="K33" s="55">
        <f>'Name of Bidder'!C12</f>
        <v>0</v>
      </c>
    </row>
    <row r="34" spans="1:16">
      <c r="A34" s="1"/>
      <c r="B34" s="1"/>
      <c r="C34" s="1"/>
      <c r="D34" s="1"/>
      <c r="E34" s="1"/>
      <c r="F34" s="1"/>
      <c r="G34" s="1"/>
      <c r="H34" s="1"/>
      <c r="I34" s="1"/>
      <c r="J34" s="1"/>
    </row>
    <row r="35" spans="1:16" ht="18.75">
      <c r="A35" s="285" t="s">
        <v>33</v>
      </c>
      <c r="B35" s="285"/>
      <c r="C35" s="285"/>
      <c r="D35" s="285"/>
      <c r="E35" s="285"/>
      <c r="F35" s="285"/>
      <c r="G35" s="285"/>
      <c r="H35" s="285"/>
      <c r="I35" s="285"/>
      <c r="J35" s="1"/>
    </row>
    <row r="36" spans="1:16" ht="15.75">
      <c r="A36" s="283" t="s">
        <v>34</v>
      </c>
      <c r="B36" s="283"/>
      <c r="C36" s="283"/>
      <c r="D36" s="283"/>
      <c r="E36" s="283"/>
      <c r="F36" s="283"/>
      <c r="G36" s="283"/>
      <c r="H36" s="283"/>
      <c r="I36" s="283"/>
      <c r="J36" s="1"/>
      <c r="K36" s="58">
        <f>'Name of Bidder'!C14</f>
        <v>0</v>
      </c>
      <c r="O36" s="55" t="e">
        <f>'Name of Bidder'!#REF!</f>
        <v>#REF!</v>
      </c>
    </row>
    <row r="37" spans="1:16" ht="18.75">
      <c r="A37" s="282" t="s">
        <v>35</v>
      </c>
      <c r="B37" s="282"/>
      <c r="C37" s="282"/>
      <c r="D37" s="282"/>
      <c r="E37" s="282"/>
      <c r="F37" s="282"/>
      <c r="G37" s="282"/>
      <c r="H37" s="282"/>
      <c r="I37" s="282"/>
      <c r="J37" s="1"/>
      <c r="K37" s="58">
        <f>'Name of Bidder'!C15</f>
        <v>0</v>
      </c>
      <c r="O37" s="55" t="e">
        <f>'Name of Bidder'!#REF!</f>
        <v>#REF!</v>
      </c>
    </row>
    <row r="38" spans="1:16" ht="36" customHeight="1">
      <c r="A38" s="286" t="s">
        <v>36</v>
      </c>
      <c r="B38" s="286"/>
      <c r="C38" s="286"/>
      <c r="D38" s="286"/>
      <c r="E38" s="286"/>
      <c r="F38" s="286"/>
      <c r="G38" s="286"/>
      <c r="H38" s="286"/>
      <c r="I38" s="286"/>
      <c r="J38" s="1"/>
      <c r="K38" s="58" t="e">
        <f>'Name of Bidder'!#REF!</f>
        <v>#REF!</v>
      </c>
      <c r="O38" s="55" t="e">
        <f>'Name of Bidder'!#REF!</f>
        <v>#REF!</v>
      </c>
    </row>
    <row r="39" spans="1:16" ht="18.75">
      <c r="A39" s="282" t="s">
        <v>37</v>
      </c>
      <c r="B39" s="282"/>
      <c r="C39" s="282"/>
      <c r="D39" s="282"/>
      <c r="E39" s="282"/>
      <c r="F39" s="282"/>
      <c r="G39" s="282"/>
      <c r="H39" s="282"/>
      <c r="I39" s="282"/>
      <c r="J39" s="1"/>
      <c r="K39" s="58" t="e">
        <f>'Name of Bidder'!#REF!</f>
        <v>#REF!</v>
      </c>
      <c r="O39" s="55" t="e">
        <f>'Name of Bidder'!#REF!</f>
        <v>#REF!</v>
      </c>
    </row>
    <row r="40" spans="1:16" ht="15.75">
      <c r="A40" s="283" t="s">
        <v>38</v>
      </c>
      <c r="B40" s="283"/>
      <c r="C40" s="283"/>
      <c r="D40" s="283"/>
      <c r="E40" s="283"/>
      <c r="F40" s="283"/>
      <c r="G40" s="283"/>
      <c r="H40" s="283"/>
      <c r="I40" s="283"/>
      <c r="J40" s="1"/>
    </row>
    <row r="41" spans="1:16" ht="18.75" customHeight="1">
      <c r="A41" s="284">
        <f>'Name of Bidder'!C9</f>
        <v>0</v>
      </c>
      <c r="B41" s="284"/>
      <c r="C41" s="284"/>
      <c r="D41" s="284"/>
      <c r="E41" s="284"/>
      <c r="F41" s="284"/>
      <c r="G41" s="284"/>
      <c r="H41" s="284"/>
      <c r="I41" s="284"/>
      <c r="J41" s="1"/>
      <c r="K41" s="59" t="e">
        <f>'Name of Bidder'!#REF!</f>
        <v>#REF!</v>
      </c>
      <c r="M41" s="55" t="s">
        <v>39</v>
      </c>
      <c r="P41" s="55" t="s">
        <v>40</v>
      </c>
    </row>
    <row r="42" spans="1:16" ht="15.75" hidden="1">
      <c r="A42" s="283" t="e">
        <f>IF(#REF! = "Individual Firm", " ", " and ")</f>
        <v>#REF!</v>
      </c>
      <c r="B42" s="283"/>
      <c r="C42" s="283"/>
      <c r="D42" s="283"/>
      <c r="E42" s="283"/>
      <c r="F42" s="283"/>
      <c r="G42" s="283"/>
      <c r="H42" s="283"/>
      <c r="I42" s="283"/>
      <c r="J42" s="1"/>
    </row>
    <row r="43" spans="1:16" ht="15.75" hidden="1">
      <c r="A43" s="283" t="e">
        <f xml:space="preserve"> IF(#REF!= "Individual Firm", "",#REF!)</f>
        <v>#REF!</v>
      </c>
      <c r="B43" s="283"/>
      <c r="C43" s="283"/>
      <c r="D43" s="283"/>
      <c r="E43" s="283"/>
      <c r="F43" s="283"/>
      <c r="G43" s="283"/>
      <c r="H43" s="283"/>
      <c r="I43" s="283"/>
      <c r="J43" s="1"/>
    </row>
    <row r="44" spans="1:16" ht="39.950000000000003" hidden="1" customHeight="1">
      <c r="A44" s="286" t="e">
        <f>IF(#REF!= "Sole Bidder", "", "having its Registered Office at "&amp;IF(#REF!=1,#REF!&amp;" "&amp;#REF!&amp;" "&amp;#REF!,IF(#REF!=2,#REF!&amp;" &amp; "&amp;#REF!&amp;" "&amp;#REF!&amp;" and " &amp;#REF!&amp;" &amp; "&amp;#REF!&amp;" "&amp;#REF! &amp;IF(#REF!=2," respectively",""))))</f>
        <v>#REF!</v>
      </c>
      <c r="B44" s="286"/>
      <c r="C44" s="286"/>
      <c r="D44" s="286"/>
      <c r="E44" s="286"/>
      <c r="F44" s="286"/>
      <c r="G44" s="286"/>
      <c r="H44" s="286"/>
      <c r="I44" s="286"/>
      <c r="J44" s="1"/>
    </row>
    <row r="45" spans="1:16" ht="15.75">
      <c r="A45" s="283" t="s">
        <v>41</v>
      </c>
      <c r="B45" s="283"/>
      <c r="C45" s="283"/>
      <c r="D45" s="283"/>
      <c r="E45" s="283"/>
      <c r="F45" s="283"/>
      <c r="G45" s="283"/>
      <c r="H45" s="283"/>
      <c r="I45" s="283"/>
      <c r="J45" s="1"/>
    </row>
    <row r="46" spans="1:16" ht="18.75">
      <c r="A46" s="282" t="s">
        <v>42</v>
      </c>
      <c r="B46" s="282"/>
      <c r="C46" s="282"/>
      <c r="D46" s="282"/>
      <c r="E46" s="282"/>
      <c r="F46" s="282"/>
      <c r="G46" s="282"/>
      <c r="H46" s="282"/>
      <c r="I46" s="282"/>
      <c r="J46" s="1"/>
    </row>
    <row r="47" spans="1:16" ht="18.75">
      <c r="A47" s="282" t="s">
        <v>43</v>
      </c>
      <c r="B47" s="282"/>
      <c r="C47" s="282"/>
      <c r="D47" s="282"/>
      <c r="E47" s="282"/>
      <c r="F47" s="282"/>
      <c r="G47" s="282"/>
      <c r="H47" s="282"/>
      <c r="I47" s="282"/>
      <c r="J47" s="1"/>
    </row>
    <row r="48" spans="1:16" ht="69" customHeight="1">
      <c r="A48" s="294" t="e">
        <f>"POWERGRID intends to award, under laid-down organisational procedures, contract(s) for " &amp;#REF!</f>
        <v>#REF!</v>
      </c>
      <c r="B48" s="294"/>
      <c r="C48" s="294"/>
      <c r="D48" s="294"/>
      <c r="E48" s="294"/>
      <c r="F48" s="294"/>
      <c r="G48" s="294"/>
      <c r="H48" s="294"/>
      <c r="I48" s="294"/>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287" t="s">
        <v>44</v>
      </c>
      <c r="B51" s="287"/>
      <c r="C51" s="287"/>
      <c r="D51" s="287"/>
      <c r="E51" s="291" t="s">
        <v>44</v>
      </c>
      <c r="F51" s="291"/>
      <c r="G51" s="291"/>
      <c r="H51" s="291"/>
      <c r="I51" s="291"/>
      <c r="J51" s="1"/>
    </row>
    <row r="52" spans="1:10" ht="33" customHeight="1">
      <c r="A52" s="289" t="s">
        <v>45</v>
      </c>
      <c r="B52" s="289"/>
      <c r="C52" s="289"/>
      <c r="D52" s="289"/>
      <c r="E52" s="290" t="s">
        <v>46</v>
      </c>
      <c r="F52" s="290"/>
      <c r="G52" s="290"/>
      <c r="H52" s="290"/>
      <c r="I52" s="290"/>
      <c r="J52" s="1"/>
    </row>
    <row r="53" spans="1:10" ht="22.5" customHeight="1">
      <c r="A53" s="56" t="s">
        <v>12</v>
      </c>
      <c r="B53" s="5"/>
      <c r="C53" s="5"/>
      <c r="D53" s="5"/>
      <c r="E53" s="5"/>
      <c r="F53" s="5"/>
      <c r="G53" s="5"/>
      <c r="H53" s="5"/>
      <c r="I53" s="57" t="s">
        <v>47</v>
      </c>
      <c r="J53" s="1"/>
    </row>
    <row r="54" spans="1:10" ht="100.5" customHeight="1">
      <c r="A54" s="295" t="e">
        <f>#REF! &amp; " Package and Specification Number " &amp;#REF! &amp; " POWERGRID values full compliance with all relevant laws and regulations, and the principles of economical use of resources, and of fairness and transparency in its relations with its Bidders/ Contractors."</f>
        <v>#REF!</v>
      </c>
      <c r="B54" s="295"/>
      <c r="C54" s="295"/>
      <c r="D54" s="295"/>
      <c r="E54" s="295"/>
      <c r="F54" s="295"/>
      <c r="G54" s="295"/>
      <c r="H54" s="295"/>
      <c r="I54" s="295"/>
    </row>
    <row r="55" spans="1:10" ht="8.1" customHeight="1">
      <c r="A55" s="7"/>
      <c r="B55" s="8"/>
      <c r="C55" s="8"/>
      <c r="D55" s="8"/>
      <c r="E55" s="8"/>
      <c r="F55" s="8"/>
      <c r="G55" s="8"/>
      <c r="H55" s="8"/>
      <c r="I55" s="8"/>
    </row>
    <row r="56" spans="1:10" ht="35.25" customHeight="1">
      <c r="A56" s="292" t="s">
        <v>48</v>
      </c>
      <c r="B56" s="292"/>
      <c r="C56" s="292"/>
      <c r="D56" s="292"/>
      <c r="E56" s="292"/>
      <c r="F56" s="292"/>
      <c r="G56" s="292"/>
      <c r="H56" s="292"/>
      <c r="I56" s="292"/>
    </row>
    <row r="57" spans="1:10" ht="8.1" customHeight="1">
      <c r="A57" s="9"/>
      <c r="B57" s="8"/>
      <c r="C57" s="8"/>
      <c r="D57" s="8"/>
      <c r="E57" s="8"/>
      <c r="F57" s="8"/>
      <c r="G57" s="8"/>
      <c r="H57" s="8"/>
      <c r="I57" s="8"/>
    </row>
    <row r="58" spans="1:10" ht="15.75">
      <c r="A58" s="293" t="s">
        <v>49</v>
      </c>
      <c r="B58" s="293"/>
      <c r="C58" s="293"/>
      <c r="D58" s="293"/>
      <c r="E58" s="293"/>
      <c r="F58" s="293"/>
      <c r="G58" s="293"/>
      <c r="H58" s="293"/>
      <c r="I58" s="293"/>
    </row>
    <row r="59" spans="1:10" ht="8.1" customHeight="1">
      <c r="A59" s="9"/>
      <c r="B59" s="8"/>
      <c r="C59" s="8"/>
      <c r="D59" s="8"/>
      <c r="E59" s="8"/>
      <c r="F59" s="8"/>
      <c r="G59" s="8"/>
      <c r="H59" s="8"/>
      <c r="I59" s="8"/>
    </row>
    <row r="60" spans="1:10" ht="16.5">
      <c r="A60" s="288" t="s">
        <v>50</v>
      </c>
      <c r="B60" s="288"/>
      <c r="C60" s="288"/>
      <c r="D60" s="288"/>
      <c r="E60" s="288"/>
      <c r="F60" s="288"/>
      <c r="G60" s="288"/>
      <c r="H60" s="288"/>
      <c r="I60" s="288"/>
    </row>
    <row r="61" spans="1:10" ht="8.1" customHeight="1">
      <c r="A61" s="10"/>
      <c r="B61" s="8"/>
      <c r="C61" s="8"/>
      <c r="D61" s="8"/>
      <c r="E61" s="8"/>
      <c r="F61" s="8"/>
      <c r="G61" s="8"/>
      <c r="H61" s="8"/>
      <c r="I61" s="8"/>
    </row>
    <row r="62" spans="1:10" ht="37.5" customHeight="1">
      <c r="A62" s="11" t="s">
        <v>51</v>
      </c>
      <c r="B62" s="287" t="s">
        <v>52</v>
      </c>
      <c r="C62" s="287"/>
      <c r="D62" s="287"/>
      <c r="E62" s="287"/>
      <c r="F62" s="287"/>
      <c r="G62" s="287"/>
      <c r="H62" s="287"/>
      <c r="I62" s="287"/>
    </row>
    <row r="63" spans="1:10" ht="8.1" customHeight="1">
      <c r="A63" s="9"/>
      <c r="B63" s="8"/>
      <c r="C63" s="8"/>
      <c r="D63" s="8"/>
      <c r="E63" s="8"/>
      <c r="F63" s="8"/>
      <c r="G63" s="8"/>
      <c r="H63" s="8"/>
      <c r="I63" s="8"/>
    </row>
    <row r="64" spans="1:10" ht="79.5" customHeight="1">
      <c r="A64" s="8"/>
      <c r="B64" s="11" t="s">
        <v>53</v>
      </c>
      <c r="C64" s="287" t="s">
        <v>54</v>
      </c>
      <c r="D64" s="287"/>
      <c r="E64" s="287"/>
      <c r="F64" s="287"/>
      <c r="G64" s="287"/>
      <c r="H64" s="287"/>
      <c r="I64" s="287"/>
    </row>
    <row r="65" spans="1:10" ht="8.1" customHeight="1">
      <c r="A65" s="8"/>
      <c r="B65" s="11"/>
      <c r="C65" s="4"/>
      <c r="D65" s="4"/>
      <c r="E65" s="4"/>
      <c r="F65" s="4"/>
      <c r="G65" s="4"/>
      <c r="H65" s="4"/>
      <c r="I65" s="4"/>
    </row>
    <row r="66" spans="1:10" ht="109.5" customHeight="1">
      <c r="A66" s="8"/>
      <c r="B66" s="11" t="s">
        <v>55</v>
      </c>
      <c r="C66" s="287" t="s">
        <v>56</v>
      </c>
      <c r="D66" s="287"/>
      <c r="E66" s="287"/>
      <c r="F66" s="287"/>
      <c r="G66" s="287"/>
      <c r="H66" s="287"/>
      <c r="I66" s="287"/>
    </row>
    <row r="67" spans="1:10" ht="8.1" customHeight="1">
      <c r="A67" s="8"/>
      <c r="B67" s="11"/>
      <c r="C67" s="73"/>
      <c r="D67" s="4"/>
      <c r="E67" s="4"/>
      <c r="F67" s="4"/>
      <c r="G67" s="4"/>
      <c r="H67" s="4"/>
      <c r="I67" s="4"/>
    </row>
    <row r="68" spans="1:10" ht="50.25" customHeight="1">
      <c r="A68" s="8"/>
      <c r="B68" s="11" t="s">
        <v>57</v>
      </c>
      <c r="C68" s="287" t="s">
        <v>58</v>
      </c>
      <c r="D68" s="287"/>
      <c r="E68" s="287"/>
      <c r="F68" s="287"/>
      <c r="G68" s="287"/>
      <c r="H68" s="287"/>
      <c r="I68" s="287"/>
    </row>
    <row r="69" spans="1:10" ht="15.75">
      <c r="A69" s="9"/>
      <c r="B69" s="8"/>
      <c r="C69" s="8"/>
      <c r="D69" s="8"/>
      <c r="E69" s="8"/>
      <c r="F69" s="8"/>
      <c r="G69" s="8"/>
      <c r="H69" s="8"/>
      <c r="I69" s="8"/>
    </row>
    <row r="70" spans="1:10" ht="87" customHeight="1">
      <c r="A70" s="11" t="s">
        <v>59</v>
      </c>
      <c r="B70" s="287" t="s">
        <v>60</v>
      </c>
      <c r="C70" s="287"/>
      <c r="D70" s="287"/>
      <c r="E70" s="287"/>
      <c r="F70" s="287"/>
      <c r="G70" s="287"/>
      <c r="H70" s="287"/>
      <c r="I70" s="287"/>
    </row>
    <row r="71" spans="1:10" ht="8.1" customHeight="1">
      <c r="A71" s="10"/>
      <c r="B71" s="8"/>
      <c r="C71" s="8"/>
      <c r="D71" s="8"/>
      <c r="E71" s="8"/>
      <c r="F71" s="8"/>
      <c r="G71" s="8"/>
      <c r="H71" s="8"/>
      <c r="I71" s="8"/>
    </row>
    <row r="72" spans="1:10" ht="16.5">
      <c r="A72" s="288" t="s">
        <v>61</v>
      </c>
      <c r="B72" s="288"/>
      <c r="C72" s="288"/>
      <c r="D72" s="288"/>
      <c r="E72" s="288"/>
      <c r="F72" s="288"/>
      <c r="G72" s="288"/>
      <c r="H72" s="288"/>
      <c r="I72" s="288"/>
    </row>
    <row r="73" spans="1:10" ht="16.5">
      <c r="A73" s="10"/>
      <c r="B73" s="8"/>
      <c r="C73" s="8"/>
      <c r="D73" s="8"/>
      <c r="E73" s="8"/>
      <c r="F73" s="8"/>
      <c r="G73" s="8"/>
      <c r="H73" s="8"/>
      <c r="I73" s="8"/>
    </row>
    <row r="74" spans="1:10" ht="49.5" customHeight="1">
      <c r="A74" s="11" t="s">
        <v>51</v>
      </c>
      <c r="B74" s="287" t="s">
        <v>62</v>
      </c>
      <c r="C74" s="287"/>
      <c r="D74" s="287"/>
      <c r="E74" s="287"/>
      <c r="F74" s="287"/>
      <c r="G74" s="287"/>
      <c r="H74" s="287"/>
      <c r="I74" s="287"/>
    </row>
    <row r="75" spans="1:10" ht="45" customHeight="1">
      <c r="A75" s="4"/>
      <c r="B75" s="5"/>
      <c r="C75" s="5"/>
      <c r="D75" s="5"/>
      <c r="E75" s="5"/>
      <c r="F75" s="4"/>
      <c r="G75" s="5"/>
      <c r="H75" s="5"/>
      <c r="I75" s="5"/>
      <c r="J75" s="1"/>
    </row>
    <row r="76" spans="1:10" ht="21" customHeight="1">
      <c r="A76" s="287" t="s">
        <v>44</v>
      </c>
      <c r="B76" s="287"/>
      <c r="C76" s="287"/>
      <c r="D76" s="287"/>
      <c r="E76" s="291" t="s">
        <v>44</v>
      </c>
      <c r="F76" s="291"/>
      <c r="G76" s="291"/>
      <c r="H76" s="291"/>
      <c r="I76" s="291"/>
      <c r="J76" s="1"/>
    </row>
    <row r="77" spans="1:10" ht="33" customHeight="1">
      <c r="A77" s="289" t="s">
        <v>45</v>
      </c>
      <c r="B77" s="289"/>
      <c r="C77" s="289"/>
      <c r="D77" s="289"/>
      <c r="E77" s="290" t="s">
        <v>46</v>
      </c>
      <c r="F77" s="290"/>
      <c r="G77" s="290"/>
      <c r="H77" s="290"/>
      <c r="I77" s="290"/>
      <c r="J77" s="1"/>
    </row>
    <row r="78" spans="1:10" ht="20.25" customHeight="1">
      <c r="A78" s="56" t="s">
        <v>12</v>
      </c>
      <c r="B78" s="5"/>
      <c r="C78" s="5"/>
      <c r="D78" s="5"/>
      <c r="E78" s="5"/>
      <c r="F78" s="5"/>
      <c r="G78" s="5"/>
      <c r="H78" s="5"/>
      <c r="I78" s="57" t="s">
        <v>63</v>
      </c>
      <c r="J78" s="1"/>
    </row>
    <row r="79" spans="1:10" ht="36" customHeight="1">
      <c r="A79" s="296" t="s">
        <v>64</v>
      </c>
      <c r="B79" s="296"/>
      <c r="C79" s="296"/>
      <c r="D79" s="296"/>
      <c r="E79" s="296"/>
      <c r="F79" s="296"/>
      <c r="G79" s="296"/>
      <c r="H79" s="296"/>
      <c r="I79" s="296"/>
      <c r="J79" s="1"/>
    </row>
    <row r="80" spans="1:10" ht="125.25" customHeight="1">
      <c r="A80" s="8"/>
      <c r="B80" s="11" t="s">
        <v>65</v>
      </c>
      <c r="C80" s="287" t="s">
        <v>66</v>
      </c>
      <c r="D80" s="287"/>
      <c r="E80" s="287"/>
      <c r="F80" s="287"/>
      <c r="G80" s="287"/>
      <c r="H80" s="287"/>
      <c r="I80" s="287"/>
    </row>
    <row r="81" spans="1:10" ht="9.9499999999999993" customHeight="1">
      <c r="A81" s="8"/>
      <c r="B81" s="12"/>
      <c r="C81" s="9"/>
      <c r="D81" s="9"/>
      <c r="E81" s="9"/>
      <c r="F81" s="9"/>
      <c r="G81" s="9"/>
      <c r="H81" s="9"/>
      <c r="I81" s="9"/>
    </row>
    <row r="82" spans="1:10" ht="112.5" customHeight="1">
      <c r="A82" s="8"/>
      <c r="B82" s="11" t="s">
        <v>55</v>
      </c>
      <c r="C82" s="287" t="s">
        <v>67</v>
      </c>
      <c r="D82" s="287"/>
      <c r="E82" s="287"/>
      <c r="F82" s="287"/>
      <c r="G82" s="287"/>
      <c r="H82" s="287"/>
      <c r="I82" s="287"/>
    </row>
    <row r="83" spans="1:10" ht="9.9499999999999993" customHeight="1">
      <c r="A83" s="8"/>
      <c r="B83" s="11"/>
      <c r="C83" s="13"/>
      <c r="D83" s="13"/>
      <c r="E83" s="13"/>
      <c r="F83" s="13"/>
      <c r="G83" s="13"/>
      <c r="H83" s="13"/>
      <c r="I83" s="13"/>
    </row>
    <row r="84" spans="1:10" ht="134.25" customHeight="1">
      <c r="A84" s="8"/>
      <c r="B84" s="11" t="s">
        <v>57</v>
      </c>
      <c r="C84" s="287" t="s">
        <v>68</v>
      </c>
      <c r="D84" s="287"/>
      <c r="E84" s="287"/>
      <c r="F84" s="287"/>
      <c r="G84" s="287"/>
      <c r="H84" s="287"/>
      <c r="I84" s="287"/>
    </row>
    <row r="85" spans="1:10" ht="9.9499999999999993" customHeight="1">
      <c r="A85" s="8"/>
      <c r="B85" s="11"/>
      <c r="C85" s="13"/>
      <c r="D85" s="13"/>
      <c r="E85" s="13"/>
      <c r="F85" s="13"/>
      <c r="G85" s="13"/>
      <c r="H85" s="13"/>
      <c r="I85" s="13"/>
    </row>
    <row r="86" spans="1:10" ht="94.5" customHeight="1">
      <c r="A86" s="8"/>
      <c r="B86" s="11" t="s">
        <v>69</v>
      </c>
      <c r="C86" s="287" t="s">
        <v>70</v>
      </c>
      <c r="D86" s="287"/>
      <c r="E86" s="287"/>
      <c r="F86" s="287"/>
      <c r="G86" s="287"/>
      <c r="H86" s="287"/>
      <c r="I86" s="287"/>
    </row>
    <row r="87" spans="1:10" ht="9.9499999999999993" customHeight="1">
      <c r="A87" s="8"/>
      <c r="B87" s="11"/>
      <c r="C87" s="13"/>
      <c r="D87" s="13"/>
      <c r="E87" s="13"/>
      <c r="F87" s="13"/>
      <c r="G87" s="13"/>
      <c r="H87" s="13"/>
      <c r="I87" s="13"/>
    </row>
    <row r="88" spans="1:10" ht="81.75" customHeight="1">
      <c r="A88" s="8"/>
      <c r="B88" s="11" t="s">
        <v>71</v>
      </c>
      <c r="C88" s="287" t="s">
        <v>72</v>
      </c>
      <c r="D88" s="287"/>
      <c r="E88" s="287"/>
      <c r="F88" s="287"/>
      <c r="G88" s="287"/>
      <c r="H88" s="287"/>
      <c r="I88" s="287"/>
    </row>
    <row r="89" spans="1:10" ht="9.9499999999999993" customHeight="1">
      <c r="A89" s="8"/>
      <c r="B89" s="11"/>
      <c r="C89" s="13"/>
      <c r="D89" s="13"/>
      <c r="E89" s="13"/>
      <c r="F89" s="13"/>
      <c r="G89" s="13"/>
      <c r="H89" s="13"/>
      <c r="I89" s="13"/>
    </row>
    <row r="90" spans="1:10" ht="72" customHeight="1">
      <c r="A90" s="8"/>
      <c r="B90" s="11" t="s">
        <v>73</v>
      </c>
      <c r="C90" s="287" t="s">
        <v>74</v>
      </c>
      <c r="D90" s="287"/>
      <c r="E90" s="287"/>
      <c r="F90" s="287"/>
      <c r="G90" s="287"/>
      <c r="H90" s="287"/>
      <c r="I90" s="287"/>
    </row>
    <row r="91" spans="1:10" ht="8.1" customHeight="1">
      <c r="A91" s="8"/>
      <c r="B91" s="13"/>
      <c r="C91" s="13"/>
      <c r="D91" s="13"/>
      <c r="E91" s="13"/>
      <c r="F91" s="13"/>
      <c r="G91" s="13"/>
      <c r="H91" s="13"/>
      <c r="I91" s="13"/>
    </row>
    <row r="92" spans="1:10" ht="53.25" customHeight="1">
      <c r="A92" s="11" t="s">
        <v>59</v>
      </c>
      <c r="B92" s="287" t="s">
        <v>75</v>
      </c>
      <c r="C92" s="287"/>
      <c r="D92" s="287"/>
      <c r="E92" s="287"/>
      <c r="F92" s="287"/>
      <c r="G92" s="287"/>
      <c r="H92" s="287"/>
      <c r="I92" s="287"/>
    </row>
    <row r="93" spans="1:10" ht="62.25" customHeight="1">
      <c r="A93" s="4"/>
      <c r="B93" s="5"/>
      <c r="C93" s="5"/>
      <c r="D93" s="5"/>
      <c r="E93" s="5"/>
      <c r="F93" s="4"/>
      <c r="G93" s="5"/>
      <c r="H93" s="5"/>
      <c r="I93" s="5"/>
      <c r="J93" s="1"/>
    </row>
    <row r="94" spans="1:10" ht="21" customHeight="1">
      <c r="A94" s="287" t="s">
        <v>44</v>
      </c>
      <c r="B94" s="287"/>
      <c r="C94" s="287"/>
      <c r="D94" s="287"/>
      <c r="E94" s="291" t="s">
        <v>44</v>
      </c>
      <c r="F94" s="291"/>
      <c r="G94" s="291"/>
      <c r="H94" s="291"/>
      <c r="I94" s="291"/>
      <c r="J94" s="1"/>
    </row>
    <row r="95" spans="1:10" ht="33" customHeight="1">
      <c r="A95" s="289" t="s">
        <v>45</v>
      </c>
      <c r="B95" s="289"/>
      <c r="C95" s="289"/>
      <c r="D95" s="289"/>
      <c r="E95" s="290" t="s">
        <v>46</v>
      </c>
      <c r="F95" s="290"/>
      <c r="G95" s="290"/>
      <c r="H95" s="290"/>
      <c r="I95" s="290"/>
      <c r="J95" s="1"/>
    </row>
    <row r="96" spans="1:10" ht="20.25" customHeight="1">
      <c r="A96" s="56" t="s">
        <v>12</v>
      </c>
      <c r="B96" s="5"/>
      <c r="C96" s="5"/>
      <c r="D96" s="5"/>
      <c r="E96" s="5"/>
      <c r="F96" s="5"/>
      <c r="G96" s="5"/>
      <c r="H96" s="5"/>
      <c r="I96" s="57" t="s">
        <v>76</v>
      </c>
      <c r="J96" s="1"/>
    </row>
    <row r="97" spans="1:10" ht="27.75" customHeight="1">
      <c r="A97" s="288" t="s">
        <v>77</v>
      </c>
      <c r="B97" s="288"/>
      <c r="C97" s="288"/>
      <c r="D97" s="288"/>
      <c r="E97" s="288"/>
      <c r="F97" s="288"/>
      <c r="G97" s="288"/>
      <c r="H97" s="288"/>
      <c r="I97" s="288"/>
    </row>
    <row r="98" spans="1:10" ht="21.75" customHeight="1">
      <c r="A98" s="9"/>
      <c r="B98" s="287"/>
      <c r="C98" s="287"/>
      <c r="D98" s="287"/>
      <c r="E98" s="287"/>
      <c r="F98" s="287"/>
      <c r="G98" s="287"/>
      <c r="H98" s="287"/>
      <c r="I98" s="287"/>
    </row>
    <row r="99" spans="1:10" ht="85.5" customHeight="1">
      <c r="A99" s="11" t="s">
        <v>51</v>
      </c>
      <c r="B99" s="287" t="s">
        <v>78</v>
      </c>
      <c r="C99" s="287"/>
      <c r="D99" s="287"/>
      <c r="E99" s="287"/>
      <c r="F99" s="287"/>
      <c r="G99" s="287"/>
      <c r="H99" s="287"/>
      <c r="I99" s="287"/>
    </row>
    <row r="100" spans="1:10" ht="15.75">
      <c r="A100" s="56"/>
      <c r="B100" s="5"/>
      <c r="C100" s="5"/>
      <c r="D100" s="5"/>
      <c r="E100" s="5"/>
      <c r="F100" s="5"/>
      <c r="G100" s="5"/>
      <c r="H100" s="5"/>
      <c r="I100" s="57"/>
      <c r="J100" s="1"/>
    </row>
    <row r="101" spans="1:10" ht="165.75" customHeight="1">
      <c r="A101" s="11" t="s">
        <v>59</v>
      </c>
      <c r="B101" s="287" t="s">
        <v>79</v>
      </c>
      <c r="C101" s="287"/>
      <c r="D101" s="287"/>
      <c r="E101" s="287"/>
      <c r="F101" s="287"/>
      <c r="G101" s="287"/>
      <c r="H101" s="287"/>
      <c r="I101" s="287"/>
    </row>
    <row r="102" spans="1:10" ht="18" customHeight="1">
      <c r="A102" s="11"/>
      <c r="B102" s="9"/>
      <c r="C102" s="9"/>
      <c r="D102" s="9"/>
      <c r="E102" s="9"/>
      <c r="F102" s="9"/>
      <c r="G102" s="9"/>
      <c r="H102" s="9"/>
      <c r="I102" s="9"/>
    </row>
    <row r="103" spans="1:10" ht="62.25" customHeight="1">
      <c r="A103" s="11" t="s">
        <v>80</v>
      </c>
      <c r="B103" s="287" t="s">
        <v>81</v>
      </c>
      <c r="C103" s="287"/>
      <c r="D103" s="287"/>
      <c r="E103" s="287"/>
      <c r="F103" s="287"/>
      <c r="G103" s="287"/>
      <c r="H103" s="287"/>
      <c r="I103" s="287"/>
    </row>
    <row r="104" spans="1:10" ht="15" customHeight="1">
      <c r="A104" s="9"/>
      <c r="B104" s="8"/>
      <c r="C104" s="8"/>
      <c r="D104" s="8"/>
      <c r="E104" s="8"/>
      <c r="F104" s="8"/>
      <c r="G104" s="8"/>
      <c r="H104" s="8"/>
      <c r="I104" s="8"/>
    </row>
    <row r="105" spans="1:10" ht="29.25" customHeight="1">
      <c r="A105" s="288" t="s">
        <v>82</v>
      </c>
      <c r="B105" s="288"/>
      <c r="C105" s="288"/>
      <c r="D105" s="288"/>
      <c r="E105" s="288"/>
      <c r="F105" s="288"/>
      <c r="G105" s="288"/>
      <c r="H105" s="288"/>
      <c r="I105" s="288"/>
    </row>
    <row r="106" spans="1:10" ht="29.25" customHeight="1">
      <c r="A106" s="10"/>
      <c r="B106" s="8"/>
      <c r="C106" s="8"/>
      <c r="D106" s="8"/>
      <c r="E106" s="8"/>
      <c r="F106" s="8"/>
      <c r="G106" s="8"/>
      <c r="H106" s="8"/>
      <c r="I106" s="8"/>
    </row>
    <row r="107" spans="1:10" ht="54.75" customHeight="1">
      <c r="A107" s="11" t="s">
        <v>51</v>
      </c>
      <c r="B107" s="292" t="s">
        <v>83</v>
      </c>
      <c r="C107" s="292"/>
      <c r="D107" s="292"/>
      <c r="E107" s="292"/>
      <c r="F107" s="292"/>
      <c r="G107" s="292"/>
      <c r="H107" s="292"/>
      <c r="I107" s="292"/>
    </row>
    <row r="108" spans="1:10" ht="15" customHeight="1">
      <c r="A108" s="11"/>
      <c r="B108" s="8"/>
      <c r="C108" s="8"/>
      <c r="D108" s="8"/>
      <c r="E108" s="8"/>
      <c r="F108" s="8"/>
      <c r="G108" s="8"/>
      <c r="H108" s="8"/>
      <c r="I108" s="8"/>
    </row>
    <row r="109" spans="1:10" ht="66.75" customHeight="1">
      <c r="A109" s="11" t="s">
        <v>59</v>
      </c>
      <c r="B109" s="292" t="s">
        <v>84</v>
      </c>
      <c r="C109" s="292"/>
      <c r="D109" s="292"/>
      <c r="E109" s="292"/>
      <c r="F109" s="292"/>
      <c r="G109" s="292"/>
      <c r="H109" s="292"/>
      <c r="I109" s="292"/>
    </row>
    <row r="110" spans="1:10" ht="15" customHeight="1">
      <c r="A110" s="9"/>
      <c r="B110" s="8"/>
      <c r="C110" s="8"/>
      <c r="D110" s="8"/>
      <c r="E110" s="8"/>
      <c r="F110" s="8"/>
      <c r="G110" s="8"/>
      <c r="H110" s="8"/>
      <c r="I110" s="8"/>
    </row>
    <row r="111" spans="1:10" ht="25.5" customHeight="1">
      <c r="A111" s="288" t="s">
        <v>85</v>
      </c>
      <c r="B111" s="288"/>
      <c r="C111" s="288"/>
      <c r="D111" s="288"/>
      <c r="E111" s="288"/>
      <c r="F111" s="288"/>
      <c r="G111" s="288"/>
      <c r="H111" s="288"/>
      <c r="I111" s="288"/>
    </row>
    <row r="112" spans="1:10" ht="22.5" customHeight="1">
      <c r="A112" s="10"/>
      <c r="B112" s="8"/>
      <c r="C112" s="8"/>
      <c r="D112" s="8"/>
      <c r="E112" s="8"/>
      <c r="F112" s="8"/>
      <c r="G112" s="8"/>
      <c r="H112" s="8"/>
      <c r="I112" s="8"/>
    </row>
    <row r="113" spans="1:10" ht="58.5" customHeight="1">
      <c r="A113" s="11" t="s">
        <v>51</v>
      </c>
      <c r="B113" s="292" t="s">
        <v>86</v>
      </c>
      <c r="C113" s="292"/>
      <c r="D113" s="292"/>
      <c r="E113" s="292"/>
      <c r="F113" s="292"/>
      <c r="G113" s="292"/>
      <c r="H113" s="292"/>
      <c r="I113" s="292"/>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287" t="s">
        <v>44</v>
      </c>
      <c r="B116" s="287"/>
      <c r="C116" s="287"/>
      <c r="D116" s="287"/>
      <c r="E116" s="291" t="s">
        <v>44</v>
      </c>
      <c r="F116" s="291"/>
      <c r="G116" s="291"/>
      <c r="H116" s="291"/>
      <c r="I116" s="291"/>
      <c r="J116" s="1"/>
    </row>
    <row r="117" spans="1:10" ht="33" customHeight="1">
      <c r="A117" s="289" t="s">
        <v>45</v>
      </c>
      <c r="B117" s="289"/>
      <c r="C117" s="289"/>
      <c r="D117" s="289"/>
      <c r="E117" s="290" t="s">
        <v>46</v>
      </c>
      <c r="F117" s="290"/>
      <c r="G117" s="290"/>
      <c r="H117" s="290"/>
      <c r="I117" s="290"/>
      <c r="J117" s="1"/>
    </row>
    <row r="118" spans="1:10" ht="19.5" customHeight="1">
      <c r="A118" s="56" t="s">
        <v>12</v>
      </c>
      <c r="B118" s="5"/>
      <c r="C118" s="5"/>
      <c r="D118" s="5"/>
      <c r="E118" s="5"/>
      <c r="F118" s="5"/>
      <c r="G118" s="5"/>
      <c r="H118" s="5"/>
      <c r="I118" s="57" t="s">
        <v>87</v>
      </c>
    </row>
    <row r="119" spans="1:10" ht="60.75" customHeight="1">
      <c r="A119" s="11" t="s">
        <v>59</v>
      </c>
      <c r="B119" s="292" t="s">
        <v>88</v>
      </c>
      <c r="C119" s="292"/>
      <c r="D119" s="292"/>
      <c r="E119" s="292"/>
      <c r="F119" s="292"/>
      <c r="G119" s="292"/>
      <c r="H119" s="292"/>
      <c r="I119" s="292"/>
    </row>
    <row r="120" spans="1:10" ht="15.95" customHeight="1">
      <c r="A120" s="9"/>
      <c r="B120" s="8"/>
      <c r="C120" s="8"/>
      <c r="D120" s="8"/>
      <c r="E120" s="8"/>
      <c r="F120" s="8"/>
      <c r="G120" s="8"/>
      <c r="H120" s="8"/>
      <c r="I120" s="8"/>
    </row>
    <row r="121" spans="1:10" ht="26.25" customHeight="1">
      <c r="A121" s="288" t="s">
        <v>89</v>
      </c>
      <c r="B121" s="288"/>
      <c r="C121" s="288"/>
      <c r="D121" s="288"/>
      <c r="E121" s="288"/>
      <c r="F121" s="288"/>
      <c r="G121" s="288"/>
      <c r="H121" s="288"/>
      <c r="I121" s="288"/>
    </row>
    <row r="122" spans="1:10" ht="24.75" customHeight="1">
      <c r="A122" s="9"/>
      <c r="B122" s="8"/>
      <c r="C122" s="8"/>
      <c r="D122" s="8"/>
      <c r="E122" s="8"/>
      <c r="F122" s="8"/>
      <c r="G122" s="8"/>
      <c r="H122" s="8"/>
      <c r="I122" s="8"/>
    </row>
    <row r="123" spans="1:10" ht="39.75" customHeight="1">
      <c r="A123" s="11" t="s">
        <v>51</v>
      </c>
      <c r="B123" s="292" t="s">
        <v>90</v>
      </c>
      <c r="C123" s="292"/>
      <c r="D123" s="292"/>
      <c r="E123" s="292"/>
      <c r="F123" s="292"/>
      <c r="G123" s="292"/>
      <c r="H123" s="292"/>
      <c r="I123" s="292"/>
    </row>
    <row r="124" spans="1:10" ht="25.5" customHeight="1">
      <c r="A124" s="8"/>
      <c r="B124" s="8"/>
      <c r="C124" s="8"/>
      <c r="D124" s="8"/>
      <c r="E124" s="8"/>
      <c r="F124" s="8"/>
      <c r="G124" s="8"/>
      <c r="H124" s="8"/>
      <c r="I124" s="8"/>
      <c r="J124" s="1"/>
    </row>
    <row r="125" spans="1:10" ht="43.5" customHeight="1">
      <c r="A125" s="11" t="s">
        <v>59</v>
      </c>
      <c r="B125" s="292" t="s">
        <v>91</v>
      </c>
      <c r="C125" s="292"/>
      <c r="D125" s="292"/>
      <c r="E125" s="292"/>
      <c r="F125" s="292"/>
      <c r="G125" s="292"/>
      <c r="H125" s="292"/>
      <c r="I125" s="292"/>
    </row>
    <row r="126" spans="1:10" ht="21.75" customHeight="1">
      <c r="A126" s="10"/>
      <c r="B126" s="8"/>
      <c r="C126" s="8"/>
      <c r="D126" s="8"/>
      <c r="E126" s="8"/>
      <c r="F126" s="8"/>
      <c r="G126" s="8"/>
      <c r="H126" s="8"/>
      <c r="I126" s="8"/>
    </row>
    <row r="127" spans="1:10" ht="25.5" customHeight="1">
      <c r="A127" s="288" t="s">
        <v>92</v>
      </c>
      <c r="B127" s="288"/>
      <c r="C127" s="288"/>
      <c r="D127" s="288"/>
      <c r="E127" s="288"/>
      <c r="F127" s="288"/>
      <c r="G127" s="288"/>
      <c r="H127" s="288"/>
      <c r="I127" s="288"/>
    </row>
    <row r="128" spans="1:10" ht="23.25" customHeight="1">
      <c r="A128" s="9"/>
      <c r="B128" s="8"/>
      <c r="C128" s="8"/>
      <c r="D128" s="8"/>
      <c r="E128" s="8"/>
      <c r="F128" s="8"/>
      <c r="G128" s="8"/>
      <c r="H128" s="8"/>
      <c r="I128" s="8"/>
    </row>
    <row r="129" spans="1:10" ht="88.5" customHeight="1">
      <c r="A129" s="292" t="s">
        <v>93</v>
      </c>
      <c r="B129" s="292"/>
      <c r="C129" s="292"/>
      <c r="D129" s="292"/>
      <c r="E129" s="292"/>
      <c r="F129" s="292"/>
      <c r="G129" s="292"/>
      <c r="H129" s="292"/>
      <c r="I129" s="292"/>
    </row>
    <row r="130" spans="1:10" ht="26.25" customHeight="1">
      <c r="A130" s="8"/>
      <c r="B130" s="8"/>
      <c r="C130" s="8"/>
      <c r="D130" s="8"/>
      <c r="E130" s="8"/>
      <c r="F130" s="8"/>
      <c r="G130" s="8"/>
      <c r="H130" s="8"/>
      <c r="I130" s="8"/>
    </row>
    <row r="131" spans="1:10" ht="21.75" customHeight="1">
      <c r="A131" s="288" t="s">
        <v>94</v>
      </c>
      <c r="B131" s="288"/>
      <c r="C131" s="288"/>
      <c r="D131" s="288"/>
      <c r="E131" s="288"/>
      <c r="F131" s="288"/>
      <c r="G131" s="288"/>
      <c r="H131" s="288"/>
      <c r="I131" s="288"/>
    </row>
    <row r="132" spans="1:10" ht="25.5" customHeight="1">
      <c r="A132" s="10"/>
      <c r="B132" s="8"/>
      <c r="C132" s="8"/>
      <c r="D132" s="8"/>
      <c r="E132" s="8"/>
      <c r="F132" s="8"/>
      <c r="G132" s="8"/>
      <c r="H132" s="8"/>
      <c r="I132" s="8"/>
    </row>
    <row r="133" spans="1:10" ht="69" customHeight="1">
      <c r="A133" s="11" t="s">
        <v>51</v>
      </c>
      <c r="B133" s="292" t="s">
        <v>95</v>
      </c>
      <c r="C133" s="292"/>
      <c r="D133" s="292"/>
      <c r="E133" s="292"/>
      <c r="F133" s="292"/>
      <c r="G133" s="292"/>
      <c r="H133" s="292"/>
      <c r="I133" s="292"/>
    </row>
    <row r="134" spans="1:10" ht="21" customHeight="1">
      <c r="A134" s="11"/>
      <c r="B134" s="292"/>
      <c r="C134" s="292"/>
      <c r="D134" s="292"/>
      <c r="E134" s="292"/>
      <c r="F134" s="292"/>
      <c r="G134" s="292"/>
      <c r="H134" s="292"/>
      <c r="I134" s="292"/>
    </row>
    <row r="135" spans="1:10" ht="191.25" customHeight="1">
      <c r="A135" s="11" t="s">
        <v>59</v>
      </c>
      <c r="B135" s="292" t="s">
        <v>96</v>
      </c>
      <c r="C135" s="292"/>
      <c r="D135" s="292"/>
      <c r="E135" s="292"/>
      <c r="F135" s="292"/>
      <c r="G135" s="292"/>
      <c r="H135" s="292"/>
      <c r="I135" s="292"/>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287" t="s">
        <v>44</v>
      </c>
      <c r="B138" s="287"/>
      <c r="C138" s="287"/>
      <c r="D138" s="287"/>
      <c r="E138" s="291" t="s">
        <v>44</v>
      </c>
      <c r="F138" s="291"/>
      <c r="G138" s="291"/>
      <c r="H138" s="291"/>
      <c r="I138" s="291"/>
      <c r="J138" s="1"/>
    </row>
    <row r="139" spans="1:10" ht="37.5" customHeight="1">
      <c r="A139" s="289" t="s">
        <v>45</v>
      </c>
      <c r="B139" s="289"/>
      <c r="C139" s="289"/>
      <c r="D139" s="289"/>
      <c r="E139" s="290" t="s">
        <v>46</v>
      </c>
      <c r="F139" s="290"/>
      <c r="G139" s="290"/>
      <c r="H139" s="290"/>
      <c r="I139" s="290"/>
      <c r="J139" s="1"/>
    </row>
    <row r="140" spans="1:10" ht="20.25" customHeight="1">
      <c r="A140" s="56" t="s">
        <v>12</v>
      </c>
      <c r="B140" s="5"/>
      <c r="C140" s="5"/>
      <c r="D140" s="5"/>
      <c r="E140" s="5"/>
      <c r="F140" s="5"/>
      <c r="G140" s="5"/>
      <c r="H140" s="5"/>
      <c r="I140" s="57" t="s">
        <v>97</v>
      </c>
      <c r="J140" s="1"/>
    </row>
    <row r="141" spans="1:10" ht="70.5" customHeight="1">
      <c r="A141" s="11" t="s">
        <v>80</v>
      </c>
      <c r="B141" s="292" t="s">
        <v>98</v>
      </c>
      <c r="C141" s="292"/>
      <c r="D141" s="292"/>
      <c r="E141" s="292"/>
      <c r="F141" s="292"/>
      <c r="G141" s="292"/>
      <c r="H141" s="292"/>
      <c r="I141" s="292"/>
    </row>
    <row r="142" spans="1:10" ht="31.5" customHeight="1">
      <c r="A142" s="11"/>
      <c r="B142" s="292"/>
      <c r="C142" s="292"/>
      <c r="D142" s="292"/>
      <c r="E142" s="292"/>
      <c r="F142" s="292"/>
      <c r="G142" s="292"/>
      <c r="H142" s="292"/>
      <c r="I142" s="292"/>
    </row>
    <row r="143" spans="1:10" ht="141.75" customHeight="1">
      <c r="A143" s="11" t="s">
        <v>99</v>
      </c>
      <c r="B143" s="292" t="s">
        <v>100</v>
      </c>
      <c r="C143" s="292"/>
      <c r="D143" s="292"/>
      <c r="E143" s="292"/>
      <c r="F143" s="292"/>
      <c r="G143" s="292"/>
      <c r="H143" s="292"/>
      <c r="I143" s="292"/>
    </row>
    <row r="144" spans="1:10" ht="22.5" customHeight="1">
      <c r="A144" s="9"/>
      <c r="B144" s="292"/>
      <c r="C144" s="292"/>
      <c r="D144" s="292"/>
      <c r="E144" s="292"/>
      <c r="F144" s="292"/>
      <c r="G144" s="292"/>
      <c r="H144" s="292"/>
      <c r="I144" s="292"/>
    </row>
    <row r="145" spans="1:10" ht="74.25" customHeight="1">
      <c r="A145" s="11" t="s">
        <v>101</v>
      </c>
      <c r="B145" s="292" t="s">
        <v>102</v>
      </c>
      <c r="C145" s="292"/>
      <c r="D145" s="292"/>
      <c r="E145" s="292"/>
      <c r="F145" s="292"/>
      <c r="G145" s="292"/>
      <c r="H145" s="292"/>
      <c r="I145" s="292"/>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103</v>
      </c>
      <c r="B148" s="292" t="s">
        <v>104</v>
      </c>
      <c r="C148" s="292"/>
      <c r="D148" s="292"/>
      <c r="E148" s="292"/>
      <c r="F148" s="292"/>
      <c r="G148" s="292"/>
      <c r="H148" s="292"/>
      <c r="I148" s="292"/>
    </row>
    <row r="149" spans="1:10" ht="15.95" customHeight="1">
      <c r="A149" s="11"/>
      <c r="B149" s="292"/>
      <c r="C149" s="292"/>
      <c r="D149" s="292"/>
      <c r="E149" s="292"/>
      <c r="F149" s="292"/>
      <c r="G149" s="292"/>
      <c r="H149" s="292"/>
      <c r="I149" s="292"/>
    </row>
    <row r="150" spans="1:10" ht="90" customHeight="1">
      <c r="A150" s="11" t="s">
        <v>105</v>
      </c>
      <c r="B150" s="292" t="s">
        <v>106</v>
      </c>
      <c r="C150" s="292"/>
      <c r="D150" s="292"/>
      <c r="E150" s="292"/>
      <c r="F150" s="292"/>
      <c r="G150" s="292"/>
      <c r="H150" s="292"/>
      <c r="I150" s="292"/>
    </row>
    <row r="151" spans="1:10" ht="15.95" customHeight="1">
      <c r="A151" s="11"/>
      <c r="B151" s="8"/>
      <c r="C151" s="8"/>
      <c r="D151" s="8"/>
      <c r="E151" s="8"/>
      <c r="F151" s="8"/>
      <c r="G151" s="8"/>
      <c r="H151" s="8"/>
      <c r="I151" s="8"/>
    </row>
    <row r="152" spans="1:10" ht="111.75" customHeight="1">
      <c r="A152" s="11" t="s">
        <v>107</v>
      </c>
      <c r="B152" s="292" t="s">
        <v>108</v>
      </c>
      <c r="C152" s="292"/>
      <c r="D152" s="292"/>
      <c r="E152" s="292"/>
      <c r="F152" s="292"/>
      <c r="G152" s="292"/>
      <c r="H152" s="292"/>
      <c r="I152" s="292"/>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287" t="s">
        <v>44</v>
      </c>
      <c r="B155" s="287"/>
      <c r="C155" s="287"/>
      <c r="D155" s="287"/>
      <c r="E155" s="291" t="s">
        <v>44</v>
      </c>
      <c r="F155" s="291"/>
      <c r="G155" s="291"/>
      <c r="H155" s="291"/>
      <c r="I155" s="291"/>
      <c r="J155" s="1"/>
    </row>
    <row r="156" spans="1:10" ht="33" customHeight="1">
      <c r="A156" s="289" t="s">
        <v>45</v>
      </c>
      <c r="B156" s="289"/>
      <c r="C156" s="289"/>
      <c r="D156" s="289"/>
      <c r="E156" s="290" t="s">
        <v>46</v>
      </c>
      <c r="F156" s="290"/>
      <c r="G156" s="290"/>
      <c r="H156" s="290"/>
      <c r="I156" s="290"/>
      <c r="J156" s="1"/>
    </row>
    <row r="157" spans="1:10" ht="27" customHeight="1">
      <c r="A157" s="56" t="s">
        <v>12</v>
      </c>
      <c r="B157" s="5"/>
      <c r="C157" s="5"/>
      <c r="D157" s="5"/>
      <c r="E157" s="5"/>
      <c r="F157" s="5"/>
      <c r="G157" s="5"/>
      <c r="H157" s="5"/>
      <c r="I157" s="57" t="s">
        <v>109</v>
      </c>
      <c r="J157" s="1"/>
    </row>
    <row r="158" spans="1:10" ht="21" customHeight="1">
      <c r="A158" s="11" t="s">
        <v>110</v>
      </c>
      <c r="B158" s="292" t="s">
        <v>111</v>
      </c>
      <c r="C158" s="292"/>
      <c r="D158" s="292"/>
      <c r="E158" s="292"/>
      <c r="F158" s="292"/>
      <c r="G158" s="292"/>
      <c r="H158" s="292"/>
      <c r="I158" s="292"/>
    </row>
    <row r="159" spans="1:10" ht="30" customHeight="1">
      <c r="A159" s="11"/>
      <c r="B159" s="8"/>
      <c r="C159" s="8"/>
      <c r="D159" s="8"/>
      <c r="E159" s="8"/>
      <c r="F159" s="8"/>
      <c r="G159" s="8"/>
      <c r="H159" s="8"/>
      <c r="I159" s="8"/>
    </row>
    <row r="160" spans="1:10" ht="74.25" customHeight="1">
      <c r="A160" s="11" t="s">
        <v>112</v>
      </c>
      <c r="B160" s="292" t="s">
        <v>113</v>
      </c>
      <c r="C160" s="292"/>
      <c r="D160" s="292"/>
      <c r="E160" s="292"/>
      <c r="F160" s="292"/>
      <c r="G160" s="292"/>
      <c r="H160" s="292"/>
      <c r="I160" s="292"/>
    </row>
    <row r="161" spans="1:10" ht="13.5" customHeight="1">
      <c r="A161" s="9"/>
      <c r="B161" s="8"/>
      <c r="C161" s="8"/>
      <c r="D161" s="8"/>
      <c r="E161" s="8"/>
      <c r="F161" s="8"/>
      <c r="G161" s="8"/>
      <c r="H161" s="8"/>
      <c r="I161" s="8"/>
    </row>
    <row r="162" spans="1:10" ht="16.5">
      <c r="A162" s="288" t="s">
        <v>114</v>
      </c>
      <c r="B162" s="288"/>
      <c r="C162" s="288"/>
      <c r="D162" s="288"/>
      <c r="E162" s="288"/>
      <c r="F162" s="288"/>
      <c r="G162" s="288"/>
      <c r="H162" s="288"/>
      <c r="I162" s="288"/>
    </row>
    <row r="163" spans="1:10" ht="30" customHeight="1">
      <c r="A163" s="9"/>
      <c r="B163" s="8"/>
      <c r="C163" s="8"/>
      <c r="D163" s="8"/>
      <c r="E163" s="8"/>
      <c r="F163" s="8"/>
      <c r="G163" s="8"/>
      <c r="H163" s="8"/>
      <c r="I163" s="8"/>
    </row>
    <row r="164" spans="1:10" ht="60" customHeight="1">
      <c r="A164" s="292" t="s">
        <v>115</v>
      </c>
      <c r="B164" s="292"/>
      <c r="C164" s="292"/>
      <c r="D164" s="292"/>
      <c r="E164" s="292"/>
      <c r="F164" s="292"/>
      <c r="G164" s="292"/>
      <c r="H164" s="292"/>
      <c r="I164" s="292"/>
    </row>
    <row r="165" spans="1:10" ht="11.25" customHeight="1">
      <c r="A165" s="10"/>
      <c r="B165" s="8"/>
      <c r="C165" s="8"/>
      <c r="D165" s="8"/>
      <c r="E165" s="8"/>
      <c r="F165" s="8"/>
      <c r="G165" s="8"/>
      <c r="H165" s="8"/>
      <c r="I165" s="8"/>
    </row>
    <row r="166" spans="1:10" ht="27.75" customHeight="1">
      <c r="A166" s="288" t="s">
        <v>116</v>
      </c>
      <c r="B166" s="288"/>
      <c r="C166" s="288"/>
      <c r="D166" s="288"/>
      <c r="E166" s="288"/>
      <c r="F166" s="288"/>
      <c r="G166" s="288"/>
      <c r="H166" s="288"/>
      <c r="I166" s="288"/>
    </row>
    <row r="167" spans="1:10" ht="12.75" customHeight="1">
      <c r="A167" s="9"/>
      <c r="B167" s="8"/>
      <c r="C167" s="8"/>
      <c r="D167" s="8"/>
      <c r="E167" s="8"/>
      <c r="F167" s="8"/>
      <c r="G167" s="8"/>
      <c r="H167" s="8"/>
      <c r="I167" s="8"/>
    </row>
    <row r="168" spans="1:10" ht="74.25" customHeight="1">
      <c r="A168" s="11" t="s">
        <v>51</v>
      </c>
      <c r="B168" s="292" t="s">
        <v>117</v>
      </c>
      <c r="C168" s="292"/>
      <c r="D168" s="292"/>
      <c r="E168" s="292"/>
      <c r="F168" s="292"/>
      <c r="G168" s="292"/>
      <c r="H168" s="292"/>
      <c r="I168" s="292"/>
    </row>
    <row r="169" spans="1:10" ht="23.25" customHeight="1">
      <c r="A169" s="12"/>
      <c r="B169" s="8"/>
      <c r="C169" s="8"/>
      <c r="D169" s="8"/>
      <c r="E169" s="8"/>
      <c r="F169" s="8"/>
      <c r="G169" s="8"/>
      <c r="H169" s="8"/>
      <c r="I169" s="8"/>
    </row>
    <row r="170" spans="1:10" ht="36" customHeight="1">
      <c r="A170" s="11" t="s">
        <v>59</v>
      </c>
      <c r="B170" s="292" t="s">
        <v>118</v>
      </c>
      <c r="C170" s="292"/>
      <c r="D170" s="292"/>
      <c r="E170" s="292"/>
      <c r="F170" s="292"/>
      <c r="G170" s="292"/>
      <c r="H170" s="292"/>
      <c r="I170" s="292"/>
    </row>
    <row r="171" spans="1:10" ht="21" customHeight="1">
      <c r="J171" s="1"/>
    </row>
    <row r="172" spans="1:10">
      <c r="J172" s="1"/>
    </row>
    <row r="173" spans="1:10" ht="52.5" customHeight="1">
      <c r="A173" s="11" t="s">
        <v>80</v>
      </c>
      <c r="B173" s="292" t="s">
        <v>119</v>
      </c>
      <c r="C173" s="292"/>
      <c r="D173" s="292"/>
      <c r="E173" s="292"/>
      <c r="F173" s="292"/>
      <c r="G173" s="292"/>
      <c r="H173" s="292"/>
      <c r="I173" s="292"/>
    </row>
    <row r="174" spans="1:10" ht="20.25" customHeight="1">
      <c r="A174" s="11"/>
      <c r="B174" s="8"/>
      <c r="C174" s="8"/>
      <c r="D174" s="8"/>
      <c r="E174" s="8"/>
      <c r="F174" s="8"/>
      <c r="G174" s="8"/>
      <c r="H174" s="8"/>
      <c r="I174" s="8"/>
    </row>
    <row r="175" spans="1:10" ht="40.5" customHeight="1">
      <c r="A175" s="11" t="s">
        <v>99</v>
      </c>
      <c r="B175" s="292" t="s">
        <v>120</v>
      </c>
      <c r="C175" s="292"/>
      <c r="D175" s="292"/>
      <c r="E175" s="292"/>
      <c r="F175" s="292"/>
      <c r="G175" s="292"/>
      <c r="H175" s="292"/>
      <c r="I175" s="292"/>
    </row>
    <row r="176" spans="1:10" ht="21.75" customHeight="1">
      <c r="A176" s="11"/>
      <c r="B176" s="8"/>
      <c r="C176" s="8"/>
      <c r="D176" s="8"/>
      <c r="E176" s="8"/>
      <c r="F176" s="8"/>
      <c r="G176" s="8"/>
      <c r="H176" s="8"/>
      <c r="I176" s="8"/>
    </row>
    <row r="177" spans="1:10" ht="88.5" customHeight="1">
      <c r="A177" s="11" t="s">
        <v>101</v>
      </c>
      <c r="B177" s="292" t="s">
        <v>121</v>
      </c>
      <c r="C177" s="292"/>
      <c r="D177" s="292"/>
      <c r="E177" s="292"/>
      <c r="F177" s="292"/>
      <c r="G177" s="292"/>
      <c r="H177" s="292"/>
      <c r="I177" s="292"/>
    </row>
    <row r="178" spans="1:10" ht="18" customHeight="1">
      <c r="A178" s="11"/>
      <c r="B178" s="8"/>
      <c r="C178" s="8"/>
      <c r="D178" s="8"/>
      <c r="E178" s="8"/>
      <c r="F178" s="8"/>
      <c r="G178" s="8"/>
      <c r="H178" s="8"/>
      <c r="I178" s="8"/>
    </row>
    <row r="179" spans="1:10" ht="63" customHeight="1">
      <c r="A179" s="11" t="s">
        <v>122</v>
      </c>
      <c r="B179" s="292" t="s">
        <v>123</v>
      </c>
      <c r="C179" s="292"/>
      <c r="D179" s="292"/>
      <c r="E179" s="292"/>
      <c r="F179" s="292"/>
      <c r="G179" s="292"/>
      <c r="H179" s="292"/>
      <c r="I179" s="292"/>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287" t="s">
        <v>44</v>
      </c>
      <c r="B182" s="287"/>
      <c r="C182" s="287"/>
      <c r="D182" s="287"/>
      <c r="E182" s="291" t="s">
        <v>44</v>
      </c>
      <c r="F182" s="291"/>
      <c r="G182" s="291"/>
      <c r="H182" s="291"/>
      <c r="I182" s="291"/>
      <c r="J182" s="1"/>
    </row>
    <row r="183" spans="1:10" ht="33" customHeight="1">
      <c r="A183" s="289" t="s">
        <v>45</v>
      </c>
      <c r="B183" s="289"/>
      <c r="C183" s="289"/>
      <c r="D183" s="289"/>
      <c r="E183" s="290" t="s">
        <v>46</v>
      </c>
      <c r="F183" s="290"/>
      <c r="G183" s="290"/>
      <c r="H183" s="290"/>
      <c r="I183" s="290"/>
      <c r="J183" s="1"/>
    </row>
    <row r="184" spans="1:10" ht="22.5" customHeight="1">
      <c r="A184" s="56" t="s">
        <v>12</v>
      </c>
      <c r="B184" s="5"/>
      <c r="C184" s="5"/>
      <c r="D184" s="5"/>
      <c r="E184" s="5"/>
      <c r="F184" s="5"/>
      <c r="G184" s="5"/>
      <c r="H184" s="5"/>
      <c r="I184" s="57" t="s">
        <v>124</v>
      </c>
      <c r="J184" s="1"/>
    </row>
    <row r="185" spans="1:10" ht="53.25" customHeight="1">
      <c r="A185" s="11" t="s">
        <v>103</v>
      </c>
      <c r="B185" s="292" t="s">
        <v>125</v>
      </c>
      <c r="C185" s="292"/>
      <c r="D185" s="292"/>
      <c r="E185" s="292"/>
      <c r="F185" s="292"/>
      <c r="G185" s="292"/>
      <c r="H185" s="292"/>
      <c r="I185" s="292"/>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126</v>
      </c>
      <c r="C188" s="14"/>
      <c r="D188" s="14"/>
      <c r="E188" s="14"/>
      <c r="F188" s="14" t="s">
        <v>126</v>
      </c>
      <c r="G188" s="14"/>
      <c r="H188" s="14"/>
      <c r="I188" s="14"/>
    </row>
    <row r="189" spans="1:10" ht="35.25" customHeight="1">
      <c r="A189" s="8"/>
      <c r="B189" s="304" t="s">
        <v>45</v>
      </c>
      <c r="C189" s="304"/>
      <c r="D189" s="304"/>
      <c r="E189" s="304"/>
      <c r="F189" s="305" t="s">
        <v>46</v>
      </c>
      <c r="G189" s="304"/>
      <c r="H189" s="304"/>
      <c r="I189" s="304"/>
    </row>
    <row r="190" spans="1:10" ht="21.95" customHeight="1">
      <c r="A190" s="8"/>
      <c r="B190" s="15"/>
      <c r="C190" s="9"/>
      <c r="D190" s="9"/>
      <c r="E190" s="9"/>
      <c r="F190" s="16"/>
      <c r="G190" s="16"/>
      <c r="H190" s="16"/>
      <c r="I190" s="16"/>
    </row>
    <row r="191" spans="1:10" ht="21.95" customHeight="1">
      <c r="A191" s="8"/>
      <c r="B191" s="287" t="s">
        <v>127</v>
      </c>
      <c r="C191" s="287"/>
      <c r="D191" s="287"/>
      <c r="E191" s="287"/>
      <c r="F191" s="287" t="s">
        <v>127</v>
      </c>
      <c r="G191" s="287"/>
      <c r="H191" s="287"/>
      <c r="I191" s="287"/>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128</v>
      </c>
      <c r="C194" s="17"/>
      <c r="D194" s="5"/>
      <c r="E194" s="5"/>
      <c r="F194" s="296" t="str">
        <f>"Name : "&amp;'Name of Bidder'!C17</f>
        <v xml:space="preserve">Name : </v>
      </c>
      <c r="G194" s="296"/>
      <c r="H194" s="296"/>
      <c r="I194" s="296"/>
    </row>
    <row r="195" spans="1:9" ht="21.95" customHeight="1">
      <c r="A195" s="8"/>
      <c r="B195" s="5" t="s">
        <v>21</v>
      </c>
      <c r="C195" s="17"/>
      <c r="D195" s="5"/>
      <c r="E195" s="5"/>
      <c r="F195" s="5" t="str">
        <f>"Designation : "&amp;'Name of Bidder'!C18</f>
        <v xml:space="preserve">Designation : </v>
      </c>
      <c r="G195" s="14"/>
      <c r="H195" s="14"/>
      <c r="I195" s="14"/>
    </row>
    <row r="196" spans="1:9" ht="21.95" customHeight="1">
      <c r="A196" s="8"/>
      <c r="B196" s="14"/>
      <c r="C196" s="9"/>
      <c r="D196" s="9"/>
      <c r="E196" s="9"/>
      <c r="F196" s="14"/>
      <c r="G196" s="9"/>
      <c r="H196" s="9"/>
      <c r="I196" s="9"/>
    </row>
    <row r="197" spans="1:9" ht="21.95" customHeight="1">
      <c r="A197" s="8"/>
      <c r="B197" s="287" t="s">
        <v>129</v>
      </c>
      <c r="C197" s="287"/>
      <c r="D197" s="287"/>
      <c r="E197" s="287"/>
      <c r="F197" s="287" t="s">
        <v>129</v>
      </c>
      <c r="G197" s="287"/>
      <c r="H197" s="287"/>
      <c r="I197" s="287"/>
    </row>
    <row r="198" spans="1:9" ht="21.95" customHeight="1">
      <c r="A198" s="8"/>
      <c r="B198" s="5" t="s">
        <v>128</v>
      </c>
      <c r="C198" s="5"/>
      <c r="D198" s="5"/>
      <c r="E198" s="5"/>
      <c r="F198" s="5" t="s">
        <v>128</v>
      </c>
      <c r="G198" s="14"/>
      <c r="H198" s="14"/>
      <c r="I198" s="14"/>
    </row>
    <row r="199" spans="1:9" ht="21.95" customHeight="1">
      <c r="A199" s="8"/>
      <c r="B199" s="5" t="s">
        <v>21</v>
      </c>
      <c r="C199" s="5"/>
      <c r="D199" s="5"/>
      <c r="E199" s="5"/>
      <c r="F199" s="5" t="s">
        <v>21</v>
      </c>
      <c r="G199" s="8"/>
      <c r="H199" s="8"/>
      <c r="I199" s="8"/>
    </row>
    <row r="200" spans="1:9" ht="21.95" customHeight="1">
      <c r="A200" s="8"/>
      <c r="B200" s="8"/>
      <c r="C200" s="8"/>
      <c r="D200" s="8"/>
      <c r="E200" s="8"/>
      <c r="F200" s="8"/>
      <c r="G200" s="8"/>
      <c r="H200" s="8"/>
      <c r="I200" s="8"/>
    </row>
    <row r="201" spans="1:9" ht="21.95" customHeight="1">
      <c r="A201" s="8"/>
      <c r="B201" s="287" t="s">
        <v>130</v>
      </c>
      <c r="C201" s="287"/>
      <c r="D201" s="287"/>
      <c r="E201" s="287"/>
      <c r="F201" s="287" t="s">
        <v>130</v>
      </c>
      <c r="G201" s="287"/>
      <c r="H201" s="287"/>
      <c r="I201" s="287"/>
    </row>
    <row r="202" spans="1:9" ht="21.95" customHeight="1">
      <c r="A202" s="8"/>
      <c r="B202" s="5" t="s">
        <v>128</v>
      </c>
      <c r="C202" s="5"/>
      <c r="D202" s="5"/>
      <c r="E202" s="5"/>
      <c r="F202" s="5" t="s">
        <v>128</v>
      </c>
      <c r="G202" s="14"/>
      <c r="H202" s="14"/>
      <c r="I202" s="14"/>
    </row>
    <row r="203" spans="1:9" ht="21.95" customHeight="1">
      <c r="A203" s="8"/>
      <c r="B203" s="5" t="s">
        <v>21</v>
      </c>
      <c r="C203" s="5"/>
      <c r="D203" s="5"/>
      <c r="E203" s="5"/>
      <c r="F203" s="5" t="s">
        <v>21</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12</v>
      </c>
      <c r="B223" s="5"/>
      <c r="C223" s="5"/>
      <c r="D223" s="5"/>
      <c r="E223" s="5"/>
      <c r="F223" s="5"/>
      <c r="G223" s="5"/>
      <c r="H223" s="5"/>
      <c r="I223" s="57" t="s">
        <v>131</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FAE469C4-CC0E-407B-871F-7B3C94956CEC}"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2"/>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3"/>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4"/>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5"/>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 right="0" top="0" bottom="0" header="0" footer="0"/>
      <printOptions horizontalCentered="1"/>
      <pageSetup paperSize="9" scale="88" orientation="portrait" r:id="rId6"/>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7"/>
      <headerFooter alignWithMargins="0"/>
    </customSheetView>
    <customSheetView guid="{1C70608C-646A-4043-A222-6253B5006A93}" showPageBreaks="1" printArea="1" hiddenRows="1">
      <selection activeCell="M6" sqref="M6"/>
      <pageMargins left="0" right="0" top="0" bottom="0" header="0" footer="0"/>
      <printOptions horizontalCentered="1"/>
      <pageSetup paperSize="9" orientation="portrait" r:id="rId8"/>
      <headerFooter alignWithMargins="0"/>
    </customSheetView>
    <customSheetView guid="{237D8718-39ED-4FFE-B3B2-D1192F8D2E87}" showPageBreaks="1" printArea="1" hiddenRows="1" view="pageBreakPreview">
      <selection activeCell="M6" sqref="M6"/>
      <pageMargins left="0" right="0" top="0" bottom="0" header="0" footer="0"/>
      <printOptions horizontalCentered="1"/>
      <pageSetup paperSize="9" orientation="portrait" r:id="rId9"/>
      <headerFooter alignWithMargins="0"/>
    </customSheetView>
    <customSheetView guid="{CD4CA1A8-824A-452F-BDBA-32A47C1B3013}" showPageBreaks="1" printArea="1" hiddenRows="1" view="pageBreakPreview">
      <selection activeCell="M6" sqref="M6"/>
      <pageMargins left="0" right="0" top="0" bottom="0" header="0" footer="0"/>
      <printOptions horizontalCentered="1"/>
      <pageSetup paperSize="9" orientation="portrait" r:id="rId10"/>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1"/>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12"/>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3"/>
      <headerFooter alignWithMargins="0"/>
    </customSheetView>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4"/>
      <headerFooter alignWithMargins="0"/>
    </customSheetView>
    <customSheetView guid="{71DFD631-F0FC-4D77-B088-495FC567778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5"/>
      <headerFooter alignWithMargins="0"/>
    </customSheetView>
    <customSheetView guid="{768FBB31-C98F-42D8-8A21-9E4C92CB0C4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6"/>
      <headerFooter alignWithMargins="0"/>
    </customSheetView>
    <customSheetView guid="{F3854C08-3477-4F6D-851C-40DFA3C6F6F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7"/>
      <headerFooter alignWithMargins="0"/>
    </customSheetView>
  </customSheetViews>
  <mergeCells count="117">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143:I143"/>
    <mergeCell ref="A131:I131"/>
    <mergeCell ref="B133:I133"/>
    <mergeCell ref="B134:I134"/>
    <mergeCell ref="B135:I135"/>
    <mergeCell ref="A139:D139"/>
    <mergeCell ref="B141:I141"/>
    <mergeCell ref="E139:I139"/>
    <mergeCell ref="A138:D138"/>
    <mergeCell ref="B142:I142"/>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s>
  <phoneticPr fontId="25" type="noConversion"/>
  <printOptions horizontalCentered="1"/>
  <pageMargins left="0.59" right="0.42" top="0.52" bottom="0.32" header="0.27" footer="0.21"/>
  <pageSetup paperSize="9" scale="87" orientation="portrait" r:id="rId18"/>
  <headerFooter alignWithMargins="0"/>
  <rowBreaks count="7" manualBreakCount="7">
    <brk id="53" max="8" man="1"/>
    <brk id="78" max="8" man="1"/>
    <brk id="96" max="8" man="1"/>
    <brk id="118" max="8" man="1"/>
    <brk id="140" max="8" man="1"/>
    <brk id="157" max="8" man="1"/>
    <brk id="184" max="8" man="1"/>
  </rowBreaks>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132</v>
      </c>
    </row>
    <row r="3" spans="1:27" ht="13.5" hidden="1" thickBot="1">
      <c r="A3" s="313">
        <v>155885</v>
      </c>
      <c r="B3" s="314"/>
      <c r="C3" s="32"/>
      <c r="D3" s="33"/>
      <c r="E3" s="32"/>
      <c r="F3" s="313">
        <v>4960</v>
      </c>
      <c r="G3" s="314"/>
      <c r="H3" s="32"/>
      <c r="I3" s="33"/>
      <c r="K3" s="313">
        <v>10352</v>
      </c>
      <c r="L3" s="314"/>
      <c r="M3" s="32"/>
      <c r="N3" s="33"/>
      <c r="P3" s="313">
        <v>691647</v>
      </c>
      <c r="Q3" s="314"/>
      <c r="R3" s="32"/>
      <c r="S3" s="33"/>
      <c r="U3" s="31" t="s">
        <v>133</v>
      </c>
    </row>
    <row r="4" spans="1:27" hidden="1">
      <c r="A4" s="308"/>
      <c r="B4" s="309"/>
      <c r="C4" s="32"/>
      <c r="D4" s="33"/>
      <c r="E4" s="32"/>
      <c r="F4" s="34"/>
      <c r="G4" s="32"/>
      <c r="H4" s="32"/>
      <c r="I4" s="33"/>
      <c r="K4" s="34"/>
      <c r="L4" s="32"/>
      <c r="M4" s="32"/>
      <c r="N4" s="33"/>
      <c r="P4" s="34"/>
      <c r="Q4" s="32"/>
      <c r="R4" s="32"/>
      <c r="S4" s="33"/>
      <c r="U4" s="31" t="s">
        <v>134</v>
      </c>
    </row>
    <row r="5" spans="1:27" hidden="1">
      <c r="A5" s="34"/>
      <c r="B5" s="35"/>
      <c r="C5" s="35"/>
      <c r="D5" s="36"/>
      <c r="E5" s="35"/>
      <c r="F5" s="34"/>
      <c r="G5" s="35"/>
      <c r="H5" s="35"/>
      <c r="I5" s="36"/>
      <c r="K5" s="34"/>
      <c r="L5" s="35"/>
      <c r="M5" s="35"/>
      <c r="N5" s="36"/>
      <c r="P5" s="34"/>
      <c r="Q5" s="35"/>
      <c r="R5" s="35"/>
      <c r="S5" s="36"/>
      <c r="U5" s="31" t="s">
        <v>135</v>
      </c>
    </row>
    <row r="6" spans="1:27" ht="51.75" hidden="1" customHeight="1" thickBot="1">
      <c r="A6" s="310" t="str">
        <f>IF(OR((A3&gt;9999999999),(A3&lt;0)),"Invalid Entry - More than 1000 crore OR -ve value",IF(A3=0, "",+CONCATENATE(U2,B13,D13,B12,D12,B11,D11,B10,D10,B9,D9,B8," Only")))</f>
        <v>USD One Lac Fifty Five Thousand Eight Hundred Eighty Five Only</v>
      </c>
      <c r="B6" s="311"/>
      <c r="C6" s="311"/>
      <c r="D6" s="312"/>
      <c r="E6" s="37"/>
      <c r="F6" s="310" t="str">
        <f>IF(OR((F3&gt;9999999999),(F3&lt;0)),"Invalid Entry - More than 1000 crore OR -ve value",IF(F3=0, "",+CONCATENATE(U3, G13,I13,G12,I12,G11,I11,G10,I10,G9,I9,G8," Only")))</f>
        <v>EURO Four Thousand Nine Hundred Sixty Only</v>
      </c>
      <c r="G6" s="311"/>
      <c r="H6" s="311"/>
      <c r="I6" s="312"/>
      <c r="J6" s="37"/>
      <c r="K6" s="310" t="str">
        <f>IF(OR((K3&gt;9999999999),(K3&lt;0)),"Invalid Entry - More than 1000 crore OR -ve value",IF(K3=0, "",+CONCATENATE(U4, L13,N13,L12,N12,L11,N11,L10,N10,L9,N9,L8," Only")))</f>
        <v>RMB Ten Thousand Three Hundred Fifty Two Only</v>
      </c>
      <c r="L6" s="311"/>
      <c r="M6" s="311"/>
      <c r="N6" s="312"/>
      <c r="P6" s="310" t="str">
        <f>IF(OR((P3&gt;9999999999),(P3&lt;0)),"Invalid Entry - More than 1000 crore OR -ve value",IF(P3=0, "",+CONCATENATE(U5, Q13,S13,Q12,S12,Q11,S11,Q10,S10,Q9,S9,Q8," Only")))</f>
        <v>INR Six Lac Ninety One Thousand Six Hundred Forty Seven Only</v>
      </c>
      <c r="Q6" s="311"/>
      <c r="R6" s="311"/>
      <c r="S6" s="312"/>
      <c r="U6" s="315" t="str">
        <f>VLOOKUP(1,T30:Y45,6,FALSE)</f>
        <v>USD 155885/- + EURO 4960/- + RMB 10352/- + INR 691647/-</v>
      </c>
      <c r="V6" s="315"/>
      <c r="W6" s="315"/>
      <c r="X6" s="315"/>
      <c r="Y6" s="315"/>
      <c r="Z6" s="315"/>
      <c r="AA6" s="315"/>
    </row>
    <row r="7" spans="1:27" ht="70.5" hidden="1" customHeight="1" thickBot="1">
      <c r="A7" s="34"/>
      <c r="B7" s="35"/>
      <c r="C7" s="35"/>
      <c r="D7" s="36"/>
      <c r="E7" s="35"/>
      <c r="F7" s="34"/>
      <c r="G7" s="35"/>
      <c r="H7" s="35"/>
      <c r="I7" s="36"/>
      <c r="K7" s="34"/>
      <c r="L7" s="35"/>
      <c r="M7" s="35"/>
      <c r="N7" s="36"/>
      <c r="P7" s="34"/>
      <c r="Q7" s="35"/>
      <c r="R7" s="35"/>
      <c r="S7" s="36"/>
      <c r="U7" s="316" t="str">
        <f>VLOOKUP(1,T10:Y25,6,FALSE)</f>
        <v>USD One Lac Fifty Five Thousand Eight Hundred Eighty Five Only plus EURO Four Thousand Nine Hundred Sixty Only plus RMB Ten Thousand Three Hundred Fifty Two Only plus INR Six Lac Ninety One Thousand Six Hundred Forty Seven Only</v>
      </c>
      <c r="V7" s="317"/>
      <c r="W7" s="317"/>
      <c r="X7" s="317"/>
      <c r="Y7" s="317"/>
      <c r="Z7" s="317"/>
      <c r="AA7" s="318"/>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136</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137</v>
      </c>
      <c r="C15" s="35"/>
      <c r="D15" s="36"/>
      <c r="E15" s="35"/>
      <c r="F15" s="46">
        <v>1</v>
      </c>
      <c r="G15" s="47" t="s">
        <v>137</v>
      </c>
      <c r="H15" s="35"/>
      <c r="I15" s="36"/>
      <c r="K15" s="46">
        <v>1</v>
      </c>
      <c r="L15" s="47" t="s">
        <v>137</v>
      </c>
      <c r="M15" s="35"/>
      <c r="N15" s="36"/>
      <c r="P15" s="46">
        <v>1</v>
      </c>
      <c r="Q15" s="47" t="s">
        <v>137</v>
      </c>
      <c r="R15" s="35"/>
      <c r="S15" s="36"/>
      <c r="T15" s="40">
        <f t="shared" si="4"/>
        <v>0</v>
      </c>
      <c r="U15" s="25">
        <v>0</v>
      </c>
      <c r="V15" s="25">
        <v>1</v>
      </c>
      <c r="W15" s="25">
        <v>0</v>
      </c>
      <c r="X15" s="25">
        <v>1</v>
      </c>
      <c r="Y15" s="42" t="str">
        <f>IF(AND($A$3=0,$F$3&gt;0,$K$3=0,$P$3&gt;0),$F$6&amp;$AA$10&amp;$P$6, "")</f>
        <v/>
      </c>
    </row>
    <row r="16" spans="1:27" hidden="1">
      <c r="A16" s="46">
        <v>2</v>
      </c>
      <c r="B16" s="47" t="s">
        <v>138</v>
      </c>
      <c r="C16" s="35"/>
      <c r="D16" s="36"/>
      <c r="E16" s="35"/>
      <c r="F16" s="46">
        <v>2</v>
      </c>
      <c r="G16" s="47" t="s">
        <v>138</v>
      </c>
      <c r="H16" s="35"/>
      <c r="I16" s="36"/>
      <c r="K16" s="46">
        <v>2</v>
      </c>
      <c r="L16" s="47" t="s">
        <v>138</v>
      </c>
      <c r="M16" s="35"/>
      <c r="N16" s="36"/>
      <c r="P16" s="46">
        <v>2</v>
      </c>
      <c r="Q16" s="47" t="s">
        <v>138</v>
      </c>
      <c r="R16" s="35"/>
      <c r="S16" s="36"/>
      <c r="T16" s="40">
        <f t="shared" si="4"/>
        <v>0</v>
      </c>
      <c r="U16" s="25">
        <v>0</v>
      </c>
      <c r="V16" s="25">
        <v>1</v>
      </c>
      <c r="W16" s="25">
        <v>1</v>
      </c>
      <c r="X16" s="25">
        <v>0</v>
      </c>
      <c r="Y16" s="42" t="str">
        <f>IF(AND($A$3=0,$F$3&gt;0,$K$3&gt;0,$P$3=0),$F$6&amp;$AA$10&amp;$K$6, "")</f>
        <v/>
      </c>
    </row>
    <row r="17" spans="1:27" hidden="1">
      <c r="A17" s="46">
        <v>3</v>
      </c>
      <c r="B17" s="47" t="s">
        <v>139</v>
      </c>
      <c r="C17" s="35"/>
      <c r="D17" s="36"/>
      <c r="E17" s="35"/>
      <c r="F17" s="46">
        <v>3</v>
      </c>
      <c r="G17" s="47" t="s">
        <v>139</v>
      </c>
      <c r="H17" s="35"/>
      <c r="I17" s="36"/>
      <c r="K17" s="46">
        <v>3</v>
      </c>
      <c r="L17" s="47" t="s">
        <v>139</v>
      </c>
      <c r="M17" s="35"/>
      <c r="N17" s="36"/>
      <c r="P17" s="46">
        <v>3</v>
      </c>
      <c r="Q17" s="47" t="s">
        <v>139</v>
      </c>
      <c r="R17" s="35"/>
      <c r="S17" s="36"/>
      <c r="T17" s="40">
        <f t="shared" si="4"/>
        <v>0</v>
      </c>
      <c r="U17" s="25">
        <v>0</v>
      </c>
      <c r="V17" s="25">
        <v>1</v>
      </c>
      <c r="W17" s="25">
        <v>1</v>
      </c>
      <c r="X17" s="25">
        <v>1</v>
      </c>
      <c r="Y17" s="48" t="str">
        <f>IF(AND($A$3=0,$F$3&gt;0,$K$3&gt;0,$P$3&gt;0),$F$6&amp;$AA$10&amp;$K$6&amp;$AA$10&amp;$P$6, "")</f>
        <v/>
      </c>
    </row>
    <row r="18" spans="1:27" hidden="1">
      <c r="A18" s="46">
        <v>4</v>
      </c>
      <c r="B18" s="47" t="s">
        <v>140</v>
      </c>
      <c r="C18" s="35"/>
      <c r="D18" s="36"/>
      <c r="E18" s="35"/>
      <c r="F18" s="46">
        <v>4</v>
      </c>
      <c r="G18" s="47" t="s">
        <v>140</v>
      </c>
      <c r="H18" s="35"/>
      <c r="I18" s="36"/>
      <c r="K18" s="46">
        <v>4</v>
      </c>
      <c r="L18" s="47" t="s">
        <v>140</v>
      </c>
      <c r="M18" s="35"/>
      <c r="N18" s="36"/>
      <c r="P18" s="46">
        <v>4</v>
      </c>
      <c r="Q18" s="47" t="s">
        <v>140</v>
      </c>
      <c r="R18" s="35"/>
      <c r="S18" s="36"/>
      <c r="T18" s="40">
        <f t="shared" si="4"/>
        <v>0</v>
      </c>
      <c r="U18" s="25">
        <v>1</v>
      </c>
      <c r="V18" s="25">
        <v>0</v>
      </c>
      <c r="W18" s="25">
        <v>0</v>
      </c>
      <c r="X18" s="25">
        <v>0</v>
      </c>
      <c r="Y18" s="41" t="str">
        <f>IF(AND($A$3&gt;0,$F$3=0,$K$3=0,$P$3=0), $A$6, "")</f>
        <v/>
      </c>
    </row>
    <row r="19" spans="1:27" hidden="1">
      <c r="A19" s="46">
        <v>5</v>
      </c>
      <c r="B19" s="47" t="s">
        <v>141</v>
      </c>
      <c r="C19" s="35"/>
      <c r="D19" s="36"/>
      <c r="E19" s="35"/>
      <c r="F19" s="46">
        <v>5</v>
      </c>
      <c r="G19" s="47" t="s">
        <v>141</v>
      </c>
      <c r="H19" s="35"/>
      <c r="I19" s="36"/>
      <c r="K19" s="46">
        <v>5</v>
      </c>
      <c r="L19" s="47" t="s">
        <v>141</v>
      </c>
      <c r="M19" s="35"/>
      <c r="N19" s="36"/>
      <c r="P19" s="46">
        <v>5</v>
      </c>
      <c r="Q19" s="47" t="s">
        <v>141</v>
      </c>
      <c r="R19" s="35"/>
      <c r="S19" s="36"/>
      <c r="T19" s="40">
        <f t="shared" si="4"/>
        <v>0</v>
      </c>
      <c r="U19" s="25">
        <v>1</v>
      </c>
      <c r="V19" s="25">
        <v>0</v>
      </c>
      <c r="W19" s="25">
        <v>0</v>
      </c>
      <c r="X19" s="25">
        <v>1</v>
      </c>
      <c r="Y19" s="42" t="str">
        <f>IF(AND($A$3&gt;0,$F$3=0,$K$3=0,$P$3&gt;0),$A$6&amp;$AA$10&amp;$P$6, "")</f>
        <v/>
      </c>
    </row>
    <row r="20" spans="1:27" hidden="1">
      <c r="A20" s="46">
        <v>6</v>
      </c>
      <c r="B20" s="47" t="s">
        <v>142</v>
      </c>
      <c r="C20" s="35"/>
      <c r="D20" s="36"/>
      <c r="E20" s="35"/>
      <c r="F20" s="46">
        <v>6</v>
      </c>
      <c r="G20" s="47" t="s">
        <v>142</v>
      </c>
      <c r="H20" s="35"/>
      <c r="I20" s="36"/>
      <c r="K20" s="46">
        <v>6</v>
      </c>
      <c r="L20" s="47" t="s">
        <v>142</v>
      </c>
      <c r="M20" s="35"/>
      <c r="N20" s="36"/>
      <c r="P20" s="46">
        <v>6</v>
      </c>
      <c r="Q20" s="47" t="s">
        <v>142</v>
      </c>
      <c r="R20" s="35"/>
      <c r="S20" s="36"/>
      <c r="T20" s="40">
        <f t="shared" si="4"/>
        <v>0</v>
      </c>
      <c r="U20" s="25">
        <v>1</v>
      </c>
      <c r="V20" s="25">
        <v>0</v>
      </c>
      <c r="W20" s="25">
        <v>1</v>
      </c>
      <c r="X20" s="25">
        <v>0</v>
      </c>
      <c r="Y20" s="42" t="str">
        <f>IF(AND($A$3&gt;0,$F$3=0,$K$3&gt;0,$P$3=0),$A$6&amp;$AA$10&amp;$K$6, "")</f>
        <v/>
      </c>
    </row>
    <row r="21" spans="1:27" hidden="1">
      <c r="A21" s="46">
        <v>7</v>
      </c>
      <c r="B21" s="47" t="s">
        <v>143</v>
      </c>
      <c r="C21" s="35"/>
      <c r="D21" s="36"/>
      <c r="E21" s="35"/>
      <c r="F21" s="46">
        <v>7</v>
      </c>
      <c r="G21" s="47" t="s">
        <v>143</v>
      </c>
      <c r="H21" s="35"/>
      <c r="I21" s="36"/>
      <c r="K21" s="46">
        <v>7</v>
      </c>
      <c r="L21" s="47" t="s">
        <v>143</v>
      </c>
      <c r="M21" s="35"/>
      <c r="N21" s="36"/>
      <c r="P21" s="46">
        <v>7</v>
      </c>
      <c r="Q21" s="47" t="s">
        <v>143</v>
      </c>
      <c r="R21" s="35"/>
      <c r="S21" s="36"/>
      <c r="T21" s="40">
        <f t="shared" si="4"/>
        <v>0</v>
      </c>
      <c r="U21" s="25">
        <v>1</v>
      </c>
      <c r="V21" s="25">
        <v>0</v>
      </c>
      <c r="W21" s="25">
        <v>1</v>
      </c>
      <c r="X21" s="25">
        <v>1</v>
      </c>
      <c r="Y21" s="42" t="str">
        <f>IF(AND($A$3&gt;0,$F$3=0,$K$3&gt;0,$P$3&gt;0),$A$6&amp;$AA$10&amp;$K$6&amp;$AA$10&amp;$P$6, "")</f>
        <v/>
      </c>
    </row>
    <row r="22" spans="1:27" hidden="1">
      <c r="A22" s="46">
        <v>8</v>
      </c>
      <c r="B22" s="47" t="s">
        <v>144</v>
      </c>
      <c r="C22" s="35"/>
      <c r="D22" s="36"/>
      <c r="E22" s="35"/>
      <c r="F22" s="46">
        <v>8</v>
      </c>
      <c r="G22" s="47" t="s">
        <v>144</v>
      </c>
      <c r="H22" s="35"/>
      <c r="I22" s="36"/>
      <c r="K22" s="46">
        <v>8</v>
      </c>
      <c r="L22" s="47" t="s">
        <v>144</v>
      </c>
      <c r="M22" s="35"/>
      <c r="N22" s="36"/>
      <c r="P22" s="46">
        <v>8</v>
      </c>
      <c r="Q22" s="47" t="s">
        <v>144</v>
      </c>
      <c r="R22" s="35"/>
      <c r="S22" s="36"/>
      <c r="T22" s="40">
        <f t="shared" si="4"/>
        <v>0</v>
      </c>
      <c r="U22" s="25">
        <v>1</v>
      </c>
      <c r="V22" s="25">
        <v>1</v>
      </c>
      <c r="W22" s="25">
        <v>0</v>
      </c>
      <c r="X22" s="25">
        <v>0</v>
      </c>
      <c r="Y22" s="42" t="str">
        <f>IF(AND($A$3&gt;0,$F$3&gt;0,$K$3=0,$P$3=0),$A$6&amp;$AA$10&amp;$F$6, "")</f>
        <v/>
      </c>
    </row>
    <row r="23" spans="1:27" hidden="1">
      <c r="A23" s="46">
        <v>9</v>
      </c>
      <c r="B23" s="47" t="s">
        <v>145</v>
      </c>
      <c r="C23" s="35"/>
      <c r="D23" s="36"/>
      <c r="E23" s="35"/>
      <c r="F23" s="46">
        <v>9</v>
      </c>
      <c r="G23" s="47" t="s">
        <v>145</v>
      </c>
      <c r="H23" s="35"/>
      <c r="I23" s="36"/>
      <c r="K23" s="46">
        <v>9</v>
      </c>
      <c r="L23" s="47" t="s">
        <v>145</v>
      </c>
      <c r="M23" s="35"/>
      <c r="N23" s="36"/>
      <c r="P23" s="46">
        <v>9</v>
      </c>
      <c r="Q23" s="47" t="s">
        <v>145</v>
      </c>
      <c r="R23" s="35"/>
      <c r="S23" s="36"/>
      <c r="T23" s="40">
        <f t="shared" si="4"/>
        <v>0</v>
      </c>
      <c r="U23" s="25">
        <v>1</v>
      </c>
      <c r="V23" s="25">
        <v>1</v>
      </c>
      <c r="W23" s="25">
        <v>0</v>
      </c>
      <c r="X23" s="25">
        <v>1</v>
      </c>
      <c r="Y23" s="42" t="str">
        <f>IF(AND($A$3&gt;0,$F$3&gt;0,$K$3=0,$P$3&gt;0),$A$6&amp;$AA$10&amp;$F$6&amp;$AA$10&amp;$P$6, "")</f>
        <v/>
      </c>
    </row>
    <row r="24" spans="1:27" hidden="1">
      <c r="A24" s="46">
        <v>10</v>
      </c>
      <c r="B24" s="47" t="s">
        <v>146</v>
      </c>
      <c r="C24" s="35"/>
      <c r="D24" s="36"/>
      <c r="E24" s="35"/>
      <c r="F24" s="46">
        <v>10</v>
      </c>
      <c r="G24" s="47" t="s">
        <v>146</v>
      </c>
      <c r="H24" s="35"/>
      <c r="I24" s="36"/>
      <c r="K24" s="46">
        <v>10</v>
      </c>
      <c r="L24" s="47" t="s">
        <v>146</v>
      </c>
      <c r="M24" s="35"/>
      <c r="N24" s="36"/>
      <c r="P24" s="46">
        <v>10</v>
      </c>
      <c r="Q24" s="47" t="s">
        <v>146</v>
      </c>
      <c r="R24" s="35"/>
      <c r="S24" s="36"/>
      <c r="T24" s="40">
        <f t="shared" si="4"/>
        <v>0</v>
      </c>
      <c r="U24" s="25">
        <v>1</v>
      </c>
      <c r="V24" s="25">
        <v>1</v>
      </c>
      <c r="W24" s="25">
        <v>1</v>
      </c>
      <c r="X24" s="25">
        <v>0</v>
      </c>
      <c r="Y24" s="42" t="str">
        <f>IF(AND($A$3&gt;0,$F$3&gt;0,$K$3&gt;0,$P$3=0),$A$6&amp;$AA$10&amp;$F$6&amp;$AA$10&amp;$K$6, "")</f>
        <v/>
      </c>
    </row>
    <row r="25" spans="1:27" hidden="1">
      <c r="A25" s="46">
        <v>11</v>
      </c>
      <c r="B25" s="47" t="s">
        <v>147</v>
      </c>
      <c r="C25" s="35"/>
      <c r="D25" s="36"/>
      <c r="E25" s="35"/>
      <c r="F25" s="46">
        <v>11</v>
      </c>
      <c r="G25" s="47" t="s">
        <v>147</v>
      </c>
      <c r="H25" s="35"/>
      <c r="I25" s="36"/>
      <c r="K25" s="46">
        <v>11</v>
      </c>
      <c r="L25" s="47" t="s">
        <v>147</v>
      </c>
      <c r="M25" s="35"/>
      <c r="N25" s="36"/>
      <c r="P25" s="46">
        <v>11</v>
      </c>
      <c r="Q25" s="47" t="s">
        <v>147</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148</v>
      </c>
      <c r="C26" s="35"/>
      <c r="D26" s="36"/>
      <c r="E26" s="35"/>
      <c r="F26" s="46">
        <v>12</v>
      </c>
      <c r="G26" s="47" t="s">
        <v>148</v>
      </c>
      <c r="H26" s="35"/>
      <c r="I26" s="36"/>
      <c r="K26" s="46">
        <v>12</v>
      </c>
      <c r="L26" s="47" t="s">
        <v>148</v>
      </c>
      <c r="M26" s="35"/>
      <c r="N26" s="36"/>
      <c r="P26" s="46">
        <v>12</v>
      </c>
      <c r="Q26" s="47" t="s">
        <v>148</v>
      </c>
      <c r="R26" s="35"/>
      <c r="S26" s="36"/>
    </row>
    <row r="27" spans="1:27" hidden="1">
      <c r="A27" s="46">
        <v>13</v>
      </c>
      <c r="B27" s="47" t="s">
        <v>149</v>
      </c>
      <c r="C27" s="35"/>
      <c r="D27" s="36"/>
      <c r="E27" s="35"/>
      <c r="F27" s="46">
        <v>13</v>
      </c>
      <c r="G27" s="47" t="s">
        <v>149</v>
      </c>
      <c r="H27" s="35"/>
      <c r="I27" s="36"/>
      <c r="K27" s="46">
        <v>13</v>
      </c>
      <c r="L27" s="47" t="s">
        <v>149</v>
      </c>
      <c r="M27" s="35"/>
      <c r="N27" s="36"/>
      <c r="P27" s="46">
        <v>13</v>
      </c>
      <c r="Q27" s="47" t="s">
        <v>149</v>
      </c>
      <c r="R27" s="35"/>
      <c r="S27" s="36"/>
    </row>
    <row r="28" spans="1:27" hidden="1">
      <c r="A28" s="46">
        <v>14</v>
      </c>
      <c r="B28" s="47" t="s">
        <v>150</v>
      </c>
      <c r="C28" s="35"/>
      <c r="D28" s="36"/>
      <c r="E28" s="35"/>
      <c r="F28" s="46">
        <v>14</v>
      </c>
      <c r="G28" s="47" t="s">
        <v>150</v>
      </c>
      <c r="H28" s="35"/>
      <c r="I28" s="36"/>
      <c r="K28" s="46">
        <v>14</v>
      </c>
      <c r="L28" s="47" t="s">
        <v>150</v>
      </c>
      <c r="M28" s="35"/>
      <c r="N28" s="36"/>
      <c r="P28" s="46">
        <v>14</v>
      </c>
      <c r="Q28" s="47" t="s">
        <v>150</v>
      </c>
      <c r="R28" s="35"/>
      <c r="S28" s="36"/>
    </row>
    <row r="29" spans="1:27" hidden="1">
      <c r="A29" s="46">
        <v>15</v>
      </c>
      <c r="B29" s="47" t="s">
        <v>151</v>
      </c>
      <c r="C29" s="35"/>
      <c r="D29" s="36"/>
      <c r="E29" s="35"/>
      <c r="F29" s="46">
        <v>15</v>
      </c>
      <c r="G29" s="47" t="s">
        <v>151</v>
      </c>
      <c r="H29" s="35"/>
      <c r="I29" s="36"/>
      <c r="K29" s="46">
        <v>15</v>
      </c>
      <c r="L29" s="47" t="s">
        <v>151</v>
      </c>
      <c r="M29" s="35"/>
      <c r="N29" s="36"/>
      <c r="P29" s="46">
        <v>15</v>
      </c>
      <c r="Q29" s="47" t="s">
        <v>151</v>
      </c>
      <c r="R29" s="35"/>
      <c r="S29" s="36"/>
    </row>
    <row r="30" spans="1:27" hidden="1">
      <c r="A30" s="46">
        <v>16</v>
      </c>
      <c r="B30" s="47" t="s">
        <v>152</v>
      </c>
      <c r="C30" s="35"/>
      <c r="D30" s="36"/>
      <c r="E30" s="35"/>
      <c r="F30" s="46">
        <v>16</v>
      </c>
      <c r="G30" s="47" t="s">
        <v>152</v>
      </c>
      <c r="H30" s="35"/>
      <c r="I30" s="36"/>
      <c r="K30" s="46">
        <v>16</v>
      </c>
      <c r="L30" s="47" t="s">
        <v>152</v>
      </c>
      <c r="M30" s="35"/>
      <c r="N30" s="36"/>
      <c r="P30" s="46">
        <v>16</v>
      </c>
      <c r="Q30" s="47" t="s">
        <v>152</v>
      </c>
      <c r="R30" s="35"/>
      <c r="S30" s="36"/>
      <c r="T30" s="40">
        <f>IF(Y30="",0, 1)</f>
        <v>0</v>
      </c>
      <c r="U30" s="25">
        <v>0</v>
      </c>
      <c r="V30" s="25">
        <v>0</v>
      </c>
      <c r="W30" s="25">
        <v>0</v>
      </c>
      <c r="X30" s="25">
        <v>0</v>
      </c>
      <c r="Y30" s="41" t="str">
        <f>IF(AND($A$3=0,$F$3=0,$K$3=0,$P$3=0)," 0/-", "")</f>
        <v/>
      </c>
      <c r="AA30" s="25" t="s">
        <v>153</v>
      </c>
    </row>
    <row r="31" spans="1:27" hidden="1">
      <c r="A31" s="46">
        <v>17</v>
      </c>
      <c r="B31" s="47" t="s">
        <v>154</v>
      </c>
      <c r="C31" s="35"/>
      <c r="D31" s="36"/>
      <c r="E31" s="35"/>
      <c r="F31" s="46">
        <v>17</v>
      </c>
      <c r="G31" s="47" t="s">
        <v>154</v>
      </c>
      <c r="H31" s="35"/>
      <c r="I31" s="36"/>
      <c r="K31" s="46">
        <v>17</v>
      </c>
      <c r="L31" s="47" t="s">
        <v>154</v>
      </c>
      <c r="M31" s="35"/>
      <c r="N31" s="36"/>
      <c r="P31" s="46">
        <v>17</v>
      </c>
      <c r="Q31" s="47" t="s">
        <v>154</v>
      </c>
      <c r="R31" s="35"/>
      <c r="S31" s="36"/>
      <c r="T31" s="40">
        <f t="shared" ref="T31:T45" si="5">IF(Y31="",0, 1)</f>
        <v>0</v>
      </c>
      <c r="U31" s="25">
        <v>0</v>
      </c>
      <c r="V31" s="25">
        <v>0</v>
      </c>
      <c r="W31" s="25">
        <v>0</v>
      </c>
      <c r="X31" s="25">
        <v>1</v>
      </c>
      <c r="Y31" s="42" t="str">
        <f>IF(AND($A$3=0,$F$3=0,$K$3=0,$P$3&gt;0),$U$5&amp;$P$3&amp;$AA$32, "")</f>
        <v/>
      </c>
      <c r="AA31" s="25" t="s">
        <v>155</v>
      </c>
    </row>
    <row r="32" spans="1:27" hidden="1">
      <c r="A32" s="46">
        <v>18</v>
      </c>
      <c r="B32" s="47" t="s">
        <v>156</v>
      </c>
      <c r="C32" s="35"/>
      <c r="D32" s="36"/>
      <c r="E32" s="35"/>
      <c r="F32" s="46">
        <v>18</v>
      </c>
      <c r="G32" s="47" t="s">
        <v>156</v>
      </c>
      <c r="H32" s="35"/>
      <c r="I32" s="36"/>
      <c r="K32" s="46">
        <v>18</v>
      </c>
      <c r="L32" s="47" t="s">
        <v>156</v>
      </c>
      <c r="M32" s="35"/>
      <c r="N32" s="36"/>
      <c r="P32" s="46">
        <v>18</v>
      </c>
      <c r="Q32" s="47" t="s">
        <v>156</v>
      </c>
      <c r="R32" s="35"/>
      <c r="S32" s="36"/>
      <c r="T32" s="40">
        <f t="shared" si="5"/>
        <v>0</v>
      </c>
      <c r="U32" s="25">
        <v>0</v>
      </c>
      <c r="V32" s="25">
        <v>0</v>
      </c>
      <c r="W32" s="25">
        <v>1</v>
      </c>
      <c r="X32" s="25">
        <v>0</v>
      </c>
      <c r="Y32" s="42" t="str">
        <f>IF(AND($A$3=0,$F$3=0,$K$3&gt;0,$P$3=0),$U$4&amp;$K$3&amp;$AA$32, "")</f>
        <v/>
      </c>
      <c r="AA32" s="25" t="s">
        <v>157</v>
      </c>
    </row>
    <row r="33" spans="1:25" hidden="1">
      <c r="A33" s="46">
        <v>19</v>
      </c>
      <c r="B33" s="47" t="s">
        <v>158</v>
      </c>
      <c r="C33" s="35"/>
      <c r="D33" s="36"/>
      <c r="E33" s="35"/>
      <c r="F33" s="46">
        <v>19</v>
      </c>
      <c r="G33" s="47" t="s">
        <v>158</v>
      </c>
      <c r="H33" s="35"/>
      <c r="I33" s="36"/>
      <c r="K33" s="46">
        <v>19</v>
      </c>
      <c r="L33" s="47" t="s">
        <v>158</v>
      </c>
      <c r="M33" s="35"/>
      <c r="N33" s="36"/>
      <c r="P33" s="46">
        <v>19</v>
      </c>
      <c r="Q33" s="47" t="s">
        <v>158</v>
      </c>
      <c r="R33" s="35"/>
      <c r="S33" s="36"/>
      <c r="T33" s="40">
        <f t="shared" si="5"/>
        <v>0</v>
      </c>
      <c r="U33" s="25">
        <v>0</v>
      </c>
      <c r="V33" s="25">
        <v>0</v>
      </c>
      <c r="W33" s="25">
        <v>1</v>
      </c>
      <c r="X33" s="25">
        <v>1</v>
      </c>
      <c r="Y33" s="42" t="str">
        <f>IF(AND($A$3=0,$F$3=0,$K$3&gt;0,$P$3&gt;0),$U$4&amp;$K$3&amp;$AA$31&amp;$U$5&amp;$P$3&amp;$AA$32, "")</f>
        <v/>
      </c>
    </row>
    <row r="34" spans="1:25" hidden="1">
      <c r="A34" s="46">
        <v>20</v>
      </c>
      <c r="B34" s="47" t="s">
        <v>159</v>
      </c>
      <c r="C34" s="35"/>
      <c r="D34" s="36"/>
      <c r="E34" s="35"/>
      <c r="F34" s="46">
        <v>20</v>
      </c>
      <c r="G34" s="47" t="s">
        <v>159</v>
      </c>
      <c r="H34" s="35"/>
      <c r="I34" s="36"/>
      <c r="K34" s="46">
        <v>20</v>
      </c>
      <c r="L34" s="47" t="s">
        <v>159</v>
      </c>
      <c r="M34" s="35"/>
      <c r="N34" s="36"/>
      <c r="P34" s="46">
        <v>20</v>
      </c>
      <c r="Q34" s="47" t="s">
        <v>159</v>
      </c>
      <c r="R34" s="35"/>
      <c r="S34" s="36"/>
      <c r="T34" s="40">
        <f t="shared" si="5"/>
        <v>0</v>
      </c>
      <c r="U34" s="25">
        <v>0</v>
      </c>
      <c r="V34" s="25">
        <v>1</v>
      </c>
      <c r="W34" s="25">
        <v>0</v>
      </c>
      <c r="X34" s="25">
        <v>0</v>
      </c>
      <c r="Y34" s="42" t="str">
        <f>IF(AND($A$3=0,$F$3&gt;0,$K$3=0,$P$3=0),$U$3&amp;$F$3&amp;$AA$32, "")</f>
        <v/>
      </c>
    </row>
    <row r="35" spans="1:25" hidden="1">
      <c r="A35" s="46">
        <v>21</v>
      </c>
      <c r="B35" s="47" t="s">
        <v>160</v>
      </c>
      <c r="C35" s="35"/>
      <c r="D35" s="36"/>
      <c r="E35" s="35"/>
      <c r="F35" s="46">
        <v>21</v>
      </c>
      <c r="G35" s="47" t="s">
        <v>160</v>
      </c>
      <c r="H35" s="35"/>
      <c r="I35" s="36"/>
      <c r="K35" s="46">
        <v>21</v>
      </c>
      <c r="L35" s="47" t="s">
        <v>160</v>
      </c>
      <c r="M35" s="35"/>
      <c r="N35" s="36"/>
      <c r="P35" s="46">
        <v>21</v>
      </c>
      <c r="Q35" s="47" t="s">
        <v>160</v>
      </c>
      <c r="R35" s="35"/>
      <c r="S35" s="36"/>
      <c r="T35" s="40">
        <f t="shared" si="5"/>
        <v>0</v>
      </c>
      <c r="U35" s="25">
        <v>0</v>
      </c>
      <c r="V35" s="25">
        <v>1</v>
      </c>
      <c r="W35" s="25">
        <v>0</v>
      </c>
      <c r="X35" s="25">
        <v>1</v>
      </c>
      <c r="Y35" s="42" t="str">
        <f>IF(AND($A$3=0,$F$3&gt;0,$K$3=0,$P$3&gt;0),$U$3&amp;$F$3&amp;$AA$31&amp;$U$5&amp;$P$3&amp;$AA$32, "")</f>
        <v/>
      </c>
    </row>
    <row r="36" spans="1:25" hidden="1">
      <c r="A36" s="46">
        <v>22</v>
      </c>
      <c r="B36" s="47" t="s">
        <v>161</v>
      </c>
      <c r="C36" s="35"/>
      <c r="D36" s="36"/>
      <c r="E36" s="35"/>
      <c r="F36" s="46">
        <v>22</v>
      </c>
      <c r="G36" s="47" t="s">
        <v>161</v>
      </c>
      <c r="H36" s="35"/>
      <c r="I36" s="36"/>
      <c r="K36" s="46">
        <v>22</v>
      </c>
      <c r="L36" s="47" t="s">
        <v>161</v>
      </c>
      <c r="M36" s="35"/>
      <c r="N36" s="36"/>
      <c r="P36" s="46">
        <v>22</v>
      </c>
      <c r="Q36" s="47" t="s">
        <v>161</v>
      </c>
      <c r="R36" s="35"/>
      <c r="S36" s="36"/>
      <c r="T36" s="40">
        <f t="shared" si="5"/>
        <v>0</v>
      </c>
      <c r="U36" s="25">
        <v>0</v>
      </c>
      <c r="V36" s="25">
        <v>1</v>
      </c>
      <c r="W36" s="25">
        <v>1</v>
      </c>
      <c r="X36" s="25">
        <v>0</v>
      </c>
      <c r="Y36" s="42" t="str">
        <f>IF(AND($A$3=0,$F$3&gt;0,$K$3&gt;0,$P$3=0),$U$3&amp;$F$3&amp;$AA$31&amp;$U$4&amp;$K$3, "")</f>
        <v/>
      </c>
    </row>
    <row r="37" spans="1:25" hidden="1">
      <c r="A37" s="46">
        <v>23</v>
      </c>
      <c r="B37" s="47" t="s">
        <v>162</v>
      </c>
      <c r="C37" s="35"/>
      <c r="D37" s="36"/>
      <c r="E37" s="35"/>
      <c r="F37" s="46">
        <v>23</v>
      </c>
      <c r="G37" s="47" t="s">
        <v>162</v>
      </c>
      <c r="H37" s="35"/>
      <c r="I37" s="36"/>
      <c r="K37" s="46">
        <v>23</v>
      </c>
      <c r="L37" s="47" t="s">
        <v>162</v>
      </c>
      <c r="M37" s="35"/>
      <c r="N37" s="36"/>
      <c r="P37" s="46">
        <v>23</v>
      </c>
      <c r="Q37" s="47" t="s">
        <v>162</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163</v>
      </c>
      <c r="C38" s="35"/>
      <c r="D38" s="36"/>
      <c r="E38" s="35"/>
      <c r="F38" s="46">
        <v>24</v>
      </c>
      <c r="G38" s="47" t="s">
        <v>163</v>
      </c>
      <c r="H38" s="35"/>
      <c r="I38" s="36"/>
      <c r="K38" s="46">
        <v>24</v>
      </c>
      <c r="L38" s="47" t="s">
        <v>163</v>
      </c>
      <c r="M38" s="35"/>
      <c r="N38" s="36"/>
      <c r="P38" s="46">
        <v>24</v>
      </c>
      <c r="Q38" s="47" t="s">
        <v>163</v>
      </c>
      <c r="R38" s="35"/>
      <c r="S38" s="36"/>
      <c r="T38" s="40">
        <f t="shared" si="5"/>
        <v>0</v>
      </c>
      <c r="U38" s="25">
        <v>1</v>
      </c>
      <c r="V38" s="25">
        <v>0</v>
      </c>
      <c r="W38" s="25">
        <v>0</v>
      </c>
      <c r="X38" s="25">
        <v>0</v>
      </c>
      <c r="Y38" s="41" t="str">
        <f>IF(AND($A$3&gt;0,$F$3=0,$K$3=0,$P$3=0), $U$2&amp;$A$3&amp;$AA$32, "")</f>
        <v/>
      </c>
    </row>
    <row r="39" spans="1:25" hidden="1">
      <c r="A39" s="46">
        <v>25</v>
      </c>
      <c r="B39" s="47" t="s">
        <v>164</v>
      </c>
      <c r="C39" s="35"/>
      <c r="D39" s="36"/>
      <c r="E39" s="35"/>
      <c r="F39" s="46">
        <v>25</v>
      </c>
      <c r="G39" s="47" t="s">
        <v>164</v>
      </c>
      <c r="H39" s="35"/>
      <c r="I39" s="36"/>
      <c r="K39" s="46">
        <v>25</v>
      </c>
      <c r="L39" s="47" t="s">
        <v>164</v>
      </c>
      <c r="M39" s="35"/>
      <c r="N39" s="36"/>
      <c r="P39" s="46">
        <v>25</v>
      </c>
      <c r="Q39" s="47" t="s">
        <v>164</v>
      </c>
      <c r="R39" s="35"/>
      <c r="S39" s="36"/>
      <c r="T39" s="40">
        <f t="shared" si="5"/>
        <v>0</v>
      </c>
      <c r="U39" s="25">
        <v>1</v>
      </c>
      <c r="V39" s="25">
        <v>0</v>
      </c>
      <c r="W39" s="25">
        <v>0</v>
      </c>
      <c r="X39" s="25">
        <v>1</v>
      </c>
      <c r="Y39" s="42" t="str">
        <f>IF(AND($A$3&gt;0,$F$3=0,$K$3=0,$P$3&gt;0),$U$2&amp;$A$3&amp;$AA$31&amp;$U$5&amp;$P$3&amp;$AA$32, "")</f>
        <v/>
      </c>
    </row>
    <row r="40" spans="1:25" hidden="1">
      <c r="A40" s="46">
        <v>26</v>
      </c>
      <c r="B40" s="47" t="s">
        <v>165</v>
      </c>
      <c r="C40" s="35"/>
      <c r="D40" s="36"/>
      <c r="E40" s="35"/>
      <c r="F40" s="46">
        <v>26</v>
      </c>
      <c r="G40" s="47" t="s">
        <v>165</v>
      </c>
      <c r="H40" s="35"/>
      <c r="I40" s="36"/>
      <c r="K40" s="46">
        <v>26</v>
      </c>
      <c r="L40" s="47" t="s">
        <v>165</v>
      </c>
      <c r="M40" s="35"/>
      <c r="N40" s="36"/>
      <c r="P40" s="46">
        <v>26</v>
      </c>
      <c r="Q40" s="47" t="s">
        <v>165</v>
      </c>
      <c r="R40" s="35"/>
      <c r="S40" s="36"/>
      <c r="T40" s="40">
        <f t="shared" si="5"/>
        <v>0</v>
      </c>
      <c r="U40" s="25">
        <v>1</v>
      </c>
      <c r="V40" s="25">
        <v>0</v>
      </c>
      <c r="W40" s="25">
        <v>1</v>
      </c>
      <c r="X40" s="25">
        <v>0</v>
      </c>
      <c r="Y40" s="42" t="str">
        <f>IF(AND($A$3&gt;0,$F$3=0,$K$3&gt;0,$P$3=0),$U$2&amp;$A$3&amp;$AA$31&amp;$U$4&amp;$K$3, "")</f>
        <v/>
      </c>
    </row>
    <row r="41" spans="1:25" hidden="1">
      <c r="A41" s="46">
        <v>27</v>
      </c>
      <c r="B41" s="47" t="s">
        <v>166</v>
      </c>
      <c r="C41" s="35"/>
      <c r="D41" s="36"/>
      <c r="E41" s="35"/>
      <c r="F41" s="46">
        <v>27</v>
      </c>
      <c r="G41" s="47" t="s">
        <v>166</v>
      </c>
      <c r="H41" s="35"/>
      <c r="I41" s="36"/>
      <c r="K41" s="46">
        <v>27</v>
      </c>
      <c r="L41" s="47" t="s">
        <v>166</v>
      </c>
      <c r="M41" s="35"/>
      <c r="N41" s="36"/>
      <c r="P41" s="46">
        <v>27</v>
      </c>
      <c r="Q41" s="47" t="s">
        <v>166</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167</v>
      </c>
      <c r="C42" s="35"/>
      <c r="D42" s="36"/>
      <c r="E42" s="35"/>
      <c r="F42" s="46">
        <v>28</v>
      </c>
      <c r="G42" s="47" t="s">
        <v>167</v>
      </c>
      <c r="H42" s="35"/>
      <c r="I42" s="36"/>
      <c r="K42" s="46">
        <v>28</v>
      </c>
      <c r="L42" s="47" t="s">
        <v>167</v>
      </c>
      <c r="M42" s="35"/>
      <c r="N42" s="36"/>
      <c r="P42" s="46">
        <v>28</v>
      </c>
      <c r="Q42" s="47" t="s">
        <v>167</v>
      </c>
      <c r="R42" s="35"/>
      <c r="S42" s="36"/>
      <c r="T42" s="40">
        <f t="shared" si="5"/>
        <v>0</v>
      </c>
      <c r="U42" s="25">
        <v>1</v>
      </c>
      <c r="V42" s="25">
        <v>1</v>
      </c>
      <c r="W42" s="25">
        <v>0</v>
      </c>
      <c r="X42" s="25">
        <v>0</v>
      </c>
      <c r="Y42" s="42" t="str">
        <f>IF(AND($A$3&gt;0,$F$3&gt;0,$K$3=0,$P$3=0),$U$2&amp;$A$3&amp;$AA$31&amp;$U$3&amp;$F$3, "")</f>
        <v/>
      </c>
    </row>
    <row r="43" spans="1:25" hidden="1">
      <c r="A43" s="46">
        <v>29</v>
      </c>
      <c r="B43" s="47" t="s">
        <v>168</v>
      </c>
      <c r="C43" s="35"/>
      <c r="D43" s="36"/>
      <c r="E43" s="35"/>
      <c r="F43" s="46">
        <v>29</v>
      </c>
      <c r="G43" s="47" t="s">
        <v>168</v>
      </c>
      <c r="H43" s="35"/>
      <c r="I43" s="36"/>
      <c r="K43" s="46">
        <v>29</v>
      </c>
      <c r="L43" s="47" t="s">
        <v>168</v>
      </c>
      <c r="M43" s="35"/>
      <c r="N43" s="36"/>
      <c r="P43" s="46">
        <v>29</v>
      </c>
      <c r="Q43" s="47" t="s">
        <v>168</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169</v>
      </c>
      <c r="C44" s="35"/>
      <c r="D44" s="36"/>
      <c r="E44" s="35"/>
      <c r="F44" s="46">
        <v>30</v>
      </c>
      <c r="G44" s="47" t="s">
        <v>169</v>
      </c>
      <c r="H44" s="35"/>
      <c r="I44" s="36"/>
      <c r="K44" s="46">
        <v>30</v>
      </c>
      <c r="L44" s="47" t="s">
        <v>169</v>
      </c>
      <c r="M44" s="35"/>
      <c r="N44" s="36"/>
      <c r="P44" s="46">
        <v>30</v>
      </c>
      <c r="Q44" s="47" t="s">
        <v>169</v>
      </c>
      <c r="R44" s="35"/>
      <c r="S44" s="36"/>
      <c r="T44" s="40">
        <f t="shared" si="5"/>
        <v>0</v>
      </c>
      <c r="U44" s="25">
        <v>1</v>
      </c>
      <c r="V44" s="25">
        <v>1</v>
      </c>
      <c r="W44" s="25">
        <v>1</v>
      </c>
      <c r="X44" s="25">
        <v>0</v>
      </c>
      <c r="Y44" s="42" t="str">
        <f>IF(AND($A$3&gt;0,$F$3&gt;0,$K$3&gt;0,$P$3=0),$U$2&amp;$A$3&amp;$AA$31&amp;$U$3&amp;$F$3&amp;$AA$31&amp;$U$4&amp;$K$3, "")</f>
        <v/>
      </c>
    </row>
    <row r="45" spans="1:25" hidden="1">
      <c r="A45" s="46">
        <v>31</v>
      </c>
      <c r="B45" s="47" t="s">
        <v>170</v>
      </c>
      <c r="C45" s="35"/>
      <c r="D45" s="36"/>
      <c r="E45" s="35"/>
      <c r="F45" s="46">
        <v>31</v>
      </c>
      <c r="G45" s="47" t="s">
        <v>170</v>
      </c>
      <c r="H45" s="35"/>
      <c r="I45" s="36"/>
      <c r="K45" s="46">
        <v>31</v>
      </c>
      <c r="L45" s="47" t="s">
        <v>170</v>
      </c>
      <c r="M45" s="35"/>
      <c r="N45" s="36"/>
      <c r="P45" s="46">
        <v>31</v>
      </c>
      <c r="Q45" s="47" t="s">
        <v>170</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171</v>
      </c>
      <c r="C46" s="35"/>
      <c r="D46" s="36"/>
      <c r="E46" s="35"/>
      <c r="F46" s="46">
        <v>32</v>
      </c>
      <c r="G46" s="47" t="s">
        <v>171</v>
      </c>
      <c r="H46" s="35"/>
      <c r="I46" s="36"/>
      <c r="K46" s="46">
        <v>32</v>
      </c>
      <c r="L46" s="47" t="s">
        <v>171</v>
      </c>
      <c r="M46" s="35"/>
      <c r="N46" s="36"/>
      <c r="P46" s="46">
        <v>32</v>
      </c>
      <c r="Q46" s="47" t="s">
        <v>171</v>
      </c>
      <c r="R46" s="35"/>
      <c r="S46" s="36"/>
    </row>
    <row r="47" spans="1:25" hidden="1">
      <c r="A47" s="46">
        <v>33</v>
      </c>
      <c r="B47" s="47" t="s">
        <v>172</v>
      </c>
      <c r="C47" s="35"/>
      <c r="D47" s="36"/>
      <c r="E47" s="35"/>
      <c r="F47" s="46">
        <v>33</v>
      </c>
      <c r="G47" s="47" t="s">
        <v>172</v>
      </c>
      <c r="H47" s="35"/>
      <c r="I47" s="36"/>
      <c r="K47" s="46">
        <v>33</v>
      </c>
      <c r="L47" s="47" t="s">
        <v>172</v>
      </c>
      <c r="M47" s="35"/>
      <c r="N47" s="36"/>
      <c r="P47" s="46">
        <v>33</v>
      </c>
      <c r="Q47" s="47" t="s">
        <v>172</v>
      </c>
      <c r="R47" s="35"/>
      <c r="S47" s="36"/>
    </row>
    <row r="48" spans="1:25" hidden="1">
      <c r="A48" s="46">
        <v>34</v>
      </c>
      <c r="B48" s="47" t="s">
        <v>173</v>
      </c>
      <c r="C48" s="35"/>
      <c r="D48" s="36"/>
      <c r="E48" s="35"/>
      <c r="F48" s="46">
        <v>34</v>
      </c>
      <c r="G48" s="47" t="s">
        <v>173</v>
      </c>
      <c r="H48" s="35"/>
      <c r="I48" s="36"/>
      <c r="K48" s="46">
        <v>34</v>
      </c>
      <c r="L48" s="47" t="s">
        <v>173</v>
      </c>
      <c r="M48" s="35"/>
      <c r="N48" s="36"/>
      <c r="P48" s="46">
        <v>34</v>
      </c>
      <c r="Q48" s="47" t="s">
        <v>173</v>
      </c>
      <c r="R48" s="35"/>
      <c r="S48" s="36"/>
    </row>
    <row r="49" spans="1:19" hidden="1">
      <c r="A49" s="46">
        <v>35</v>
      </c>
      <c r="B49" s="47" t="s">
        <v>174</v>
      </c>
      <c r="C49" s="35"/>
      <c r="D49" s="36"/>
      <c r="E49" s="35"/>
      <c r="F49" s="46">
        <v>35</v>
      </c>
      <c r="G49" s="47" t="s">
        <v>174</v>
      </c>
      <c r="H49" s="35"/>
      <c r="I49" s="36"/>
      <c r="K49" s="46">
        <v>35</v>
      </c>
      <c r="L49" s="47" t="s">
        <v>174</v>
      </c>
      <c r="M49" s="35"/>
      <c r="N49" s="36"/>
      <c r="P49" s="46">
        <v>35</v>
      </c>
      <c r="Q49" s="47" t="s">
        <v>174</v>
      </c>
      <c r="R49" s="35"/>
      <c r="S49" s="36"/>
    </row>
    <row r="50" spans="1:19" hidden="1">
      <c r="A50" s="46">
        <v>36</v>
      </c>
      <c r="B50" s="47" t="s">
        <v>175</v>
      </c>
      <c r="C50" s="35"/>
      <c r="D50" s="36"/>
      <c r="E50" s="35"/>
      <c r="F50" s="46">
        <v>36</v>
      </c>
      <c r="G50" s="47" t="s">
        <v>175</v>
      </c>
      <c r="H50" s="35"/>
      <c r="I50" s="36"/>
      <c r="K50" s="46">
        <v>36</v>
      </c>
      <c r="L50" s="47" t="s">
        <v>175</v>
      </c>
      <c r="M50" s="35"/>
      <c r="N50" s="36"/>
      <c r="P50" s="46">
        <v>36</v>
      </c>
      <c r="Q50" s="47" t="s">
        <v>175</v>
      </c>
      <c r="R50" s="35"/>
      <c r="S50" s="36"/>
    </row>
    <row r="51" spans="1:19" hidden="1">
      <c r="A51" s="46">
        <v>37</v>
      </c>
      <c r="B51" s="47" t="s">
        <v>176</v>
      </c>
      <c r="C51" s="35"/>
      <c r="D51" s="36"/>
      <c r="E51" s="35"/>
      <c r="F51" s="46">
        <v>37</v>
      </c>
      <c r="G51" s="47" t="s">
        <v>176</v>
      </c>
      <c r="H51" s="35"/>
      <c r="I51" s="36"/>
      <c r="K51" s="46">
        <v>37</v>
      </c>
      <c r="L51" s="47" t="s">
        <v>176</v>
      </c>
      <c r="M51" s="35"/>
      <c r="N51" s="36"/>
      <c r="P51" s="46">
        <v>37</v>
      </c>
      <c r="Q51" s="47" t="s">
        <v>176</v>
      </c>
      <c r="R51" s="35"/>
      <c r="S51" s="36"/>
    </row>
    <row r="52" spans="1:19" hidden="1">
      <c r="A52" s="46">
        <v>38</v>
      </c>
      <c r="B52" s="47" t="s">
        <v>177</v>
      </c>
      <c r="C52" s="35"/>
      <c r="D52" s="36"/>
      <c r="E52" s="35"/>
      <c r="F52" s="46">
        <v>38</v>
      </c>
      <c r="G52" s="47" t="s">
        <v>177</v>
      </c>
      <c r="H52" s="35"/>
      <c r="I52" s="36"/>
      <c r="K52" s="46">
        <v>38</v>
      </c>
      <c r="L52" s="47" t="s">
        <v>177</v>
      </c>
      <c r="M52" s="35"/>
      <c r="N52" s="36"/>
      <c r="P52" s="46">
        <v>38</v>
      </c>
      <c r="Q52" s="47" t="s">
        <v>177</v>
      </c>
      <c r="R52" s="35"/>
      <c r="S52" s="36"/>
    </row>
    <row r="53" spans="1:19" hidden="1">
      <c r="A53" s="46">
        <v>39</v>
      </c>
      <c r="B53" s="47" t="s">
        <v>178</v>
      </c>
      <c r="C53" s="35"/>
      <c r="D53" s="36"/>
      <c r="E53" s="35"/>
      <c r="F53" s="46">
        <v>39</v>
      </c>
      <c r="G53" s="47" t="s">
        <v>178</v>
      </c>
      <c r="H53" s="35"/>
      <c r="I53" s="36"/>
      <c r="K53" s="46">
        <v>39</v>
      </c>
      <c r="L53" s="47" t="s">
        <v>178</v>
      </c>
      <c r="M53" s="35"/>
      <c r="N53" s="36"/>
      <c r="P53" s="46">
        <v>39</v>
      </c>
      <c r="Q53" s="47" t="s">
        <v>178</v>
      </c>
      <c r="R53" s="35"/>
      <c r="S53" s="36"/>
    </row>
    <row r="54" spans="1:19" hidden="1">
      <c r="A54" s="46">
        <v>40</v>
      </c>
      <c r="B54" s="47" t="s">
        <v>179</v>
      </c>
      <c r="C54" s="35"/>
      <c r="D54" s="36"/>
      <c r="E54" s="35"/>
      <c r="F54" s="46">
        <v>40</v>
      </c>
      <c r="G54" s="47" t="s">
        <v>179</v>
      </c>
      <c r="H54" s="35"/>
      <c r="I54" s="36"/>
      <c r="K54" s="46">
        <v>40</v>
      </c>
      <c r="L54" s="47" t="s">
        <v>179</v>
      </c>
      <c r="M54" s="35"/>
      <c r="N54" s="36"/>
      <c r="P54" s="46">
        <v>40</v>
      </c>
      <c r="Q54" s="47" t="s">
        <v>179</v>
      </c>
      <c r="R54" s="35"/>
      <c r="S54" s="36"/>
    </row>
    <row r="55" spans="1:19" hidden="1">
      <c r="A55" s="46">
        <v>41</v>
      </c>
      <c r="B55" s="47" t="s">
        <v>180</v>
      </c>
      <c r="C55" s="35"/>
      <c r="D55" s="36"/>
      <c r="E55" s="35"/>
      <c r="F55" s="46">
        <v>41</v>
      </c>
      <c r="G55" s="47" t="s">
        <v>180</v>
      </c>
      <c r="H55" s="35"/>
      <c r="I55" s="36"/>
      <c r="K55" s="46">
        <v>41</v>
      </c>
      <c r="L55" s="47" t="s">
        <v>180</v>
      </c>
      <c r="M55" s="35"/>
      <c r="N55" s="36"/>
      <c r="P55" s="46">
        <v>41</v>
      </c>
      <c r="Q55" s="47" t="s">
        <v>180</v>
      </c>
      <c r="R55" s="35"/>
      <c r="S55" s="36"/>
    </row>
    <row r="56" spans="1:19" hidden="1">
      <c r="A56" s="46">
        <v>42</v>
      </c>
      <c r="B56" s="47" t="s">
        <v>181</v>
      </c>
      <c r="C56" s="35"/>
      <c r="D56" s="36"/>
      <c r="E56" s="35"/>
      <c r="F56" s="46">
        <v>42</v>
      </c>
      <c r="G56" s="47" t="s">
        <v>181</v>
      </c>
      <c r="H56" s="35"/>
      <c r="I56" s="36"/>
      <c r="K56" s="46">
        <v>42</v>
      </c>
      <c r="L56" s="47" t="s">
        <v>181</v>
      </c>
      <c r="M56" s="35"/>
      <c r="N56" s="36"/>
      <c r="P56" s="46">
        <v>42</v>
      </c>
      <c r="Q56" s="47" t="s">
        <v>181</v>
      </c>
      <c r="R56" s="35"/>
      <c r="S56" s="36"/>
    </row>
    <row r="57" spans="1:19" hidden="1">
      <c r="A57" s="46">
        <v>43</v>
      </c>
      <c r="B57" s="47" t="s">
        <v>182</v>
      </c>
      <c r="C57" s="35"/>
      <c r="D57" s="36"/>
      <c r="E57" s="35"/>
      <c r="F57" s="46">
        <v>43</v>
      </c>
      <c r="G57" s="47" t="s">
        <v>182</v>
      </c>
      <c r="H57" s="35"/>
      <c r="I57" s="36"/>
      <c r="K57" s="46">
        <v>43</v>
      </c>
      <c r="L57" s="47" t="s">
        <v>182</v>
      </c>
      <c r="M57" s="35"/>
      <c r="N57" s="36"/>
      <c r="P57" s="46">
        <v>43</v>
      </c>
      <c r="Q57" s="47" t="s">
        <v>182</v>
      </c>
      <c r="R57" s="35"/>
      <c r="S57" s="36"/>
    </row>
    <row r="58" spans="1:19" hidden="1">
      <c r="A58" s="46">
        <v>44</v>
      </c>
      <c r="B58" s="47" t="s">
        <v>183</v>
      </c>
      <c r="C58" s="35"/>
      <c r="D58" s="36"/>
      <c r="E58" s="35"/>
      <c r="F58" s="46">
        <v>44</v>
      </c>
      <c r="G58" s="47" t="s">
        <v>183</v>
      </c>
      <c r="H58" s="35"/>
      <c r="I58" s="36"/>
      <c r="K58" s="46">
        <v>44</v>
      </c>
      <c r="L58" s="47" t="s">
        <v>183</v>
      </c>
      <c r="M58" s="35"/>
      <c r="N58" s="36"/>
      <c r="P58" s="46">
        <v>44</v>
      </c>
      <c r="Q58" s="47" t="s">
        <v>183</v>
      </c>
      <c r="R58" s="35"/>
      <c r="S58" s="36"/>
    </row>
    <row r="59" spans="1:19" hidden="1">
      <c r="A59" s="46">
        <v>45</v>
      </c>
      <c r="B59" s="47" t="s">
        <v>184</v>
      </c>
      <c r="C59" s="35"/>
      <c r="D59" s="36"/>
      <c r="E59" s="35"/>
      <c r="F59" s="46">
        <v>45</v>
      </c>
      <c r="G59" s="47" t="s">
        <v>184</v>
      </c>
      <c r="H59" s="35"/>
      <c r="I59" s="36"/>
      <c r="K59" s="46">
        <v>45</v>
      </c>
      <c r="L59" s="47" t="s">
        <v>184</v>
      </c>
      <c r="M59" s="35"/>
      <c r="N59" s="36"/>
      <c r="P59" s="46">
        <v>45</v>
      </c>
      <c r="Q59" s="47" t="s">
        <v>184</v>
      </c>
      <c r="R59" s="35"/>
      <c r="S59" s="36"/>
    </row>
    <row r="60" spans="1:19" hidden="1">
      <c r="A60" s="46">
        <v>46</v>
      </c>
      <c r="B60" s="47" t="s">
        <v>185</v>
      </c>
      <c r="C60" s="35"/>
      <c r="D60" s="36"/>
      <c r="E60" s="35"/>
      <c r="F60" s="46">
        <v>46</v>
      </c>
      <c r="G60" s="47" t="s">
        <v>185</v>
      </c>
      <c r="H60" s="35"/>
      <c r="I60" s="36"/>
      <c r="K60" s="46">
        <v>46</v>
      </c>
      <c r="L60" s="47" t="s">
        <v>185</v>
      </c>
      <c r="M60" s="35"/>
      <c r="N60" s="36"/>
      <c r="P60" s="46">
        <v>46</v>
      </c>
      <c r="Q60" s="47" t="s">
        <v>185</v>
      </c>
      <c r="R60" s="35"/>
      <c r="S60" s="36"/>
    </row>
    <row r="61" spans="1:19" hidden="1">
      <c r="A61" s="46">
        <v>47</v>
      </c>
      <c r="B61" s="47" t="s">
        <v>186</v>
      </c>
      <c r="C61" s="35"/>
      <c r="D61" s="36"/>
      <c r="E61" s="35"/>
      <c r="F61" s="46">
        <v>47</v>
      </c>
      <c r="G61" s="47" t="s">
        <v>186</v>
      </c>
      <c r="H61" s="35"/>
      <c r="I61" s="36"/>
      <c r="K61" s="46">
        <v>47</v>
      </c>
      <c r="L61" s="47" t="s">
        <v>186</v>
      </c>
      <c r="M61" s="35"/>
      <c r="N61" s="36"/>
      <c r="P61" s="46">
        <v>47</v>
      </c>
      <c r="Q61" s="47" t="s">
        <v>186</v>
      </c>
      <c r="R61" s="35"/>
      <c r="S61" s="36"/>
    </row>
    <row r="62" spans="1:19" hidden="1">
      <c r="A62" s="46">
        <v>48</v>
      </c>
      <c r="B62" s="47" t="s">
        <v>187</v>
      </c>
      <c r="C62" s="35"/>
      <c r="D62" s="36"/>
      <c r="E62" s="35"/>
      <c r="F62" s="46">
        <v>48</v>
      </c>
      <c r="G62" s="47" t="s">
        <v>187</v>
      </c>
      <c r="H62" s="35"/>
      <c r="I62" s="36"/>
      <c r="K62" s="46">
        <v>48</v>
      </c>
      <c r="L62" s="47" t="s">
        <v>187</v>
      </c>
      <c r="M62" s="35"/>
      <c r="N62" s="36"/>
      <c r="P62" s="46">
        <v>48</v>
      </c>
      <c r="Q62" s="47" t="s">
        <v>187</v>
      </c>
      <c r="R62" s="35"/>
      <c r="S62" s="36"/>
    </row>
    <row r="63" spans="1:19" hidden="1">
      <c r="A63" s="46">
        <v>49</v>
      </c>
      <c r="B63" s="47" t="s">
        <v>188</v>
      </c>
      <c r="C63" s="35"/>
      <c r="D63" s="36"/>
      <c r="E63" s="35"/>
      <c r="F63" s="46">
        <v>49</v>
      </c>
      <c r="G63" s="47" t="s">
        <v>188</v>
      </c>
      <c r="H63" s="35"/>
      <c r="I63" s="36"/>
      <c r="K63" s="46">
        <v>49</v>
      </c>
      <c r="L63" s="47" t="s">
        <v>188</v>
      </c>
      <c r="M63" s="35"/>
      <c r="N63" s="36"/>
      <c r="P63" s="46">
        <v>49</v>
      </c>
      <c r="Q63" s="47" t="s">
        <v>188</v>
      </c>
      <c r="R63" s="35"/>
      <c r="S63" s="36"/>
    </row>
    <row r="64" spans="1:19" hidden="1">
      <c r="A64" s="46">
        <v>50</v>
      </c>
      <c r="B64" s="47" t="s">
        <v>189</v>
      </c>
      <c r="C64" s="35"/>
      <c r="D64" s="36"/>
      <c r="E64" s="35"/>
      <c r="F64" s="46">
        <v>50</v>
      </c>
      <c r="G64" s="47" t="s">
        <v>189</v>
      </c>
      <c r="H64" s="35"/>
      <c r="I64" s="36"/>
      <c r="K64" s="46">
        <v>50</v>
      </c>
      <c r="L64" s="47" t="s">
        <v>189</v>
      </c>
      <c r="M64" s="35"/>
      <c r="N64" s="36"/>
      <c r="P64" s="46">
        <v>50</v>
      </c>
      <c r="Q64" s="47" t="s">
        <v>189</v>
      </c>
      <c r="R64" s="35"/>
      <c r="S64" s="36"/>
    </row>
    <row r="65" spans="1:19" hidden="1">
      <c r="A65" s="46">
        <v>51</v>
      </c>
      <c r="B65" s="47" t="s">
        <v>190</v>
      </c>
      <c r="C65" s="35"/>
      <c r="D65" s="36"/>
      <c r="E65" s="35"/>
      <c r="F65" s="46">
        <v>51</v>
      </c>
      <c r="G65" s="47" t="s">
        <v>190</v>
      </c>
      <c r="H65" s="35"/>
      <c r="I65" s="36"/>
      <c r="K65" s="46">
        <v>51</v>
      </c>
      <c r="L65" s="47" t="s">
        <v>190</v>
      </c>
      <c r="M65" s="35"/>
      <c r="N65" s="36"/>
      <c r="P65" s="46">
        <v>51</v>
      </c>
      <c r="Q65" s="47" t="s">
        <v>190</v>
      </c>
      <c r="R65" s="35"/>
      <c r="S65" s="36"/>
    </row>
    <row r="66" spans="1:19" hidden="1">
      <c r="A66" s="46">
        <v>52</v>
      </c>
      <c r="B66" s="47" t="s">
        <v>191</v>
      </c>
      <c r="C66" s="35"/>
      <c r="D66" s="36"/>
      <c r="E66" s="35"/>
      <c r="F66" s="46">
        <v>52</v>
      </c>
      <c r="G66" s="47" t="s">
        <v>191</v>
      </c>
      <c r="H66" s="35"/>
      <c r="I66" s="36"/>
      <c r="K66" s="46">
        <v>52</v>
      </c>
      <c r="L66" s="47" t="s">
        <v>191</v>
      </c>
      <c r="M66" s="35"/>
      <c r="N66" s="36"/>
      <c r="P66" s="46">
        <v>52</v>
      </c>
      <c r="Q66" s="47" t="s">
        <v>191</v>
      </c>
      <c r="R66" s="35"/>
      <c r="S66" s="36"/>
    </row>
    <row r="67" spans="1:19" hidden="1">
      <c r="A67" s="46">
        <v>53</v>
      </c>
      <c r="B67" s="47" t="s">
        <v>192</v>
      </c>
      <c r="C67" s="35"/>
      <c r="D67" s="36"/>
      <c r="E67" s="35"/>
      <c r="F67" s="46">
        <v>53</v>
      </c>
      <c r="G67" s="47" t="s">
        <v>192</v>
      </c>
      <c r="H67" s="35"/>
      <c r="I67" s="36"/>
      <c r="K67" s="46">
        <v>53</v>
      </c>
      <c r="L67" s="47" t="s">
        <v>192</v>
      </c>
      <c r="M67" s="35"/>
      <c r="N67" s="36"/>
      <c r="P67" s="46">
        <v>53</v>
      </c>
      <c r="Q67" s="47" t="s">
        <v>192</v>
      </c>
      <c r="R67" s="35"/>
      <c r="S67" s="36"/>
    </row>
    <row r="68" spans="1:19" hidden="1">
      <c r="A68" s="46">
        <v>54</v>
      </c>
      <c r="B68" s="47" t="s">
        <v>193</v>
      </c>
      <c r="C68" s="35"/>
      <c r="D68" s="36"/>
      <c r="E68" s="35"/>
      <c r="F68" s="46">
        <v>54</v>
      </c>
      <c r="G68" s="47" t="s">
        <v>193</v>
      </c>
      <c r="H68" s="35"/>
      <c r="I68" s="36"/>
      <c r="K68" s="46">
        <v>54</v>
      </c>
      <c r="L68" s="47" t="s">
        <v>193</v>
      </c>
      <c r="M68" s="35"/>
      <c r="N68" s="36"/>
      <c r="P68" s="46">
        <v>54</v>
      </c>
      <c r="Q68" s="47" t="s">
        <v>193</v>
      </c>
      <c r="R68" s="35"/>
      <c r="S68" s="36"/>
    </row>
    <row r="69" spans="1:19" hidden="1">
      <c r="A69" s="46">
        <v>55</v>
      </c>
      <c r="B69" s="47" t="s">
        <v>194</v>
      </c>
      <c r="C69" s="35"/>
      <c r="D69" s="36"/>
      <c r="E69" s="35"/>
      <c r="F69" s="46">
        <v>55</v>
      </c>
      <c r="G69" s="47" t="s">
        <v>194</v>
      </c>
      <c r="H69" s="35"/>
      <c r="I69" s="36"/>
      <c r="K69" s="46">
        <v>55</v>
      </c>
      <c r="L69" s="47" t="s">
        <v>194</v>
      </c>
      <c r="M69" s="35"/>
      <c r="N69" s="36"/>
      <c r="P69" s="46">
        <v>55</v>
      </c>
      <c r="Q69" s="47" t="s">
        <v>194</v>
      </c>
      <c r="R69" s="35"/>
      <c r="S69" s="36"/>
    </row>
    <row r="70" spans="1:19" hidden="1">
      <c r="A70" s="46">
        <v>56</v>
      </c>
      <c r="B70" s="47" t="s">
        <v>195</v>
      </c>
      <c r="C70" s="35"/>
      <c r="D70" s="36"/>
      <c r="E70" s="35"/>
      <c r="F70" s="46">
        <v>56</v>
      </c>
      <c r="G70" s="47" t="s">
        <v>195</v>
      </c>
      <c r="H70" s="35"/>
      <c r="I70" s="36"/>
      <c r="K70" s="46">
        <v>56</v>
      </c>
      <c r="L70" s="47" t="s">
        <v>195</v>
      </c>
      <c r="M70" s="35"/>
      <c r="N70" s="36"/>
      <c r="P70" s="46">
        <v>56</v>
      </c>
      <c r="Q70" s="47" t="s">
        <v>195</v>
      </c>
      <c r="R70" s="35"/>
      <c r="S70" s="36"/>
    </row>
    <row r="71" spans="1:19" hidden="1">
      <c r="A71" s="46">
        <v>57</v>
      </c>
      <c r="B71" s="47" t="s">
        <v>196</v>
      </c>
      <c r="C71" s="35"/>
      <c r="D71" s="36"/>
      <c r="E71" s="35"/>
      <c r="F71" s="46">
        <v>57</v>
      </c>
      <c r="G71" s="47" t="s">
        <v>196</v>
      </c>
      <c r="H71" s="35"/>
      <c r="I71" s="36"/>
      <c r="K71" s="46">
        <v>57</v>
      </c>
      <c r="L71" s="47" t="s">
        <v>196</v>
      </c>
      <c r="M71" s="35"/>
      <c r="N71" s="36"/>
      <c r="P71" s="46">
        <v>57</v>
      </c>
      <c r="Q71" s="47" t="s">
        <v>196</v>
      </c>
      <c r="R71" s="35"/>
      <c r="S71" s="36"/>
    </row>
    <row r="72" spans="1:19" hidden="1">
      <c r="A72" s="46">
        <v>58</v>
      </c>
      <c r="B72" s="47" t="s">
        <v>197</v>
      </c>
      <c r="C72" s="35"/>
      <c r="D72" s="36"/>
      <c r="E72" s="35"/>
      <c r="F72" s="46">
        <v>58</v>
      </c>
      <c r="G72" s="47" t="s">
        <v>197</v>
      </c>
      <c r="H72" s="35"/>
      <c r="I72" s="36"/>
      <c r="K72" s="46">
        <v>58</v>
      </c>
      <c r="L72" s="47" t="s">
        <v>197</v>
      </c>
      <c r="M72" s="35"/>
      <c r="N72" s="36"/>
      <c r="P72" s="46">
        <v>58</v>
      </c>
      <c r="Q72" s="47" t="s">
        <v>197</v>
      </c>
      <c r="R72" s="35"/>
      <c r="S72" s="36"/>
    </row>
    <row r="73" spans="1:19" hidden="1">
      <c r="A73" s="46">
        <v>59</v>
      </c>
      <c r="B73" s="47" t="s">
        <v>198</v>
      </c>
      <c r="C73" s="35"/>
      <c r="D73" s="36"/>
      <c r="E73" s="35"/>
      <c r="F73" s="46">
        <v>59</v>
      </c>
      <c r="G73" s="47" t="s">
        <v>198</v>
      </c>
      <c r="H73" s="35"/>
      <c r="I73" s="36"/>
      <c r="K73" s="46">
        <v>59</v>
      </c>
      <c r="L73" s="47" t="s">
        <v>198</v>
      </c>
      <c r="M73" s="35"/>
      <c r="N73" s="36"/>
      <c r="P73" s="46">
        <v>59</v>
      </c>
      <c r="Q73" s="47" t="s">
        <v>198</v>
      </c>
      <c r="R73" s="35"/>
      <c r="S73" s="36"/>
    </row>
    <row r="74" spans="1:19" hidden="1">
      <c r="A74" s="46">
        <v>60</v>
      </c>
      <c r="B74" s="47" t="s">
        <v>199</v>
      </c>
      <c r="C74" s="35"/>
      <c r="D74" s="36"/>
      <c r="E74" s="35"/>
      <c r="F74" s="46">
        <v>60</v>
      </c>
      <c r="G74" s="47" t="s">
        <v>199</v>
      </c>
      <c r="H74" s="35"/>
      <c r="I74" s="36"/>
      <c r="K74" s="46">
        <v>60</v>
      </c>
      <c r="L74" s="47" t="s">
        <v>199</v>
      </c>
      <c r="M74" s="35"/>
      <c r="N74" s="36"/>
      <c r="P74" s="46">
        <v>60</v>
      </c>
      <c r="Q74" s="47" t="s">
        <v>199</v>
      </c>
      <c r="R74" s="35"/>
      <c r="S74" s="36"/>
    </row>
    <row r="75" spans="1:19" hidden="1">
      <c r="A75" s="46">
        <v>61</v>
      </c>
      <c r="B75" s="47" t="s">
        <v>200</v>
      </c>
      <c r="C75" s="35"/>
      <c r="D75" s="36"/>
      <c r="E75" s="35"/>
      <c r="F75" s="46">
        <v>61</v>
      </c>
      <c r="G75" s="47" t="s">
        <v>200</v>
      </c>
      <c r="H75" s="35"/>
      <c r="I75" s="36"/>
      <c r="K75" s="46">
        <v>61</v>
      </c>
      <c r="L75" s="47" t="s">
        <v>200</v>
      </c>
      <c r="M75" s="35"/>
      <c r="N75" s="36"/>
      <c r="P75" s="46">
        <v>61</v>
      </c>
      <c r="Q75" s="47" t="s">
        <v>200</v>
      </c>
      <c r="R75" s="35"/>
      <c r="S75" s="36"/>
    </row>
    <row r="76" spans="1:19" hidden="1">
      <c r="A76" s="46">
        <v>62</v>
      </c>
      <c r="B76" s="47" t="s">
        <v>201</v>
      </c>
      <c r="C76" s="35"/>
      <c r="D76" s="36"/>
      <c r="E76" s="35"/>
      <c r="F76" s="46">
        <v>62</v>
      </c>
      <c r="G76" s="47" t="s">
        <v>201</v>
      </c>
      <c r="H76" s="35"/>
      <c r="I76" s="36"/>
      <c r="K76" s="46">
        <v>62</v>
      </c>
      <c r="L76" s="47" t="s">
        <v>201</v>
      </c>
      <c r="M76" s="35"/>
      <c r="N76" s="36"/>
      <c r="P76" s="46">
        <v>62</v>
      </c>
      <c r="Q76" s="47" t="s">
        <v>201</v>
      </c>
      <c r="R76" s="35"/>
      <c r="S76" s="36"/>
    </row>
    <row r="77" spans="1:19" hidden="1">
      <c r="A77" s="46">
        <v>63</v>
      </c>
      <c r="B77" s="47" t="s">
        <v>202</v>
      </c>
      <c r="C77" s="35"/>
      <c r="D77" s="36"/>
      <c r="E77" s="35"/>
      <c r="F77" s="46">
        <v>63</v>
      </c>
      <c r="G77" s="47" t="s">
        <v>202</v>
      </c>
      <c r="H77" s="35"/>
      <c r="I77" s="36"/>
      <c r="K77" s="46">
        <v>63</v>
      </c>
      <c r="L77" s="47" t="s">
        <v>202</v>
      </c>
      <c r="M77" s="35"/>
      <c r="N77" s="36"/>
      <c r="P77" s="46">
        <v>63</v>
      </c>
      <c r="Q77" s="47" t="s">
        <v>202</v>
      </c>
      <c r="R77" s="35"/>
      <c r="S77" s="36"/>
    </row>
    <row r="78" spans="1:19" hidden="1">
      <c r="A78" s="46">
        <v>64</v>
      </c>
      <c r="B78" s="47" t="s">
        <v>203</v>
      </c>
      <c r="C78" s="35"/>
      <c r="D78" s="36"/>
      <c r="E78" s="35"/>
      <c r="F78" s="46">
        <v>64</v>
      </c>
      <c r="G78" s="47" t="s">
        <v>203</v>
      </c>
      <c r="H78" s="35"/>
      <c r="I78" s="36"/>
      <c r="K78" s="46">
        <v>64</v>
      </c>
      <c r="L78" s="47" t="s">
        <v>203</v>
      </c>
      <c r="M78" s="35"/>
      <c r="N78" s="36"/>
      <c r="P78" s="46">
        <v>64</v>
      </c>
      <c r="Q78" s="47" t="s">
        <v>203</v>
      </c>
      <c r="R78" s="35"/>
      <c r="S78" s="36"/>
    </row>
    <row r="79" spans="1:19" hidden="1">
      <c r="A79" s="46">
        <v>65</v>
      </c>
      <c r="B79" s="47" t="s">
        <v>204</v>
      </c>
      <c r="C79" s="35"/>
      <c r="D79" s="36"/>
      <c r="E79" s="35"/>
      <c r="F79" s="46">
        <v>65</v>
      </c>
      <c r="G79" s="47" t="s">
        <v>204</v>
      </c>
      <c r="H79" s="35"/>
      <c r="I79" s="36"/>
      <c r="K79" s="46">
        <v>65</v>
      </c>
      <c r="L79" s="47" t="s">
        <v>204</v>
      </c>
      <c r="M79" s="35"/>
      <c r="N79" s="36"/>
      <c r="P79" s="46">
        <v>65</v>
      </c>
      <c r="Q79" s="47" t="s">
        <v>204</v>
      </c>
      <c r="R79" s="35"/>
      <c r="S79" s="36"/>
    </row>
    <row r="80" spans="1:19" hidden="1">
      <c r="A80" s="46">
        <v>66</v>
      </c>
      <c r="B80" s="47" t="s">
        <v>205</v>
      </c>
      <c r="C80" s="35"/>
      <c r="D80" s="36"/>
      <c r="E80" s="35"/>
      <c r="F80" s="46">
        <v>66</v>
      </c>
      <c r="G80" s="47" t="s">
        <v>205</v>
      </c>
      <c r="H80" s="35"/>
      <c r="I80" s="36"/>
      <c r="K80" s="46">
        <v>66</v>
      </c>
      <c r="L80" s="47" t="s">
        <v>205</v>
      </c>
      <c r="M80" s="35"/>
      <c r="N80" s="36"/>
      <c r="P80" s="46">
        <v>66</v>
      </c>
      <c r="Q80" s="47" t="s">
        <v>205</v>
      </c>
      <c r="R80" s="35"/>
      <c r="S80" s="36"/>
    </row>
    <row r="81" spans="1:19" hidden="1">
      <c r="A81" s="46">
        <v>67</v>
      </c>
      <c r="B81" s="47" t="s">
        <v>206</v>
      </c>
      <c r="C81" s="35"/>
      <c r="D81" s="36"/>
      <c r="E81" s="35"/>
      <c r="F81" s="46">
        <v>67</v>
      </c>
      <c r="G81" s="47" t="s">
        <v>206</v>
      </c>
      <c r="H81" s="35"/>
      <c r="I81" s="36"/>
      <c r="K81" s="46">
        <v>67</v>
      </c>
      <c r="L81" s="47" t="s">
        <v>206</v>
      </c>
      <c r="M81" s="35"/>
      <c r="N81" s="36"/>
      <c r="P81" s="46">
        <v>67</v>
      </c>
      <c r="Q81" s="47" t="s">
        <v>206</v>
      </c>
      <c r="R81" s="35"/>
      <c r="S81" s="36"/>
    </row>
    <row r="82" spans="1:19" hidden="1">
      <c r="A82" s="46">
        <v>68</v>
      </c>
      <c r="B82" s="47" t="s">
        <v>207</v>
      </c>
      <c r="C82" s="35"/>
      <c r="D82" s="36"/>
      <c r="E82" s="35"/>
      <c r="F82" s="46">
        <v>68</v>
      </c>
      <c r="G82" s="47" t="s">
        <v>207</v>
      </c>
      <c r="H82" s="35"/>
      <c r="I82" s="36"/>
      <c r="K82" s="46">
        <v>68</v>
      </c>
      <c r="L82" s="47" t="s">
        <v>207</v>
      </c>
      <c r="M82" s="35"/>
      <c r="N82" s="36"/>
      <c r="P82" s="46">
        <v>68</v>
      </c>
      <c r="Q82" s="47" t="s">
        <v>207</v>
      </c>
      <c r="R82" s="35"/>
      <c r="S82" s="36"/>
    </row>
    <row r="83" spans="1:19" hidden="1">
      <c r="A83" s="46">
        <v>69</v>
      </c>
      <c r="B83" s="47" t="s">
        <v>208</v>
      </c>
      <c r="C83" s="35"/>
      <c r="D83" s="36"/>
      <c r="E83" s="35"/>
      <c r="F83" s="46">
        <v>69</v>
      </c>
      <c r="G83" s="47" t="s">
        <v>208</v>
      </c>
      <c r="H83" s="35"/>
      <c r="I83" s="36"/>
      <c r="K83" s="46">
        <v>69</v>
      </c>
      <c r="L83" s="47" t="s">
        <v>208</v>
      </c>
      <c r="M83" s="35"/>
      <c r="N83" s="36"/>
      <c r="P83" s="46">
        <v>69</v>
      </c>
      <c r="Q83" s="47" t="s">
        <v>208</v>
      </c>
      <c r="R83" s="35"/>
      <c r="S83" s="36"/>
    </row>
    <row r="84" spans="1:19" hidden="1">
      <c r="A84" s="46">
        <v>70</v>
      </c>
      <c r="B84" s="47" t="s">
        <v>209</v>
      </c>
      <c r="C84" s="35"/>
      <c r="D84" s="36"/>
      <c r="E84" s="35"/>
      <c r="F84" s="46">
        <v>70</v>
      </c>
      <c r="G84" s="47" t="s">
        <v>209</v>
      </c>
      <c r="H84" s="35"/>
      <c r="I84" s="36"/>
      <c r="K84" s="46">
        <v>70</v>
      </c>
      <c r="L84" s="47" t="s">
        <v>209</v>
      </c>
      <c r="M84" s="35"/>
      <c r="N84" s="36"/>
      <c r="P84" s="46">
        <v>70</v>
      </c>
      <c r="Q84" s="47" t="s">
        <v>209</v>
      </c>
      <c r="R84" s="35"/>
      <c r="S84" s="36"/>
    </row>
    <row r="85" spans="1:19" hidden="1">
      <c r="A85" s="46">
        <v>71</v>
      </c>
      <c r="B85" s="47" t="s">
        <v>210</v>
      </c>
      <c r="C85" s="35"/>
      <c r="D85" s="36"/>
      <c r="E85" s="35"/>
      <c r="F85" s="46">
        <v>71</v>
      </c>
      <c r="G85" s="47" t="s">
        <v>210</v>
      </c>
      <c r="H85" s="35"/>
      <c r="I85" s="36"/>
      <c r="K85" s="46">
        <v>71</v>
      </c>
      <c r="L85" s="47" t="s">
        <v>210</v>
      </c>
      <c r="M85" s="35"/>
      <c r="N85" s="36"/>
      <c r="P85" s="46">
        <v>71</v>
      </c>
      <c r="Q85" s="47" t="s">
        <v>210</v>
      </c>
      <c r="R85" s="35"/>
      <c r="S85" s="36"/>
    </row>
    <row r="86" spans="1:19" hidden="1">
      <c r="A86" s="46">
        <v>72</v>
      </c>
      <c r="B86" s="47" t="s">
        <v>211</v>
      </c>
      <c r="C86" s="35"/>
      <c r="D86" s="36"/>
      <c r="E86" s="35"/>
      <c r="F86" s="46">
        <v>72</v>
      </c>
      <c r="G86" s="47" t="s">
        <v>211</v>
      </c>
      <c r="H86" s="35"/>
      <c r="I86" s="36"/>
      <c r="K86" s="46">
        <v>72</v>
      </c>
      <c r="L86" s="47" t="s">
        <v>211</v>
      </c>
      <c r="M86" s="35"/>
      <c r="N86" s="36"/>
      <c r="P86" s="46">
        <v>72</v>
      </c>
      <c r="Q86" s="47" t="s">
        <v>211</v>
      </c>
      <c r="R86" s="35"/>
      <c r="S86" s="36"/>
    </row>
    <row r="87" spans="1:19" hidden="1">
      <c r="A87" s="46">
        <v>73</v>
      </c>
      <c r="B87" s="47" t="s">
        <v>212</v>
      </c>
      <c r="C87" s="35"/>
      <c r="D87" s="36"/>
      <c r="E87" s="35"/>
      <c r="F87" s="46">
        <v>73</v>
      </c>
      <c r="G87" s="47" t="s">
        <v>212</v>
      </c>
      <c r="H87" s="35"/>
      <c r="I87" s="36"/>
      <c r="K87" s="46">
        <v>73</v>
      </c>
      <c r="L87" s="47" t="s">
        <v>212</v>
      </c>
      <c r="M87" s="35"/>
      <c r="N87" s="36"/>
      <c r="P87" s="46">
        <v>73</v>
      </c>
      <c r="Q87" s="47" t="s">
        <v>212</v>
      </c>
      <c r="R87" s="35"/>
      <c r="S87" s="36"/>
    </row>
    <row r="88" spans="1:19" hidden="1">
      <c r="A88" s="46">
        <v>74</v>
      </c>
      <c r="B88" s="47" t="s">
        <v>213</v>
      </c>
      <c r="C88" s="35"/>
      <c r="D88" s="36"/>
      <c r="E88" s="35"/>
      <c r="F88" s="46">
        <v>74</v>
      </c>
      <c r="G88" s="47" t="s">
        <v>213</v>
      </c>
      <c r="H88" s="35"/>
      <c r="I88" s="36"/>
      <c r="K88" s="46">
        <v>74</v>
      </c>
      <c r="L88" s="47" t="s">
        <v>213</v>
      </c>
      <c r="M88" s="35"/>
      <c r="N88" s="36"/>
      <c r="P88" s="46">
        <v>74</v>
      </c>
      <c r="Q88" s="47" t="s">
        <v>213</v>
      </c>
      <c r="R88" s="35"/>
      <c r="S88" s="36"/>
    </row>
    <row r="89" spans="1:19" hidden="1">
      <c r="A89" s="46">
        <v>75</v>
      </c>
      <c r="B89" s="47" t="s">
        <v>214</v>
      </c>
      <c r="C89" s="35"/>
      <c r="D89" s="36"/>
      <c r="E89" s="35"/>
      <c r="F89" s="46">
        <v>75</v>
      </c>
      <c r="G89" s="47" t="s">
        <v>214</v>
      </c>
      <c r="H89" s="35"/>
      <c r="I89" s="36"/>
      <c r="K89" s="46">
        <v>75</v>
      </c>
      <c r="L89" s="47" t="s">
        <v>214</v>
      </c>
      <c r="M89" s="35"/>
      <c r="N89" s="36"/>
      <c r="P89" s="46">
        <v>75</v>
      </c>
      <c r="Q89" s="47" t="s">
        <v>214</v>
      </c>
      <c r="R89" s="35"/>
      <c r="S89" s="36"/>
    </row>
    <row r="90" spans="1:19" hidden="1">
      <c r="A90" s="46">
        <v>76</v>
      </c>
      <c r="B90" s="47" t="s">
        <v>215</v>
      </c>
      <c r="C90" s="35"/>
      <c r="D90" s="36"/>
      <c r="E90" s="35"/>
      <c r="F90" s="46">
        <v>76</v>
      </c>
      <c r="G90" s="47" t="s">
        <v>215</v>
      </c>
      <c r="H90" s="35"/>
      <c r="I90" s="36"/>
      <c r="K90" s="46">
        <v>76</v>
      </c>
      <c r="L90" s="47" t="s">
        <v>215</v>
      </c>
      <c r="M90" s="35"/>
      <c r="N90" s="36"/>
      <c r="P90" s="46">
        <v>76</v>
      </c>
      <c r="Q90" s="47" t="s">
        <v>215</v>
      </c>
      <c r="R90" s="35"/>
      <c r="S90" s="36"/>
    </row>
    <row r="91" spans="1:19" hidden="1">
      <c r="A91" s="46">
        <v>77</v>
      </c>
      <c r="B91" s="47" t="s">
        <v>216</v>
      </c>
      <c r="C91" s="35"/>
      <c r="D91" s="36"/>
      <c r="E91" s="35"/>
      <c r="F91" s="46">
        <v>77</v>
      </c>
      <c r="G91" s="47" t="s">
        <v>216</v>
      </c>
      <c r="H91" s="35"/>
      <c r="I91" s="36"/>
      <c r="K91" s="46">
        <v>77</v>
      </c>
      <c r="L91" s="47" t="s">
        <v>216</v>
      </c>
      <c r="M91" s="35"/>
      <c r="N91" s="36"/>
      <c r="P91" s="46">
        <v>77</v>
      </c>
      <c r="Q91" s="47" t="s">
        <v>216</v>
      </c>
      <c r="R91" s="35"/>
      <c r="S91" s="36"/>
    </row>
    <row r="92" spans="1:19" hidden="1">
      <c r="A92" s="46">
        <v>78</v>
      </c>
      <c r="B92" s="47" t="s">
        <v>217</v>
      </c>
      <c r="C92" s="35"/>
      <c r="D92" s="36"/>
      <c r="E92" s="35"/>
      <c r="F92" s="46">
        <v>78</v>
      </c>
      <c r="G92" s="47" t="s">
        <v>217</v>
      </c>
      <c r="H92" s="35"/>
      <c r="I92" s="36"/>
      <c r="K92" s="46">
        <v>78</v>
      </c>
      <c r="L92" s="47" t="s">
        <v>217</v>
      </c>
      <c r="M92" s="35"/>
      <c r="N92" s="36"/>
      <c r="P92" s="46">
        <v>78</v>
      </c>
      <c r="Q92" s="47" t="s">
        <v>217</v>
      </c>
      <c r="R92" s="35"/>
      <c r="S92" s="36"/>
    </row>
    <row r="93" spans="1:19" hidden="1">
      <c r="A93" s="46">
        <v>79</v>
      </c>
      <c r="B93" s="47" t="s">
        <v>218</v>
      </c>
      <c r="C93" s="35"/>
      <c r="D93" s="36"/>
      <c r="E93" s="35"/>
      <c r="F93" s="46">
        <v>79</v>
      </c>
      <c r="G93" s="47" t="s">
        <v>218</v>
      </c>
      <c r="H93" s="35"/>
      <c r="I93" s="36"/>
      <c r="K93" s="46">
        <v>79</v>
      </c>
      <c r="L93" s="47" t="s">
        <v>218</v>
      </c>
      <c r="M93" s="35"/>
      <c r="N93" s="36"/>
      <c r="P93" s="46">
        <v>79</v>
      </c>
      <c r="Q93" s="47" t="s">
        <v>218</v>
      </c>
      <c r="R93" s="35"/>
      <c r="S93" s="36"/>
    </row>
    <row r="94" spans="1:19" hidden="1">
      <c r="A94" s="46">
        <v>80</v>
      </c>
      <c r="B94" s="47" t="s">
        <v>219</v>
      </c>
      <c r="C94" s="35"/>
      <c r="D94" s="36"/>
      <c r="E94" s="35"/>
      <c r="F94" s="46">
        <v>80</v>
      </c>
      <c r="G94" s="47" t="s">
        <v>219</v>
      </c>
      <c r="H94" s="35"/>
      <c r="I94" s="36"/>
      <c r="K94" s="46">
        <v>80</v>
      </c>
      <c r="L94" s="47" t="s">
        <v>219</v>
      </c>
      <c r="M94" s="35"/>
      <c r="N94" s="36"/>
      <c r="P94" s="46">
        <v>80</v>
      </c>
      <c r="Q94" s="47" t="s">
        <v>219</v>
      </c>
      <c r="R94" s="35"/>
      <c r="S94" s="36"/>
    </row>
    <row r="95" spans="1:19" hidden="1">
      <c r="A95" s="46">
        <v>81</v>
      </c>
      <c r="B95" s="47" t="s">
        <v>220</v>
      </c>
      <c r="C95" s="35"/>
      <c r="D95" s="36"/>
      <c r="E95" s="35"/>
      <c r="F95" s="46">
        <v>81</v>
      </c>
      <c r="G95" s="47" t="s">
        <v>220</v>
      </c>
      <c r="H95" s="35"/>
      <c r="I95" s="36"/>
      <c r="K95" s="46">
        <v>81</v>
      </c>
      <c r="L95" s="47" t="s">
        <v>220</v>
      </c>
      <c r="M95" s="35"/>
      <c r="N95" s="36"/>
      <c r="P95" s="46">
        <v>81</v>
      </c>
      <c r="Q95" s="47" t="s">
        <v>220</v>
      </c>
      <c r="R95" s="35"/>
      <c r="S95" s="36"/>
    </row>
    <row r="96" spans="1:19" hidden="1">
      <c r="A96" s="46">
        <v>82</v>
      </c>
      <c r="B96" s="47" t="s">
        <v>221</v>
      </c>
      <c r="C96" s="35"/>
      <c r="D96" s="36"/>
      <c r="E96" s="35"/>
      <c r="F96" s="46">
        <v>82</v>
      </c>
      <c r="G96" s="47" t="s">
        <v>221</v>
      </c>
      <c r="H96" s="35"/>
      <c r="I96" s="36"/>
      <c r="K96" s="46">
        <v>82</v>
      </c>
      <c r="L96" s="47" t="s">
        <v>221</v>
      </c>
      <c r="M96" s="35"/>
      <c r="N96" s="36"/>
      <c r="P96" s="46">
        <v>82</v>
      </c>
      <c r="Q96" s="47" t="s">
        <v>221</v>
      </c>
      <c r="R96" s="35"/>
      <c r="S96" s="36"/>
    </row>
    <row r="97" spans="1:19" hidden="1">
      <c r="A97" s="46">
        <v>83</v>
      </c>
      <c r="B97" s="47" t="s">
        <v>222</v>
      </c>
      <c r="C97" s="35"/>
      <c r="D97" s="36"/>
      <c r="E97" s="35"/>
      <c r="F97" s="46">
        <v>83</v>
      </c>
      <c r="G97" s="47" t="s">
        <v>222</v>
      </c>
      <c r="H97" s="35"/>
      <c r="I97" s="36"/>
      <c r="K97" s="46">
        <v>83</v>
      </c>
      <c r="L97" s="47" t="s">
        <v>222</v>
      </c>
      <c r="M97" s="35"/>
      <c r="N97" s="36"/>
      <c r="P97" s="46">
        <v>83</v>
      </c>
      <c r="Q97" s="47" t="s">
        <v>222</v>
      </c>
      <c r="R97" s="35"/>
      <c r="S97" s="36"/>
    </row>
    <row r="98" spans="1:19" hidden="1">
      <c r="A98" s="46">
        <v>84</v>
      </c>
      <c r="B98" s="47" t="s">
        <v>223</v>
      </c>
      <c r="C98" s="35"/>
      <c r="D98" s="36"/>
      <c r="E98" s="35"/>
      <c r="F98" s="46">
        <v>84</v>
      </c>
      <c r="G98" s="47" t="s">
        <v>223</v>
      </c>
      <c r="H98" s="35"/>
      <c r="I98" s="36"/>
      <c r="K98" s="46">
        <v>84</v>
      </c>
      <c r="L98" s="47" t="s">
        <v>223</v>
      </c>
      <c r="M98" s="35"/>
      <c r="N98" s="36"/>
      <c r="P98" s="46">
        <v>84</v>
      </c>
      <c r="Q98" s="47" t="s">
        <v>223</v>
      </c>
      <c r="R98" s="35"/>
      <c r="S98" s="36"/>
    </row>
    <row r="99" spans="1:19" hidden="1">
      <c r="A99" s="46">
        <v>85</v>
      </c>
      <c r="B99" s="47" t="s">
        <v>224</v>
      </c>
      <c r="C99" s="35"/>
      <c r="D99" s="36"/>
      <c r="E99" s="35"/>
      <c r="F99" s="46">
        <v>85</v>
      </c>
      <c r="G99" s="47" t="s">
        <v>224</v>
      </c>
      <c r="H99" s="35"/>
      <c r="I99" s="36"/>
      <c r="K99" s="46">
        <v>85</v>
      </c>
      <c r="L99" s="47" t="s">
        <v>224</v>
      </c>
      <c r="M99" s="35"/>
      <c r="N99" s="36"/>
      <c r="P99" s="46">
        <v>85</v>
      </c>
      <c r="Q99" s="47" t="s">
        <v>224</v>
      </c>
      <c r="R99" s="35"/>
      <c r="S99" s="36"/>
    </row>
    <row r="100" spans="1:19" hidden="1">
      <c r="A100" s="46">
        <v>86</v>
      </c>
      <c r="B100" s="47" t="s">
        <v>225</v>
      </c>
      <c r="C100" s="35"/>
      <c r="D100" s="36"/>
      <c r="E100" s="35"/>
      <c r="F100" s="46">
        <v>86</v>
      </c>
      <c r="G100" s="47" t="s">
        <v>225</v>
      </c>
      <c r="H100" s="35"/>
      <c r="I100" s="36"/>
      <c r="K100" s="46">
        <v>86</v>
      </c>
      <c r="L100" s="47" t="s">
        <v>225</v>
      </c>
      <c r="M100" s="35"/>
      <c r="N100" s="36"/>
      <c r="P100" s="46">
        <v>86</v>
      </c>
      <c r="Q100" s="47" t="s">
        <v>225</v>
      </c>
      <c r="R100" s="35"/>
      <c r="S100" s="36"/>
    </row>
    <row r="101" spans="1:19" hidden="1">
      <c r="A101" s="46">
        <v>87</v>
      </c>
      <c r="B101" s="47" t="s">
        <v>226</v>
      </c>
      <c r="C101" s="35"/>
      <c r="D101" s="36"/>
      <c r="E101" s="35"/>
      <c r="F101" s="46">
        <v>87</v>
      </c>
      <c r="G101" s="47" t="s">
        <v>226</v>
      </c>
      <c r="H101" s="35"/>
      <c r="I101" s="36"/>
      <c r="K101" s="46">
        <v>87</v>
      </c>
      <c r="L101" s="47" t="s">
        <v>226</v>
      </c>
      <c r="M101" s="35"/>
      <c r="N101" s="36"/>
      <c r="P101" s="46">
        <v>87</v>
      </c>
      <c r="Q101" s="47" t="s">
        <v>226</v>
      </c>
      <c r="R101" s="35"/>
      <c r="S101" s="36"/>
    </row>
    <row r="102" spans="1:19" hidden="1">
      <c r="A102" s="46">
        <v>88</v>
      </c>
      <c r="B102" s="47" t="s">
        <v>227</v>
      </c>
      <c r="C102" s="35"/>
      <c r="D102" s="36"/>
      <c r="E102" s="35"/>
      <c r="F102" s="46">
        <v>88</v>
      </c>
      <c r="G102" s="47" t="s">
        <v>227</v>
      </c>
      <c r="H102" s="35"/>
      <c r="I102" s="36"/>
      <c r="K102" s="46">
        <v>88</v>
      </c>
      <c r="L102" s="47" t="s">
        <v>227</v>
      </c>
      <c r="M102" s="35"/>
      <c r="N102" s="36"/>
      <c r="P102" s="46">
        <v>88</v>
      </c>
      <c r="Q102" s="47" t="s">
        <v>227</v>
      </c>
      <c r="R102" s="35"/>
      <c r="S102" s="36"/>
    </row>
    <row r="103" spans="1:19" hidden="1">
      <c r="A103" s="46">
        <v>89</v>
      </c>
      <c r="B103" s="47" t="s">
        <v>228</v>
      </c>
      <c r="C103" s="35"/>
      <c r="D103" s="36"/>
      <c r="E103" s="35"/>
      <c r="F103" s="46">
        <v>89</v>
      </c>
      <c r="G103" s="47" t="s">
        <v>228</v>
      </c>
      <c r="H103" s="35"/>
      <c r="I103" s="36"/>
      <c r="K103" s="46">
        <v>89</v>
      </c>
      <c r="L103" s="47" t="s">
        <v>228</v>
      </c>
      <c r="M103" s="35"/>
      <c r="N103" s="36"/>
      <c r="P103" s="46">
        <v>89</v>
      </c>
      <c r="Q103" s="47" t="s">
        <v>228</v>
      </c>
      <c r="R103" s="35"/>
      <c r="S103" s="36"/>
    </row>
    <row r="104" spans="1:19" hidden="1">
      <c r="A104" s="46">
        <v>90</v>
      </c>
      <c r="B104" s="47" t="s">
        <v>229</v>
      </c>
      <c r="C104" s="35"/>
      <c r="D104" s="36"/>
      <c r="E104" s="35"/>
      <c r="F104" s="46">
        <v>90</v>
      </c>
      <c r="G104" s="47" t="s">
        <v>229</v>
      </c>
      <c r="H104" s="35"/>
      <c r="I104" s="36"/>
      <c r="K104" s="46">
        <v>90</v>
      </c>
      <c r="L104" s="47" t="s">
        <v>229</v>
      </c>
      <c r="M104" s="35"/>
      <c r="N104" s="36"/>
      <c r="P104" s="46">
        <v>90</v>
      </c>
      <c r="Q104" s="47" t="s">
        <v>229</v>
      </c>
      <c r="R104" s="35"/>
      <c r="S104" s="36"/>
    </row>
    <row r="105" spans="1:19" hidden="1">
      <c r="A105" s="46">
        <v>91</v>
      </c>
      <c r="B105" s="47" t="s">
        <v>230</v>
      </c>
      <c r="C105" s="35"/>
      <c r="D105" s="36"/>
      <c r="E105" s="35"/>
      <c r="F105" s="46">
        <v>91</v>
      </c>
      <c r="G105" s="47" t="s">
        <v>230</v>
      </c>
      <c r="H105" s="35"/>
      <c r="I105" s="36"/>
      <c r="K105" s="46">
        <v>91</v>
      </c>
      <c r="L105" s="47" t="s">
        <v>230</v>
      </c>
      <c r="M105" s="35"/>
      <c r="N105" s="36"/>
      <c r="P105" s="46">
        <v>91</v>
      </c>
      <c r="Q105" s="47" t="s">
        <v>230</v>
      </c>
      <c r="R105" s="35"/>
      <c r="S105" s="36"/>
    </row>
    <row r="106" spans="1:19" hidden="1">
      <c r="A106" s="46">
        <v>92</v>
      </c>
      <c r="B106" s="47" t="s">
        <v>231</v>
      </c>
      <c r="C106" s="35"/>
      <c r="D106" s="36"/>
      <c r="E106" s="35"/>
      <c r="F106" s="46">
        <v>92</v>
      </c>
      <c r="G106" s="47" t="s">
        <v>231</v>
      </c>
      <c r="H106" s="35"/>
      <c r="I106" s="36"/>
      <c r="K106" s="46">
        <v>92</v>
      </c>
      <c r="L106" s="47" t="s">
        <v>231</v>
      </c>
      <c r="M106" s="35"/>
      <c r="N106" s="36"/>
      <c r="P106" s="46">
        <v>92</v>
      </c>
      <c r="Q106" s="47" t="s">
        <v>231</v>
      </c>
      <c r="R106" s="35"/>
      <c r="S106" s="36"/>
    </row>
    <row r="107" spans="1:19" hidden="1">
      <c r="A107" s="46">
        <v>93</v>
      </c>
      <c r="B107" s="47" t="s">
        <v>232</v>
      </c>
      <c r="C107" s="35"/>
      <c r="D107" s="36"/>
      <c r="E107" s="35"/>
      <c r="F107" s="46">
        <v>93</v>
      </c>
      <c r="G107" s="47" t="s">
        <v>232</v>
      </c>
      <c r="H107" s="35"/>
      <c r="I107" s="36"/>
      <c r="K107" s="46">
        <v>93</v>
      </c>
      <c r="L107" s="47" t="s">
        <v>232</v>
      </c>
      <c r="M107" s="35"/>
      <c r="N107" s="36"/>
      <c r="P107" s="46">
        <v>93</v>
      </c>
      <c r="Q107" s="47" t="s">
        <v>232</v>
      </c>
      <c r="R107" s="35"/>
      <c r="S107" s="36"/>
    </row>
    <row r="108" spans="1:19" hidden="1">
      <c r="A108" s="46">
        <v>94</v>
      </c>
      <c r="B108" s="47" t="s">
        <v>233</v>
      </c>
      <c r="C108" s="35"/>
      <c r="D108" s="36"/>
      <c r="E108" s="35"/>
      <c r="F108" s="46">
        <v>94</v>
      </c>
      <c r="G108" s="47" t="s">
        <v>233</v>
      </c>
      <c r="H108" s="35"/>
      <c r="I108" s="36"/>
      <c r="K108" s="46">
        <v>94</v>
      </c>
      <c r="L108" s="47" t="s">
        <v>233</v>
      </c>
      <c r="M108" s="35"/>
      <c r="N108" s="36"/>
      <c r="P108" s="46">
        <v>94</v>
      </c>
      <c r="Q108" s="47" t="s">
        <v>233</v>
      </c>
      <c r="R108" s="35"/>
      <c r="S108" s="36"/>
    </row>
    <row r="109" spans="1:19" hidden="1">
      <c r="A109" s="46">
        <v>95</v>
      </c>
      <c r="B109" s="47" t="s">
        <v>234</v>
      </c>
      <c r="C109" s="35"/>
      <c r="D109" s="36"/>
      <c r="E109" s="35"/>
      <c r="F109" s="46">
        <v>95</v>
      </c>
      <c r="G109" s="47" t="s">
        <v>234</v>
      </c>
      <c r="H109" s="35"/>
      <c r="I109" s="36"/>
      <c r="K109" s="46">
        <v>95</v>
      </c>
      <c r="L109" s="47" t="s">
        <v>234</v>
      </c>
      <c r="M109" s="35"/>
      <c r="N109" s="36"/>
      <c r="P109" s="46">
        <v>95</v>
      </c>
      <c r="Q109" s="47" t="s">
        <v>234</v>
      </c>
      <c r="R109" s="35"/>
      <c r="S109" s="36"/>
    </row>
    <row r="110" spans="1:19" hidden="1">
      <c r="A110" s="46">
        <v>96</v>
      </c>
      <c r="B110" s="47" t="s">
        <v>235</v>
      </c>
      <c r="C110" s="35"/>
      <c r="D110" s="36"/>
      <c r="E110" s="35"/>
      <c r="F110" s="46">
        <v>96</v>
      </c>
      <c r="G110" s="47" t="s">
        <v>235</v>
      </c>
      <c r="H110" s="35"/>
      <c r="I110" s="36"/>
      <c r="K110" s="46">
        <v>96</v>
      </c>
      <c r="L110" s="47" t="s">
        <v>235</v>
      </c>
      <c r="M110" s="35"/>
      <c r="N110" s="36"/>
      <c r="P110" s="46">
        <v>96</v>
      </c>
      <c r="Q110" s="47" t="s">
        <v>235</v>
      </c>
      <c r="R110" s="35"/>
      <c r="S110" s="36"/>
    </row>
    <row r="111" spans="1:19" hidden="1">
      <c r="A111" s="46">
        <v>97</v>
      </c>
      <c r="B111" s="47" t="s">
        <v>236</v>
      </c>
      <c r="C111" s="35"/>
      <c r="D111" s="36"/>
      <c r="E111" s="35"/>
      <c r="F111" s="46">
        <v>97</v>
      </c>
      <c r="G111" s="47" t="s">
        <v>236</v>
      </c>
      <c r="H111" s="35"/>
      <c r="I111" s="36"/>
      <c r="K111" s="46">
        <v>97</v>
      </c>
      <c r="L111" s="47" t="s">
        <v>236</v>
      </c>
      <c r="M111" s="35"/>
      <c r="N111" s="36"/>
      <c r="P111" s="46">
        <v>97</v>
      </c>
      <c r="Q111" s="47" t="s">
        <v>236</v>
      </c>
      <c r="R111" s="35"/>
      <c r="S111" s="36"/>
    </row>
    <row r="112" spans="1:19" hidden="1">
      <c r="A112" s="46">
        <v>98</v>
      </c>
      <c r="B112" s="47" t="s">
        <v>237</v>
      </c>
      <c r="C112" s="35"/>
      <c r="D112" s="36"/>
      <c r="E112" s="35"/>
      <c r="F112" s="46">
        <v>98</v>
      </c>
      <c r="G112" s="47" t="s">
        <v>237</v>
      </c>
      <c r="H112" s="35"/>
      <c r="I112" s="36"/>
      <c r="K112" s="46">
        <v>98</v>
      </c>
      <c r="L112" s="47" t="s">
        <v>237</v>
      </c>
      <c r="M112" s="35"/>
      <c r="N112" s="36"/>
      <c r="P112" s="46">
        <v>98</v>
      </c>
      <c r="Q112" s="47" t="s">
        <v>237</v>
      </c>
      <c r="R112" s="35"/>
      <c r="S112" s="36"/>
    </row>
    <row r="113" spans="1:19" hidden="1">
      <c r="A113" s="46">
        <v>99</v>
      </c>
      <c r="B113" s="47" t="s">
        <v>238</v>
      </c>
      <c r="C113" s="35"/>
      <c r="D113" s="36"/>
      <c r="E113" s="35"/>
      <c r="F113" s="46">
        <v>99</v>
      </c>
      <c r="G113" s="47" t="s">
        <v>238</v>
      </c>
      <c r="H113" s="35"/>
      <c r="I113" s="36"/>
      <c r="K113" s="46">
        <v>99</v>
      </c>
      <c r="L113" s="47" t="s">
        <v>238</v>
      </c>
      <c r="M113" s="35"/>
      <c r="N113" s="36"/>
      <c r="P113" s="46">
        <v>99</v>
      </c>
      <c r="Q113" s="47" t="s">
        <v>238</v>
      </c>
      <c r="R113" s="35"/>
      <c r="S113" s="36"/>
    </row>
    <row r="114" spans="1:19" ht="13.5" hidden="1" thickBot="1">
      <c r="A114" s="49">
        <v>100</v>
      </c>
      <c r="B114" s="50" t="s">
        <v>239</v>
      </c>
      <c r="C114" s="51"/>
      <c r="D114" s="52"/>
      <c r="E114" s="35"/>
      <c r="F114" s="49">
        <v>100</v>
      </c>
      <c r="G114" s="50" t="s">
        <v>239</v>
      </c>
      <c r="H114" s="51"/>
      <c r="I114" s="52"/>
      <c r="K114" s="49">
        <v>100</v>
      </c>
      <c r="L114" s="50" t="s">
        <v>239</v>
      </c>
      <c r="M114" s="51"/>
      <c r="N114" s="52"/>
      <c r="P114" s="49">
        <v>100</v>
      </c>
      <c r="Q114" s="50" t="s">
        <v>239</v>
      </c>
      <c r="R114" s="51"/>
      <c r="S114" s="52"/>
    </row>
    <row r="115" spans="1:19" hidden="1"/>
    <row r="116" spans="1:19" hidden="1"/>
    <row r="117" spans="1:19" hidden="1"/>
    <row r="118" spans="1:19" hidden="1"/>
    <row r="119" spans="1:19" hidden="1"/>
    <row r="120" spans="1:19">
      <c r="A120" s="53" t="s">
        <v>240</v>
      </c>
    </row>
    <row r="121" spans="1:19" ht="13.5" thickBot="1"/>
    <row r="122" spans="1:19" ht="13.5" thickBot="1">
      <c r="A122" s="26" t="e">
        <f>#REF!</f>
        <v>#REF!</v>
      </c>
      <c r="B122" s="27"/>
      <c r="C122" s="27"/>
      <c r="D122" s="28"/>
    </row>
    <row r="123" spans="1:19" ht="13.5" thickBot="1">
      <c r="A123" s="29"/>
      <c r="D123" s="30"/>
    </row>
    <row r="124" spans="1:19" ht="15.75" thickBot="1">
      <c r="A124" s="306" t="e">
        <f>#REF!</f>
        <v>#REF!</v>
      </c>
      <c r="B124" s="307"/>
      <c r="C124" s="32"/>
      <c r="D124" s="33"/>
    </row>
    <row r="125" spans="1:19">
      <c r="A125" s="308"/>
      <c r="B125" s="309"/>
      <c r="C125" s="32"/>
      <c r="D125" s="33"/>
    </row>
    <row r="126" spans="1:19">
      <c r="A126" s="34"/>
      <c r="B126" s="35"/>
      <c r="C126" s="35"/>
      <c r="D126" s="36"/>
    </row>
    <row r="127" spans="1:19" ht="69" customHeight="1">
      <c r="A127" s="310" t="e">
        <f>IF(OR((A124&gt;9999999999),(A124&lt;0)),"Invalid Entry - More than 1000 crore OR -ve value",IF(A124=0, "",+CONCATENATE(A122," ", U123,B134,D134,B133,D133,B132,D132,B131,D131,B130,D130,B129," Only")))</f>
        <v>#REF!</v>
      </c>
      <c r="B127" s="311"/>
      <c r="C127" s="311"/>
      <c r="D127" s="312"/>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137</v>
      </c>
      <c r="C136" s="35"/>
      <c r="D136" s="36"/>
    </row>
    <row r="137" spans="1:4">
      <c r="A137" s="46">
        <v>2</v>
      </c>
      <c r="B137" s="47" t="s">
        <v>138</v>
      </c>
      <c r="C137" s="35"/>
      <c r="D137" s="36"/>
    </row>
    <row r="138" spans="1:4">
      <c r="A138" s="46">
        <v>3</v>
      </c>
      <c r="B138" s="47" t="s">
        <v>139</v>
      </c>
      <c r="C138" s="35"/>
      <c r="D138" s="36"/>
    </row>
    <row r="139" spans="1:4">
      <c r="A139" s="46">
        <v>4</v>
      </c>
      <c r="B139" s="47" t="s">
        <v>140</v>
      </c>
      <c r="C139" s="35"/>
      <c r="D139" s="36"/>
    </row>
    <row r="140" spans="1:4">
      <c r="A140" s="46">
        <v>5</v>
      </c>
      <c r="B140" s="47" t="s">
        <v>141</v>
      </c>
      <c r="C140" s="35"/>
      <c r="D140" s="36"/>
    </row>
    <row r="141" spans="1:4">
      <c r="A141" s="46">
        <v>6</v>
      </c>
      <c r="B141" s="47" t="s">
        <v>142</v>
      </c>
      <c r="C141" s="35"/>
      <c r="D141" s="36"/>
    </row>
    <row r="142" spans="1:4">
      <c r="A142" s="46">
        <v>7</v>
      </c>
      <c r="B142" s="47" t="s">
        <v>143</v>
      </c>
      <c r="C142" s="35"/>
      <c r="D142" s="36"/>
    </row>
    <row r="143" spans="1:4">
      <c r="A143" s="46">
        <v>8</v>
      </c>
      <c r="B143" s="47" t="s">
        <v>144</v>
      </c>
      <c r="C143" s="35"/>
      <c r="D143" s="36"/>
    </row>
    <row r="144" spans="1:4">
      <c r="A144" s="46">
        <v>9</v>
      </c>
      <c r="B144" s="47" t="s">
        <v>145</v>
      </c>
      <c r="C144" s="35"/>
      <c r="D144" s="36"/>
    </row>
    <row r="145" spans="1:4">
      <c r="A145" s="46">
        <v>10</v>
      </c>
      <c r="B145" s="47" t="s">
        <v>146</v>
      </c>
      <c r="C145" s="35"/>
      <c r="D145" s="36"/>
    </row>
    <row r="146" spans="1:4">
      <c r="A146" s="46">
        <v>11</v>
      </c>
      <c r="B146" s="47" t="s">
        <v>147</v>
      </c>
      <c r="C146" s="35"/>
      <c r="D146" s="36"/>
    </row>
    <row r="147" spans="1:4">
      <c r="A147" s="46">
        <v>12</v>
      </c>
      <c r="B147" s="47" t="s">
        <v>148</v>
      </c>
      <c r="C147" s="35"/>
      <c r="D147" s="36"/>
    </row>
    <row r="148" spans="1:4">
      <c r="A148" s="46">
        <v>13</v>
      </c>
      <c r="B148" s="47" t="s">
        <v>149</v>
      </c>
      <c r="C148" s="35"/>
      <c r="D148" s="36"/>
    </row>
    <row r="149" spans="1:4">
      <c r="A149" s="46">
        <v>14</v>
      </c>
      <c r="B149" s="47" t="s">
        <v>150</v>
      </c>
      <c r="C149" s="35"/>
      <c r="D149" s="36"/>
    </row>
    <row r="150" spans="1:4">
      <c r="A150" s="46">
        <v>15</v>
      </c>
      <c r="B150" s="47" t="s">
        <v>151</v>
      </c>
      <c r="C150" s="35"/>
      <c r="D150" s="36"/>
    </row>
    <row r="151" spans="1:4">
      <c r="A151" s="46">
        <v>16</v>
      </c>
      <c r="B151" s="47" t="s">
        <v>152</v>
      </c>
      <c r="C151" s="35"/>
      <c r="D151" s="36"/>
    </row>
    <row r="152" spans="1:4">
      <c r="A152" s="46">
        <v>17</v>
      </c>
      <c r="B152" s="47" t="s">
        <v>154</v>
      </c>
      <c r="C152" s="35"/>
      <c r="D152" s="36"/>
    </row>
    <row r="153" spans="1:4">
      <c r="A153" s="46">
        <v>18</v>
      </c>
      <c r="B153" s="47" t="s">
        <v>156</v>
      </c>
      <c r="C153" s="35"/>
      <c r="D153" s="36"/>
    </row>
    <row r="154" spans="1:4">
      <c r="A154" s="46">
        <v>19</v>
      </c>
      <c r="B154" s="47" t="s">
        <v>158</v>
      </c>
      <c r="C154" s="35"/>
      <c r="D154" s="36"/>
    </row>
    <row r="155" spans="1:4">
      <c r="A155" s="46">
        <v>20</v>
      </c>
      <c r="B155" s="47" t="s">
        <v>159</v>
      </c>
      <c r="C155" s="35"/>
      <c r="D155" s="36"/>
    </row>
    <row r="156" spans="1:4">
      <c r="A156" s="46">
        <v>21</v>
      </c>
      <c r="B156" s="47" t="s">
        <v>160</v>
      </c>
      <c r="C156" s="35"/>
      <c r="D156" s="36"/>
    </row>
    <row r="157" spans="1:4">
      <c r="A157" s="46">
        <v>22</v>
      </c>
      <c r="B157" s="47" t="s">
        <v>161</v>
      </c>
      <c r="C157" s="35"/>
      <c r="D157" s="36"/>
    </row>
    <row r="158" spans="1:4">
      <c r="A158" s="46">
        <v>23</v>
      </c>
      <c r="B158" s="47" t="s">
        <v>162</v>
      </c>
      <c r="C158" s="35"/>
      <c r="D158" s="36"/>
    </row>
    <row r="159" spans="1:4">
      <c r="A159" s="46">
        <v>24</v>
      </c>
      <c r="B159" s="47" t="s">
        <v>163</v>
      </c>
      <c r="C159" s="35"/>
      <c r="D159" s="36"/>
    </row>
    <row r="160" spans="1:4">
      <c r="A160" s="46">
        <v>25</v>
      </c>
      <c r="B160" s="47" t="s">
        <v>164</v>
      </c>
      <c r="C160" s="35"/>
      <c r="D160" s="36"/>
    </row>
    <row r="161" spans="1:4">
      <c r="A161" s="46">
        <v>26</v>
      </c>
      <c r="B161" s="47" t="s">
        <v>165</v>
      </c>
      <c r="C161" s="35"/>
      <c r="D161" s="36"/>
    </row>
    <row r="162" spans="1:4">
      <c r="A162" s="46">
        <v>27</v>
      </c>
      <c r="B162" s="47" t="s">
        <v>166</v>
      </c>
      <c r="C162" s="35"/>
      <c r="D162" s="36"/>
    </row>
    <row r="163" spans="1:4">
      <c r="A163" s="46">
        <v>28</v>
      </c>
      <c r="B163" s="47" t="s">
        <v>167</v>
      </c>
      <c r="C163" s="35"/>
      <c r="D163" s="36"/>
    </row>
    <row r="164" spans="1:4">
      <c r="A164" s="46">
        <v>29</v>
      </c>
      <c r="B164" s="47" t="s">
        <v>168</v>
      </c>
      <c r="C164" s="35"/>
      <c r="D164" s="36"/>
    </row>
    <row r="165" spans="1:4">
      <c r="A165" s="46">
        <v>30</v>
      </c>
      <c r="B165" s="47" t="s">
        <v>169</v>
      </c>
      <c r="C165" s="35"/>
      <c r="D165" s="36"/>
    </row>
    <row r="166" spans="1:4">
      <c r="A166" s="46">
        <v>31</v>
      </c>
      <c r="B166" s="47" t="s">
        <v>170</v>
      </c>
      <c r="C166" s="35"/>
      <c r="D166" s="36"/>
    </row>
    <row r="167" spans="1:4">
      <c r="A167" s="46">
        <v>32</v>
      </c>
      <c r="B167" s="47" t="s">
        <v>171</v>
      </c>
      <c r="C167" s="35"/>
      <c r="D167" s="36"/>
    </row>
    <row r="168" spans="1:4">
      <c r="A168" s="46">
        <v>33</v>
      </c>
      <c r="B168" s="47" t="s">
        <v>172</v>
      </c>
      <c r="C168" s="35"/>
      <c r="D168" s="36"/>
    </row>
    <row r="169" spans="1:4">
      <c r="A169" s="46">
        <v>34</v>
      </c>
      <c r="B169" s="47" t="s">
        <v>173</v>
      </c>
      <c r="C169" s="35"/>
      <c r="D169" s="36"/>
    </row>
    <row r="170" spans="1:4">
      <c r="A170" s="46">
        <v>35</v>
      </c>
      <c r="B170" s="47" t="s">
        <v>174</v>
      </c>
      <c r="C170" s="35"/>
      <c r="D170" s="36"/>
    </row>
    <row r="171" spans="1:4">
      <c r="A171" s="46">
        <v>36</v>
      </c>
      <c r="B171" s="47" t="s">
        <v>175</v>
      </c>
      <c r="C171" s="35"/>
      <c r="D171" s="36"/>
    </row>
    <row r="172" spans="1:4">
      <c r="A172" s="46">
        <v>37</v>
      </c>
      <c r="B172" s="47" t="s">
        <v>176</v>
      </c>
      <c r="C172" s="35"/>
      <c r="D172" s="36"/>
    </row>
    <row r="173" spans="1:4">
      <c r="A173" s="46">
        <v>38</v>
      </c>
      <c r="B173" s="47" t="s">
        <v>177</v>
      </c>
      <c r="C173" s="35"/>
      <c r="D173" s="36"/>
    </row>
    <row r="174" spans="1:4">
      <c r="A174" s="46">
        <v>39</v>
      </c>
      <c r="B174" s="47" t="s">
        <v>178</v>
      </c>
      <c r="C174" s="35"/>
      <c r="D174" s="36"/>
    </row>
    <row r="175" spans="1:4">
      <c r="A175" s="46">
        <v>40</v>
      </c>
      <c r="B175" s="47" t="s">
        <v>179</v>
      </c>
      <c r="C175" s="35"/>
      <c r="D175" s="36"/>
    </row>
    <row r="176" spans="1:4">
      <c r="A176" s="46">
        <v>41</v>
      </c>
      <c r="B176" s="47" t="s">
        <v>180</v>
      </c>
      <c r="C176" s="35"/>
      <c r="D176" s="36"/>
    </row>
    <row r="177" spans="1:4">
      <c r="A177" s="46">
        <v>42</v>
      </c>
      <c r="B177" s="47" t="s">
        <v>181</v>
      </c>
      <c r="C177" s="35"/>
      <c r="D177" s="36"/>
    </row>
    <row r="178" spans="1:4">
      <c r="A178" s="46">
        <v>43</v>
      </c>
      <c r="B178" s="47" t="s">
        <v>182</v>
      </c>
      <c r="C178" s="35"/>
      <c r="D178" s="36"/>
    </row>
    <row r="179" spans="1:4">
      <c r="A179" s="46">
        <v>44</v>
      </c>
      <c r="B179" s="47" t="s">
        <v>183</v>
      </c>
      <c r="C179" s="35"/>
      <c r="D179" s="36"/>
    </row>
    <row r="180" spans="1:4">
      <c r="A180" s="46">
        <v>45</v>
      </c>
      <c r="B180" s="47" t="s">
        <v>184</v>
      </c>
      <c r="C180" s="35"/>
      <c r="D180" s="36"/>
    </row>
    <row r="181" spans="1:4">
      <c r="A181" s="46">
        <v>46</v>
      </c>
      <c r="B181" s="47" t="s">
        <v>185</v>
      </c>
      <c r="C181" s="35"/>
      <c r="D181" s="36"/>
    </row>
    <row r="182" spans="1:4">
      <c r="A182" s="46">
        <v>47</v>
      </c>
      <c r="B182" s="47" t="s">
        <v>186</v>
      </c>
      <c r="C182" s="35"/>
      <c r="D182" s="36"/>
    </row>
    <row r="183" spans="1:4">
      <c r="A183" s="46">
        <v>48</v>
      </c>
      <c r="B183" s="47" t="s">
        <v>187</v>
      </c>
      <c r="C183" s="35"/>
      <c r="D183" s="36"/>
    </row>
    <row r="184" spans="1:4">
      <c r="A184" s="46">
        <v>49</v>
      </c>
      <c r="B184" s="47" t="s">
        <v>188</v>
      </c>
      <c r="C184" s="35"/>
      <c r="D184" s="36"/>
    </row>
    <row r="185" spans="1:4">
      <c r="A185" s="46">
        <v>50</v>
      </c>
      <c r="B185" s="47" t="s">
        <v>189</v>
      </c>
      <c r="C185" s="35"/>
      <c r="D185" s="36"/>
    </row>
    <row r="186" spans="1:4">
      <c r="A186" s="46">
        <v>51</v>
      </c>
      <c r="B186" s="47" t="s">
        <v>190</v>
      </c>
      <c r="C186" s="35"/>
      <c r="D186" s="36"/>
    </row>
    <row r="187" spans="1:4">
      <c r="A187" s="46">
        <v>52</v>
      </c>
      <c r="B187" s="47" t="s">
        <v>191</v>
      </c>
      <c r="C187" s="35"/>
      <c r="D187" s="36"/>
    </row>
    <row r="188" spans="1:4">
      <c r="A188" s="46">
        <v>53</v>
      </c>
      <c r="B188" s="47" t="s">
        <v>192</v>
      </c>
      <c r="C188" s="35"/>
      <c r="D188" s="36"/>
    </row>
    <row r="189" spans="1:4">
      <c r="A189" s="46">
        <v>54</v>
      </c>
      <c r="B189" s="47" t="s">
        <v>193</v>
      </c>
      <c r="C189" s="35"/>
      <c r="D189" s="36"/>
    </row>
    <row r="190" spans="1:4">
      <c r="A190" s="46">
        <v>55</v>
      </c>
      <c r="B190" s="47" t="s">
        <v>194</v>
      </c>
      <c r="C190" s="35"/>
      <c r="D190" s="36"/>
    </row>
    <row r="191" spans="1:4">
      <c r="A191" s="46">
        <v>56</v>
      </c>
      <c r="B191" s="47" t="s">
        <v>195</v>
      </c>
      <c r="C191" s="35"/>
      <c r="D191" s="36"/>
    </row>
    <row r="192" spans="1:4">
      <c r="A192" s="46">
        <v>57</v>
      </c>
      <c r="B192" s="47" t="s">
        <v>196</v>
      </c>
      <c r="C192" s="35"/>
      <c r="D192" s="36"/>
    </row>
    <row r="193" spans="1:4">
      <c r="A193" s="46">
        <v>58</v>
      </c>
      <c r="B193" s="47" t="s">
        <v>197</v>
      </c>
      <c r="C193" s="35"/>
      <c r="D193" s="36"/>
    </row>
    <row r="194" spans="1:4">
      <c r="A194" s="46">
        <v>59</v>
      </c>
      <c r="B194" s="47" t="s">
        <v>198</v>
      </c>
      <c r="C194" s="35"/>
      <c r="D194" s="36"/>
    </row>
    <row r="195" spans="1:4">
      <c r="A195" s="46">
        <v>60</v>
      </c>
      <c r="B195" s="47" t="s">
        <v>199</v>
      </c>
      <c r="C195" s="35"/>
      <c r="D195" s="36"/>
    </row>
    <row r="196" spans="1:4">
      <c r="A196" s="46">
        <v>61</v>
      </c>
      <c r="B196" s="47" t="s">
        <v>200</v>
      </c>
      <c r="C196" s="35"/>
      <c r="D196" s="36"/>
    </row>
    <row r="197" spans="1:4">
      <c r="A197" s="46">
        <v>62</v>
      </c>
      <c r="B197" s="47" t="s">
        <v>201</v>
      </c>
      <c r="C197" s="35"/>
      <c r="D197" s="36"/>
    </row>
    <row r="198" spans="1:4">
      <c r="A198" s="46">
        <v>63</v>
      </c>
      <c r="B198" s="47" t="s">
        <v>202</v>
      </c>
      <c r="C198" s="35"/>
      <c r="D198" s="36"/>
    </row>
    <row r="199" spans="1:4">
      <c r="A199" s="46">
        <v>64</v>
      </c>
      <c r="B199" s="47" t="s">
        <v>203</v>
      </c>
      <c r="C199" s="35"/>
      <c r="D199" s="36"/>
    </row>
    <row r="200" spans="1:4">
      <c r="A200" s="46">
        <v>65</v>
      </c>
      <c r="B200" s="47" t="s">
        <v>204</v>
      </c>
      <c r="C200" s="35"/>
      <c r="D200" s="36"/>
    </row>
    <row r="201" spans="1:4">
      <c r="A201" s="46">
        <v>66</v>
      </c>
      <c r="B201" s="47" t="s">
        <v>205</v>
      </c>
      <c r="C201" s="35"/>
      <c r="D201" s="36"/>
    </row>
    <row r="202" spans="1:4">
      <c r="A202" s="46">
        <v>67</v>
      </c>
      <c r="B202" s="47" t="s">
        <v>206</v>
      </c>
      <c r="C202" s="35"/>
      <c r="D202" s="36"/>
    </row>
    <row r="203" spans="1:4">
      <c r="A203" s="46">
        <v>68</v>
      </c>
      <c r="B203" s="47" t="s">
        <v>207</v>
      </c>
      <c r="C203" s="35"/>
      <c r="D203" s="36"/>
    </row>
    <row r="204" spans="1:4">
      <c r="A204" s="46">
        <v>69</v>
      </c>
      <c r="B204" s="47" t="s">
        <v>208</v>
      </c>
      <c r="C204" s="35"/>
      <c r="D204" s="36"/>
    </row>
    <row r="205" spans="1:4">
      <c r="A205" s="46">
        <v>70</v>
      </c>
      <c r="B205" s="47" t="s">
        <v>209</v>
      </c>
      <c r="C205" s="35"/>
      <c r="D205" s="36"/>
    </row>
    <row r="206" spans="1:4">
      <c r="A206" s="46">
        <v>71</v>
      </c>
      <c r="B206" s="47" t="s">
        <v>210</v>
      </c>
      <c r="C206" s="35"/>
      <c r="D206" s="36"/>
    </row>
    <row r="207" spans="1:4">
      <c r="A207" s="46">
        <v>72</v>
      </c>
      <c r="B207" s="47" t="s">
        <v>211</v>
      </c>
      <c r="C207" s="35"/>
      <c r="D207" s="36"/>
    </row>
    <row r="208" spans="1:4">
      <c r="A208" s="46">
        <v>73</v>
      </c>
      <c r="B208" s="47" t="s">
        <v>212</v>
      </c>
      <c r="C208" s="35"/>
      <c r="D208" s="36"/>
    </row>
    <row r="209" spans="1:4">
      <c r="A209" s="46">
        <v>74</v>
      </c>
      <c r="B209" s="47" t="s">
        <v>213</v>
      </c>
      <c r="C209" s="35"/>
      <c r="D209" s="36"/>
    </row>
    <row r="210" spans="1:4">
      <c r="A210" s="46">
        <v>75</v>
      </c>
      <c r="B210" s="47" t="s">
        <v>214</v>
      </c>
      <c r="C210" s="35"/>
      <c r="D210" s="36"/>
    </row>
    <row r="211" spans="1:4">
      <c r="A211" s="46">
        <v>76</v>
      </c>
      <c r="B211" s="47" t="s">
        <v>215</v>
      </c>
      <c r="C211" s="35"/>
      <c r="D211" s="36"/>
    </row>
    <row r="212" spans="1:4">
      <c r="A212" s="46">
        <v>77</v>
      </c>
      <c r="B212" s="47" t="s">
        <v>216</v>
      </c>
      <c r="C212" s="35"/>
      <c r="D212" s="36"/>
    </row>
    <row r="213" spans="1:4">
      <c r="A213" s="46">
        <v>78</v>
      </c>
      <c r="B213" s="47" t="s">
        <v>217</v>
      </c>
      <c r="C213" s="35"/>
      <c r="D213" s="36"/>
    </row>
    <row r="214" spans="1:4">
      <c r="A214" s="46">
        <v>79</v>
      </c>
      <c r="B214" s="47" t="s">
        <v>218</v>
      </c>
      <c r="C214" s="35"/>
      <c r="D214" s="36"/>
    </row>
    <row r="215" spans="1:4">
      <c r="A215" s="46">
        <v>80</v>
      </c>
      <c r="B215" s="47" t="s">
        <v>219</v>
      </c>
      <c r="C215" s="35"/>
      <c r="D215" s="36"/>
    </row>
    <row r="216" spans="1:4">
      <c r="A216" s="46">
        <v>81</v>
      </c>
      <c r="B216" s="47" t="s">
        <v>220</v>
      </c>
      <c r="C216" s="35"/>
      <c r="D216" s="36"/>
    </row>
    <row r="217" spans="1:4">
      <c r="A217" s="46">
        <v>82</v>
      </c>
      <c r="B217" s="47" t="s">
        <v>221</v>
      </c>
      <c r="C217" s="35"/>
      <c r="D217" s="36"/>
    </row>
    <row r="218" spans="1:4">
      <c r="A218" s="46">
        <v>83</v>
      </c>
      <c r="B218" s="47" t="s">
        <v>222</v>
      </c>
      <c r="C218" s="35"/>
      <c r="D218" s="36"/>
    </row>
    <row r="219" spans="1:4">
      <c r="A219" s="46">
        <v>84</v>
      </c>
      <c r="B219" s="47" t="s">
        <v>223</v>
      </c>
      <c r="C219" s="35"/>
      <c r="D219" s="36"/>
    </row>
    <row r="220" spans="1:4">
      <c r="A220" s="46">
        <v>85</v>
      </c>
      <c r="B220" s="47" t="s">
        <v>224</v>
      </c>
      <c r="C220" s="35"/>
      <c r="D220" s="36"/>
    </row>
    <row r="221" spans="1:4">
      <c r="A221" s="46">
        <v>86</v>
      </c>
      <c r="B221" s="47" t="s">
        <v>225</v>
      </c>
      <c r="C221" s="35"/>
      <c r="D221" s="36"/>
    </row>
    <row r="222" spans="1:4">
      <c r="A222" s="46">
        <v>87</v>
      </c>
      <c r="B222" s="47" t="s">
        <v>226</v>
      </c>
      <c r="C222" s="35"/>
      <c r="D222" s="36"/>
    </row>
    <row r="223" spans="1:4">
      <c r="A223" s="46">
        <v>88</v>
      </c>
      <c r="B223" s="47" t="s">
        <v>227</v>
      </c>
      <c r="C223" s="35"/>
      <c r="D223" s="36"/>
    </row>
    <row r="224" spans="1:4">
      <c r="A224" s="46">
        <v>89</v>
      </c>
      <c r="B224" s="47" t="s">
        <v>228</v>
      </c>
      <c r="C224" s="35"/>
      <c r="D224" s="36"/>
    </row>
    <row r="225" spans="1:4">
      <c r="A225" s="46">
        <v>90</v>
      </c>
      <c r="B225" s="47" t="s">
        <v>229</v>
      </c>
      <c r="C225" s="35"/>
      <c r="D225" s="36"/>
    </row>
    <row r="226" spans="1:4">
      <c r="A226" s="46">
        <v>91</v>
      </c>
      <c r="B226" s="47" t="s">
        <v>230</v>
      </c>
      <c r="C226" s="35"/>
      <c r="D226" s="36"/>
    </row>
    <row r="227" spans="1:4">
      <c r="A227" s="46">
        <v>92</v>
      </c>
      <c r="B227" s="47" t="s">
        <v>231</v>
      </c>
      <c r="C227" s="35"/>
      <c r="D227" s="36"/>
    </row>
    <row r="228" spans="1:4">
      <c r="A228" s="46">
        <v>93</v>
      </c>
      <c r="B228" s="47" t="s">
        <v>232</v>
      </c>
      <c r="C228" s="35"/>
      <c r="D228" s="36"/>
    </row>
    <row r="229" spans="1:4">
      <c r="A229" s="46">
        <v>94</v>
      </c>
      <c r="B229" s="47" t="s">
        <v>233</v>
      </c>
      <c r="C229" s="35"/>
      <c r="D229" s="36"/>
    </row>
    <row r="230" spans="1:4">
      <c r="A230" s="46">
        <v>95</v>
      </c>
      <c r="B230" s="47" t="s">
        <v>234</v>
      </c>
      <c r="C230" s="35"/>
      <c r="D230" s="36"/>
    </row>
    <row r="231" spans="1:4">
      <c r="A231" s="46">
        <v>96</v>
      </c>
      <c r="B231" s="47" t="s">
        <v>235</v>
      </c>
      <c r="C231" s="35"/>
      <c r="D231" s="36"/>
    </row>
    <row r="232" spans="1:4">
      <c r="A232" s="46">
        <v>97</v>
      </c>
      <c r="B232" s="47" t="s">
        <v>236</v>
      </c>
      <c r="C232" s="35"/>
      <c r="D232" s="36"/>
    </row>
    <row r="233" spans="1:4">
      <c r="A233" s="46">
        <v>98</v>
      </c>
      <c r="B233" s="47" t="s">
        <v>237</v>
      </c>
      <c r="C233" s="35"/>
      <c r="D233" s="36"/>
    </row>
    <row r="234" spans="1:4">
      <c r="A234" s="46">
        <v>99</v>
      </c>
      <c r="B234" s="47" t="s">
        <v>238</v>
      </c>
      <c r="C234" s="35"/>
      <c r="D234" s="36"/>
    </row>
    <row r="235" spans="1:4" ht="13.5" thickBot="1">
      <c r="A235" s="49">
        <v>100</v>
      </c>
      <c r="B235" s="50" t="s">
        <v>239</v>
      </c>
      <c r="C235" s="51"/>
      <c r="D235" s="52"/>
    </row>
  </sheetData>
  <sheetProtection selectLockedCells="1"/>
  <customSheetViews>
    <customSheetView guid="{FAE469C4-CC0E-407B-871F-7B3C94956CEC}" showPageBreaks="1" hiddenRows="1" hiddenColumns="1" state="hidden" view="pageBreakPreview" topLeftCell="A120">
      <selection activeCell="Y127" sqref="Y127"/>
      <pageMargins left="0" right="0" top="0" bottom="0" header="0" footer="0"/>
      <pageSetup orientation="portrait" r:id="rId1"/>
      <headerFooter alignWithMargins="0"/>
    </customSheetView>
    <customSheetView guid="{A60C0BDD-7FB1-4EBA-A0E1-529280DA1A28}" showPageBreaks="1" hiddenRows="1" hiddenColumns="1" state="hidden" view="pageBreakPreview" topLeftCell="A120">
      <selection activeCell="Y127" sqref="Y127"/>
      <pageMargins left="0" right="0" top="0" bottom="0" header="0" footer="0"/>
      <pageSetup orientation="portrait" r:id="rId2"/>
      <headerFooter alignWithMargins="0"/>
    </customSheetView>
    <customSheetView guid="{9CE94B9F-4902-4B08-AE4E-74E93D8E789E}" showPageBreaks="1" hiddenRows="1" hiddenColumns="1" state="hidden" view="pageBreakPreview" topLeftCell="A120">
      <selection activeCell="Y127" sqref="Y127"/>
      <pageMargins left="0" right="0" top="0" bottom="0" header="0" footer="0"/>
      <pageSetup orientation="portrait" r:id="rId3"/>
      <headerFooter alignWithMargins="0"/>
    </customSheetView>
    <customSheetView guid="{61A8E90E-9DEC-4083-98B2-482D9678BA93}" showPageBreaks="1" hiddenRows="1" hiddenColumns="1" state="hidden" view="pageBreakPreview" topLeftCell="A120">
      <selection activeCell="Y127" sqref="Y127"/>
      <pageMargins left="0" right="0" top="0" bottom="0" header="0" footer="0"/>
      <pageSetup orientation="portrait" r:id="rId4"/>
      <headerFooter alignWithMargins="0"/>
    </customSheetView>
    <customSheetView guid="{629BDD3E-4046-451D-8D01-11325237A091}" showPageBreaks="1" hiddenRows="1" hiddenColumns="1" state="hidden" view="pageBreakPreview" topLeftCell="A120">
      <selection activeCell="Y127" sqref="Y127"/>
      <pageMargins left="0" right="0" top="0" bottom="0" header="0" footer="0"/>
      <pageSetup orientation="portrait" r:id="rId5"/>
      <headerFooter alignWithMargins="0"/>
    </customSheetView>
    <customSheetView guid="{C0D2F720-9CF1-451B-A21B-46E9EE29F95A}" showPageBreaks="1" hiddenRows="1" hiddenColumns="1" state="hidden" view="pageBreakPreview" topLeftCell="A120">
      <selection activeCell="Y127" sqref="Y127"/>
      <pageMargins left="0" right="0" top="0" bottom="0" header="0" footer="0"/>
      <pageSetup orientation="portrait" r:id="rId6"/>
      <headerFooter alignWithMargins="0"/>
    </customSheetView>
    <customSheetView guid="{3545AE1A-D3DD-4FC8-880A-180A3F66AD42}" showPageBreaks="1" hiddenRows="1" hiddenColumns="1" state="hidden" view="pageBreakPreview" topLeftCell="A120">
      <selection activeCell="Y127" sqref="Y127"/>
      <pageMargins left="0" right="0" top="0" bottom="0" header="0" footer="0"/>
      <pageSetup orientation="portrait" r:id="rId7"/>
      <headerFooter alignWithMargins="0"/>
    </customSheetView>
    <customSheetView guid="{6B2C1320-5106-401D-86E8-03FFC7419150}" showPageBreaks="1" hiddenRows="1" hiddenColumns="1" state="hidden" view="pageBreakPreview" showRuler="0" topLeftCell="A120">
      <selection activeCell="Y127" sqref="Y127"/>
      <pageMargins left="0" right="0" top="0" bottom="0" header="0" footer="0"/>
      <pageSetup orientation="portrait" r:id="rId8"/>
      <headerFooter alignWithMargins="0"/>
    </customSheetView>
    <customSheetView guid="{863DE73B-EDD5-4C94-B877-7C156CB081F7}" showPageBreaks="1" hiddenRows="1" hiddenColumns="1" state="hidden" view="pageBreakPreview" topLeftCell="A120">
      <selection activeCell="Y127" sqref="Y127"/>
      <pageMargins left="0" right="0" top="0" bottom="0" header="0" footer="0"/>
      <pageSetup orientation="portrait" r:id="rId9"/>
      <headerFooter alignWithMargins="0"/>
    </customSheetView>
    <customSheetView guid="{DF819C10-7533-4A2E-B278-90B3B38A4AE6}" showPageBreaks="1" hiddenRows="1" hiddenColumns="1" state="hidden" view="pageBreakPreview" topLeftCell="A120">
      <selection activeCell="Y127" sqref="Y127"/>
      <pageMargins left="0" right="0" top="0" bottom="0" header="0" footer="0"/>
      <pageSetup orientation="portrait" r:id="rId10"/>
      <headerFooter alignWithMargins="0"/>
    </customSheetView>
    <customSheetView guid="{6F637C86-117D-4792-B5D4-37E20B1C50B5}" showPageBreaks="1" hiddenRows="1" hiddenColumns="1" state="hidden" view="pageBreakPreview" topLeftCell="A120">
      <selection activeCell="Y127" sqref="Y127"/>
      <pageMargins left="0" right="0" top="0" bottom="0" header="0" footer="0"/>
      <pageSetup orientation="portrait" r:id="rId11"/>
      <headerFooter alignWithMargins="0"/>
    </customSheetView>
    <customSheetView guid="{71DFD631-F0FC-4D77-B088-495FC5677788}" showPageBreaks="1" hiddenRows="1" hiddenColumns="1" state="hidden" view="pageBreakPreview" topLeftCell="A120">
      <selection activeCell="Y127" sqref="Y127"/>
      <pageMargins left="0" right="0" top="0" bottom="0" header="0" footer="0"/>
      <pageSetup orientation="portrait" r:id="rId12"/>
      <headerFooter alignWithMargins="0"/>
    </customSheetView>
    <customSheetView guid="{768FBB31-C98F-42D8-8A21-9E4C92CB0C4E}" showPageBreaks="1" hiddenRows="1" hiddenColumns="1" state="hidden" view="pageBreakPreview" topLeftCell="A120">
      <selection activeCell="Y127" sqref="Y127"/>
      <pageMargins left="0" right="0" top="0" bottom="0" header="0" footer="0"/>
      <pageSetup orientation="portrait" r:id="rId13"/>
      <headerFooter alignWithMargins="0"/>
    </customSheetView>
    <customSheetView guid="{F3854C08-3477-4F6D-851C-40DFA3C6F6FE}" showPageBreaks="1" hiddenRows="1" hiddenColumns="1" state="hidden" view="pageBreakPreview" topLeftCell="A120">
      <selection activeCell="Y127" sqref="Y127"/>
      <pageMargins left="0" right="0" top="0" bottom="0" header="0" footer="0"/>
      <pageSetup orientation="portrait" r:id="rId14"/>
      <headerFooter alignWithMargins="0"/>
    </customSheetView>
  </customSheetViews>
  <mergeCells count="14">
    <mergeCell ref="U6:AA6"/>
    <mergeCell ref="U7:AA7"/>
    <mergeCell ref="F3:G3"/>
    <mergeCell ref="K3:L3"/>
    <mergeCell ref="F6:I6"/>
    <mergeCell ref="K6:N6"/>
    <mergeCell ref="P6:S6"/>
    <mergeCell ref="P3:Q3"/>
    <mergeCell ref="A124:B124"/>
    <mergeCell ref="A125:B125"/>
    <mergeCell ref="A127:D127"/>
    <mergeCell ref="A3:B3"/>
    <mergeCell ref="A6:D6"/>
    <mergeCell ref="A4:B4"/>
  </mergeCells>
  <phoneticPr fontId="25" type="noConversion"/>
  <pageMargins left="0.75" right="0.75" top="1" bottom="1" header="0.5" footer="0.5"/>
  <pageSetup orientation="portrait" r:id="rId1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O64"/>
  <sheetViews>
    <sheetView view="pageBreakPreview" zoomScale="85" zoomScaleNormal="90" zoomScaleSheetLayoutView="85" workbookViewId="0">
      <pane ySplit="10" topLeftCell="A23" activePane="bottomLeft" state="frozen"/>
      <selection pane="bottomLeft" activeCell="N27" sqref="N27"/>
    </sheetView>
  </sheetViews>
  <sheetFormatPr defaultRowHeight="15.75"/>
  <cols>
    <col min="1" max="1" width="5" style="136" customWidth="1"/>
    <col min="2" max="2" width="18.85546875" style="136" customWidth="1"/>
    <col min="3" max="3" width="14.42578125" style="137" hidden="1" customWidth="1"/>
    <col min="4" max="4" width="15.28515625" style="138" hidden="1" customWidth="1"/>
    <col min="5" max="5" width="17" style="137" hidden="1" customWidth="1"/>
    <col min="6" max="6" width="12" style="137" customWidth="1"/>
    <col min="7" max="7" width="23.5703125" style="138" customWidth="1"/>
    <col min="8" max="8" width="78" style="138" customWidth="1"/>
    <col min="9" max="9" width="10.5703125" style="138" customWidth="1"/>
    <col min="10" max="10" width="12.42578125" style="138" bestFit="1" customWidth="1"/>
    <col min="11" max="11" width="13.5703125" style="138" customWidth="1"/>
    <col min="12" max="12" width="13" style="138" customWidth="1"/>
    <col min="13" max="13" width="17.85546875" style="138" customWidth="1"/>
    <col min="14" max="14" width="27" style="138" customWidth="1"/>
    <col min="15" max="16" width="26.7109375" style="138" customWidth="1"/>
    <col min="17" max="17" width="10.85546875" style="138" bestFit="1" customWidth="1"/>
    <col min="18" max="16384" width="9.140625" style="138"/>
  </cols>
  <sheetData>
    <row r="1" spans="1:15" ht="43.5" customHeight="1">
      <c r="A1" s="325" t="str">
        <f>'Name of Bidder'!A1:C1</f>
        <v xml:space="preserve"> Construction of Chain Link Fencing for Township and Store at 765/400/220KV Kurnool-III Sub-station.</v>
      </c>
      <c r="B1" s="325"/>
      <c r="C1" s="325"/>
      <c r="D1" s="325"/>
      <c r="E1" s="325"/>
      <c r="F1" s="325"/>
      <c r="G1" s="325"/>
      <c r="H1" s="325"/>
      <c r="I1" s="325"/>
      <c r="J1" s="325"/>
      <c r="K1" s="325"/>
      <c r="L1" s="325"/>
      <c r="M1" s="325"/>
      <c r="N1" s="325"/>
      <c r="O1" s="325"/>
    </row>
    <row r="2" spans="1:15" ht="16.5">
      <c r="A2" s="325" t="s">
        <v>241</v>
      </c>
      <c r="B2" s="325"/>
      <c r="C2" s="325"/>
      <c r="D2" s="325"/>
      <c r="E2" s="325"/>
      <c r="F2" s="325"/>
      <c r="G2" s="325"/>
      <c r="H2" s="325"/>
      <c r="I2" s="325"/>
      <c r="J2" s="325"/>
      <c r="K2" s="325"/>
      <c r="L2" s="325"/>
      <c r="M2" s="325"/>
      <c r="N2" s="325"/>
      <c r="O2" s="325"/>
    </row>
    <row r="3" spans="1:15" s="133" customFormat="1">
      <c r="A3" s="130"/>
      <c r="B3" s="131"/>
      <c r="C3" s="322"/>
      <c r="D3" s="322"/>
      <c r="E3" s="322"/>
      <c r="F3" s="322"/>
      <c r="G3" s="322"/>
      <c r="H3" s="322"/>
      <c r="I3" s="322"/>
      <c r="J3" s="322"/>
      <c r="K3" s="321" t="s">
        <v>242</v>
      </c>
      <c r="L3" s="321"/>
      <c r="M3" s="321"/>
    </row>
    <row r="4" spans="1:15" s="133" customFormat="1">
      <c r="A4" s="132" t="s">
        <v>243</v>
      </c>
      <c r="B4" s="134"/>
      <c r="C4" s="322">
        <f>'Name of Bidder'!C9</f>
        <v>0</v>
      </c>
      <c r="D4" s="322"/>
      <c r="E4" s="322"/>
      <c r="F4" s="322"/>
      <c r="G4" s="322"/>
      <c r="H4" s="322"/>
      <c r="I4" s="322"/>
      <c r="J4" s="322"/>
      <c r="K4" s="321" t="s">
        <v>244</v>
      </c>
      <c r="L4" s="321"/>
      <c r="M4" s="321"/>
    </row>
    <row r="5" spans="1:15" s="133" customFormat="1">
      <c r="A5" s="132" t="s">
        <v>15</v>
      </c>
      <c r="B5" s="134"/>
      <c r="C5" s="322">
        <f>'Name of Bidder'!C10</f>
        <v>0</v>
      </c>
      <c r="D5" s="322"/>
      <c r="E5" s="322"/>
      <c r="F5" s="322"/>
      <c r="G5" s="322"/>
      <c r="H5" s="322"/>
      <c r="I5" s="322"/>
      <c r="J5" s="322"/>
      <c r="K5" s="321" t="s">
        <v>245</v>
      </c>
      <c r="L5" s="321"/>
      <c r="M5" s="321"/>
    </row>
    <row r="6" spans="1:15" s="133" customFormat="1">
      <c r="A6" s="132"/>
      <c r="B6" s="134"/>
      <c r="C6" s="322">
        <f>'Name of Bidder'!C11</f>
        <v>0</v>
      </c>
      <c r="D6" s="322"/>
      <c r="E6" s="322"/>
      <c r="F6" s="322"/>
      <c r="G6" s="322"/>
      <c r="H6" s="322"/>
      <c r="I6" s="322"/>
      <c r="J6" s="322"/>
      <c r="K6" s="133" t="s">
        <v>246</v>
      </c>
    </row>
    <row r="7" spans="1:15" s="133" customFormat="1">
      <c r="A7" s="132"/>
      <c r="B7" s="134"/>
      <c r="C7" s="322">
        <f>'Name of Bidder'!C12</f>
        <v>0</v>
      </c>
      <c r="D7" s="322"/>
      <c r="E7" s="322"/>
      <c r="F7" s="322"/>
      <c r="G7" s="322"/>
      <c r="H7" s="322"/>
      <c r="I7" s="322"/>
      <c r="J7" s="322"/>
      <c r="K7" s="133" t="s">
        <v>247</v>
      </c>
    </row>
    <row r="8" spans="1:15">
      <c r="N8" s="326" t="s">
        <v>248</v>
      </c>
      <c r="O8" s="326"/>
    </row>
    <row r="9" spans="1:15" ht="99">
      <c r="A9" s="127" t="s">
        <v>249</v>
      </c>
      <c r="B9" s="127" t="s">
        <v>331</v>
      </c>
      <c r="C9" s="127" t="s">
        <v>250</v>
      </c>
      <c r="D9" s="128" t="s">
        <v>251</v>
      </c>
      <c r="E9" s="139" t="s">
        <v>252</v>
      </c>
      <c r="F9" s="128" t="s">
        <v>253</v>
      </c>
      <c r="G9" s="139" t="s">
        <v>254</v>
      </c>
      <c r="H9" s="127" t="s">
        <v>332</v>
      </c>
      <c r="I9" s="127" t="s">
        <v>255</v>
      </c>
      <c r="J9" s="127" t="s">
        <v>256</v>
      </c>
      <c r="K9" s="127" t="s">
        <v>333</v>
      </c>
      <c r="L9" s="127" t="s">
        <v>334</v>
      </c>
      <c r="M9" s="127" t="s">
        <v>257</v>
      </c>
      <c r="N9" s="127" t="s">
        <v>258</v>
      </c>
      <c r="O9" s="127" t="s">
        <v>259</v>
      </c>
    </row>
    <row r="10" spans="1:15" ht="16.5">
      <c r="A10" s="140">
        <v>1</v>
      </c>
      <c r="B10" s="140">
        <v>2</v>
      </c>
      <c r="C10" s="140">
        <v>3</v>
      </c>
      <c r="D10" s="140">
        <v>4</v>
      </c>
      <c r="E10" s="128">
        <v>5</v>
      </c>
      <c r="F10" s="141">
        <v>3</v>
      </c>
      <c r="G10" s="141">
        <v>4</v>
      </c>
      <c r="H10" s="142">
        <v>5</v>
      </c>
      <c r="I10" s="143">
        <v>6</v>
      </c>
      <c r="J10" s="143">
        <v>7</v>
      </c>
      <c r="K10" s="143">
        <v>8</v>
      </c>
      <c r="L10" s="143">
        <v>9</v>
      </c>
      <c r="M10" s="143" t="s">
        <v>337</v>
      </c>
      <c r="N10" s="143" t="s">
        <v>335</v>
      </c>
      <c r="O10" s="144" t="s">
        <v>336</v>
      </c>
    </row>
    <row r="11" spans="1:15" ht="18.75">
      <c r="A11" s="212"/>
      <c r="B11" s="212"/>
      <c r="C11" s="213"/>
      <c r="D11" s="214"/>
      <c r="E11" s="215"/>
      <c r="F11" s="216"/>
      <c r="G11" s="217"/>
      <c r="H11" s="233" t="s">
        <v>260</v>
      </c>
      <c r="I11" s="218"/>
      <c r="J11" s="218"/>
      <c r="K11" s="219"/>
      <c r="L11" s="220"/>
      <c r="M11" s="219"/>
      <c r="N11" s="219"/>
      <c r="O11" s="218"/>
    </row>
    <row r="12" spans="1:15" ht="45">
      <c r="A12" s="205">
        <v>1</v>
      </c>
      <c r="B12" s="262" t="s">
        <v>350</v>
      </c>
      <c r="C12" s="205"/>
      <c r="D12" s="205"/>
      <c r="E12" s="232"/>
      <c r="F12" s="238">
        <v>0.18</v>
      </c>
      <c r="G12" s="273"/>
      <c r="H12" s="239" t="s">
        <v>356</v>
      </c>
      <c r="I12" s="259" t="s">
        <v>346</v>
      </c>
      <c r="J12" s="146">
        <v>77</v>
      </c>
      <c r="K12" s="146">
        <v>245.82</v>
      </c>
      <c r="L12" s="145">
        <v>0.18</v>
      </c>
      <c r="M12" s="146">
        <f t="shared" ref="M12" si="0">ROUND(K12/(1+L12),2)</f>
        <v>208.32</v>
      </c>
      <c r="N12" s="146">
        <f t="shared" ref="N12" si="1">ROUND(M12*J12,2)</f>
        <v>16040.64</v>
      </c>
      <c r="O12" s="265">
        <f t="shared" ref="O12:O17" si="2">IF(G12="",N12*F12,N12*G12)</f>
        <v>2887.3152</v>
      </c>
    </row>
    <row r="13" spans="1:15" ht="45">
      <c r="A13" s="205">
        <v>2</v>
      </c>
      <c r="B13" s="262" t="s">
        <v>351</v>
      </c>
      <c r="C13" s="205"/>
      <c r="D13" s="205"/>
      <c r="E13" s="232"/>
      <c r="F13" s="238">
        <v>0.18</v>
      </c>
      <c r="G13" s="273"/>
      <c r="H13" s="239" t="s">
        <v>357</v>
      </c>
      <c r="I13" s="259" t="s">
        <v>346</v>
      </c>
      <c r="J13" s="146">
        <v>126</v>
      </c>
      <c r="K13" s="146">
        <v>393.32</v>
      </c>
      <c r="L13" s="145">
        <v>0.18</v>
      </c>
      <c r="M13" s="146">
        <f t="shared" ref="M13:M17" si="3">ROUND(K13/(1+L13),2)</f>
        <v>333.32</v>
      </c>
      <c r="N13" s="146">
        <f t="shared" ref="N13:N17" si="4">ROUND(M13*J13,2)</f>
        <v>41998.32</v>
      </c>
      <c r="O13" s="265">
        <f t="shared" si="2"/>
        <v>7559.6975999999995</v>
      </c>
    </row>
    <row r="14" spans="1:15" ht="90">
      <c r="A14" s="205">
        <v>3</v>
      </c>
      <c r="B14" s="262" t="s">
        <v>347</v>
      </c>
      <c r="C14" s="205"/>
      <c r="D14" s="205"/>
      <c r="E14" s="232"/>
      <c r="F14" s="238">
        <v>0.18</v>
      </c>
      <c r="G14" s="273"/>
      <c r="H14" s="239" t="s">
        <v>365</v>
      </c>
      <c r="I14" s="259" t="s">
        <v>346</v>
      </c>
      <c r="J14" s="146">
        <v>126</v>
      </c>
      <c r="K14" s="146">
        <v>260.3</v>
      </c>
      <c r="L14" s="145">
        <v>0.18</v>
      </c>
      <c r="M14" s="146">
        <f t="shared" si="3"/>
        <v>220.59</v>
      </c>
      <c r="N14" s="146">
        <f t="shared" si="4"/>
        <v>27794.34</v>
      </c>
      <c r="O14" s="265">
        <f t="shared" si="2"/>
        <v>5002.9812000000002</v>
      </c>
    </row>
    <row r="15" spans="1:15" ht="105">
      <c r="A15" s="205">
        <v>4</v>
      </c>
      <c r="B15" s="262" t="s">
        <v>352</v>
      </c>
      <c r="C15" s="205"/>
      <c r="D15" s="205"/>
      <c r="E15" s="232"/>
      <c r="F15" s="238">
        <v>0.18</v>
      </c>
      <c r="G15" s="273"/>
      <c r="H15" s="239" t="s">
        <v>358</v>
      </c>
      <c r="I15" s="259" t="s">
        <v>346</v>
      </c>
      <c r="J15" s="146">
        <v>126</v>
      </c>
      <c r="K15" s="146">
        <v>632.95000000000005</v>
      </c>
      <c r="L15" s="145">
        <v>0.18</v>
      </c>
      <c r="M15" s="146">
        <f t="shared" si="3"/>
        <v>536.4</v>
      </c>
      <c r="N15" s="146">
        <f t="shared" si="4"/>
        <v>67586.399999999994</v>
      </c>
      <c r="O15" s="265">
        <f t="shared" si="2"/>
        <v>12165.551999999998</v>
      </c>
    </row>
    <row r="16" spans="1:15" ht="45">
      <c r="A16" s="205">
        <v>5</v>
      </c>
      <c r="B16" s="262">
        <v>2.25</v>
      </c>
      <c r="C16" s="205"/>
      <c r="D16" s="205"/>
      <c r="E16" s="232"/>
      <c r="F16" s="238">
        <v>0.18</v>
      </c>
      <c r="G16" s="273"/>
      <c r="H16" s="239" t="s">
        <v>366</v>
      </c>
      <c r="I16" s="259" t="s">
        <v>343</v>
      </c>
      <c r="J16" s="146">
        <v>49</v>
      </c>
      <c r="K16" s="146">
        <v>196</v>
      </c>
      <c r="L16" s="145">
        <v>0.18</v>
      </c>
      <c r="M16" s="146">
        <f t="shared" si="3"/>
        <v>166.1</v>
      </c>
      <c r="N16" s="146">
        <f t="shared" si="4"/>
        <v>8138.9</v>
      </c>
      <c r="O16" s="265">
        <f t="shared" si="2"/>
        <v>1465.002</v>
      </c>
    </row>
    <row r="17" spans="1:15" ht="60">
      <c r="A17" s="205">
        <v>6</v>
      </c>
      <c r="B17" s="262" t="s">
        <v>353</v>
      </c>
      <c r="C17" s="205"/>
      <c r="D17" s="205"/>
      <c r="E17" s="232"/>
      <c r="F17" s="238">
        <v>0.18</v>
      </c>
      <c r="G17" s="273"/>
      <c r="H17" s="239" t="s">
        <v>367</v>
      </c>
      <c r="I17" s="259" t="s">
        <v>343</v>
      </c>
      <c r="J17" s="146">
        <v>126</v>
      </c>
      <c r="K17" s="146">
        <v>700.5</v>
      </c>
      <c r="L17" s="145">
        <v>0.18</v>
      </c>
      <c r="M17" s="146">
        <f t="shared" si="3"/>
        <v>593.64</v>
      </c>
      <c r="N17" s="146">
        <f t="shared" si="4"/>
        <v>74798.64</v>
      </c>
      <c r="O17" s="265">
        <f t="shared" si="2"/>
        <v>13463.7552</v>
      </c>
    </row>
    <row r="18" spans="1:15" ht="60">
      <c r="A18" s="205">
        <f>+A17+1</f>
        <v>7</v>
      </c>
      <c r="B18" s="262" t="s">
        <v>354</v>
      </c>
      <c r="C18" s="205"/>
      <c r="D18" s="205"/>
      <c r="E18" s="232"/>
      <c r="F18" s="238">
        <v>0.18</v>
      </c>
      <c r="G18" s="273"/>
      <c r="H18" s="239" t="s">
        <v>368</v>
      </c>
      <c r="I18" s="259" t="s">
        <v>343</v>
      </c>
      <c r="J18" s="146">
        <v>84</v>
      </c>
      <c r="K18" s="146">
        <v>7878.5</v>
      </c>
      <c r="L18" s="145">
        <v>0.18</v>
      </c>
      <c r="M18" s="146">
        <f t="shared" ref="M18:M25" si="5">ROUND(K18/(1+L18),2)</f>
        <v>6676.69</v>
      </c>
      <c r="N18" s="146">
        <f t="shared" ref="N18:N25" si="6">ROUND(M18*J18,2)</f>
        <v>560841.96</v>
      </c>
      <c r="O18" s="265">
        <f t="shared" ref="O18:O25" si="7">IF(G18="",N18*F18,N18*G18)</f>
        <v>100951.55279999999</v>
      </c>
    </row>
    <row r="19" spans="1:15" ht="60">
      <c r="A19" s="205">
        <f t="shared" ref="A19:A25" si="8">+A18+1</f>
        <v>8</v>
      </c>
      <c r="B19" s="262" t="s">
        <v>348</v>
      </c>
      <c r="C19" s="205"/>
      <c r="D19" s="205"/>
      <c r="E19" s="232"/>
      <c r="F19" s="238">
        <v>0.18</v>
      </c>
      <c r="G19" s="273"/>
      <c r="H19" s="239" t="s">
        <v>369</v>
      </c>
      <c r="I19" s="259" t="s">
        <v>343</v>
      </c>
      <c r="J19" s="146">
        <v>79</v>
      </c>
      <c r="K19" s="146">
        <v>6812</v>
      </c>
      <c r="L19" s="145">
        <v>0.18</v>
      </c>
      <c r="M19" s="146">
        <f t="shared" si="5"/>
        <v>5772.88</v>
      </c>
      <c r="N19" s="146">
        <f t="shared" si="6"/>
        <v>456057.52</v>
      </c>
      <c r="O19" s="265">
        <f t="shared" si="7"/>
        <v>82090.353600000002</v>
      </c>
    </row>
    <row r="20" spans="1:15" ht="30">
      <c r="A20" s="205">
        <f t="shared" si="8"/>
        <v>9</v>
      </c>
      <c r="B20" s="262" t="s">
        <v>355</v>
      </c>
      <c r="C20" s="205"/>
      <c r="D20" s="205"/>
      <c r="E20" s="232"/>
      <c r="F20" s="238">
        <v>0.18</v>
      </c>
      <c r="G20" s="273"/>
      <c r="H20" s="239" t="s">
        <v>370</v>
      </c>
      <c r="I20" s="259" t="s">
        <v>342</v>
      </c>
      <c r="J20" s="146">
        <v>1049</v>
      </c>
      <c r="K20" s="146">
        <v>392.15</v>
      </c>
      <c r="L20" s="145">
        <v>0.18</v>
      </c>
      <c r="M20" s="146">
        <f t="shared" si="5"/>
        <v>332.33</v>
      </c>
      <c r="N20" s="146">
        <f t="shared" si="6"/>
        <v>348614.17</v>
      </c>
      <c r="O20" s="265">
        <f t="shared" si="7"/>
        <v>62750.550599999995</v>
      </c>
    </row>
    <row r="21" spans="1:15" ht="75">
      <c r="A21" s="205">
        <f t="shared" si="8"/>
        <v>10</v>
      </c>
      <c r="B21" s="262" t="s">
        <v>360</v>
      </c>
      <c r="C21" s="205"/>
      <c r="D21" s="205"/>
      <c r="E21" s="232"/>
      <c r="F21" s="238">
        <v>0.18</v>
      </c>
      <c r="G21" s="273"/>
      <c r="H21" s="239" t="s">
        <v>371</v>
      </c>
      <c r="I21" s="259" t="s">
        <v>345</v>
      </c>
      <c r="J21" s="146">
        <v>3000</v>
      </c>
      <c r="K21" s="146">
        <v>172.6</v>
      </c>
      <c r="L21" s="145">
        <v>0.18</v>
      </c>
      <c r="M21" s="146">
        <f t="shared" si="5"/>
        <v>146.27000000000001</v>
      </c>
      <c r="N21" s="146">
        <f t="shared" si="6"/>
        <v>438810</v>
      </c>
      <c r="O21" s="265">
        <f t="shared" si="7"/>
        <v>78985.8</v>
      </c>
    </row>
    <row r="22" spans="1:15">
      <c r="A22" s="205">
        <f t="shared" si="8"/>
        <v>11</v>
      </c>
      <c r="B22" s="262" t="s">
        <v>361</v>
      </c>
      <c r="C22" s="205"/>
      <c r="D22" s="205"/>
      <c r="E22" s="232"/>
      <c r="F22" s="238">
        <v>0.18</v>
      </c>
      <c r="G22" s="273"/>
      <c r="H22" s="239" t="s">
        <v>372</v>
      </c>
      <c r="I22" s="259" t="s">
        <v>342</v>
      </c>
      <c r="J22" s="146">
        <v>1278</v>
      </c>
      <c r="K22" s="146">
        <v>343.65</v>
      </c>
      <c r="L22" s="145">
        <v>0.18</v>
      </c>
      <c r="M22" s="146">
        <f t="shared" si="5"/>
        <v>291.23</v>
      </c>
      <c r="N22" s="146">
        <f t="shared" si="6"/>
        <v>372191.94</v>
      </c>
      <c r="O22" s="265">
        <f t="shared" si="7"/>
        <v>66994.549199999994</v>
      </c>
    </row>
    <row r="23" spans="1:15" ht="45">
      <c r="A23" s="205">
        <f t="shared" si="8"/>
        <v>12</v>
      </c>
      <c r="B23" s="262" t="s">
        <v>349</v>
      </c>
      <c r="C23" s="205"/>
      <c r="D23" s="205"/>
      <c r="E23" s="232"/>
      <c r="F23" s="238">
        <v>0.18</v>
      </c>
      <c r="G23" s="273"/>
      <c r="H23" s="239" t="s">
        <v>373</v>
      </c>
      <c r="I23" s="259" t="s">
        <v>342</v>
      </c>
      <c r="J23" s="146">
        <v>1278</v>
      </c>
      <c r="K23" s="146">
        <v>160.60000000000002</v>
      </c>
      <c r="L23" s="145">
        <v>0.18</v>
      </c>
      <c r="M23" s="146">
        <f t="shared" si="5"/>
        <v>136.1</v>
      </c>
      <c r="N23" s="146">
        <f t="shared" si="6"/>
        <v>173935.8</v>
      </c>
      <c r="O23" s="265">
        <f t="shared" si="7"/>
        <v>31308.443999999996</v>
      </c>
    </row>
    <row r="24" spans="1:15" ht="60">
      <c r="A24" s="205">
        <f t="shared" si="8"/>
        <v>13</v>
      </c>
      <c r="B24" s="262" t="s">
        <v>362</v>
      </c>
      <c r="C24" s="205"/>
      <c r="D24" s="205"/>
      <c r="E24" s="232"/>
      <c r="F24" s="238">
        <v>0.18</v>
      </c>
      <c r="G24" s="273"/>
      <c r="H24" s="239" t="s">
        <v>374</v>
      </c>
      <c r="I24" s="259" t="s">
        <v>342</v>
      </c>
      <c r="J24" s="146">
        <v>11</v>
      </c>
      <c r="K24" s="146">
        <v>226.25</v>
      </c>
      <c r="L24" s="145">
        <v>0.18</v>
      </c>
      <c r="M24" s="146">
        <f t="shared" si="5"/>
        <v>191.74</v>
      </c>
      <c r="N24" s="146">
        <f t="shared" si="6"/>
        <v>2109.14</v>
      </c>
      <c r="O24" s="265">
        <f t="shared" si="7"/>
        <v>379.64519999999999</v>
      </c>
    </row>
    <row r="25" spans="1:15" ht="75">
      <c r="A25" s="205">
        <f t="shared" si="8"/>
        <v>14</v>
      </c>
      <c r="B25" s="262" t="s">
        <v>363</v>
      </c>
      <c r="C25" s="205"/>
      <c r="D25" s="205"/>
      <c r="E25" s="232"/>
      <c r="F25" s="238">
        <v>0.18</v>
      </c>
      <c r="G25" s="273"/>
      <c r="H25" s="239" t="s">
        <v>375</v>
      </c>
      <c r="I25" s="259" t="s">
        <v>344</v>
      </c>
      <c r="J25" s="146">
        <v>2310</v>
      </c>
      <c r="K25" s="146">
        <v>1017.8</v>
      </c>
      <c r="L25" s="145">
        <v>0.18</v>
      </c>
      <c r="M25" s="146">
        <f t="shared" si="5"/>
        <v>862.54</v>
      </c>
      <c r="N25" s="146">
        <f t="shared" si="6"/>
        <v>1992467.4</v>
      </c>
      <c r="O25" s="265">
        <f t="shared" si="7"/>
        <v>358644.13199999998</v>
      </c>
    </row>
    <row r="26" spans="1:15" ht="16.5">
      <c r="A26" s="323" t="s">
        <v>338</v>
      </c>
      <c r="B26" s="323"/>
      <c r="C26" s="323"/>
      <c r="D26" s="323"/>
      <c r="E26" s="323"/>
      <c r="F26" s="323"/>
      <c r="G26" s="323"/>
      <c r="H26" s="323"/>
      <c r="I26" s="323"/>
      <c r="J26" s="323"/>
      <c r="K26" s="323"/>
      <c r="L26" s="323"/>
      <c r="M26" s="323"/>
      <c r="N26" s="148">
        <f>SUM(N12:N25)</f>
        <v>4581385.17</v>
      </c>
      <c r="O26" s="148">
        <f>SUM(O12:O25)</f>
        <v>824649.33059999999</v>
      </c>
    </row>
    <row r="27" spans="1:15" ht="26.25">
      <c r="A27" s="323" t="s">
        <v>261</v>
      </c>
      <c r="B27" s="323"/>
      <c r="C27" s="323"/>
      <c r="D27" s="323"/>
      <c r="E27" s="323"/>
      <c r="F27" s="323"/>
      <c r="G27" s="323"/>
      <c r="H27" s="323"/>
      <c r="I27" s="323"/>
      <c r="J27" s="323"/>
      <c r="K27" s="323"/>
      <c r="L27" s="323"/>
      <c r="M27" s="323"/>
      <c r="N27" s="261"/>
      <c r="O27" s="148">
        <f>N27</f>
        <v>0</v>
      </c>
    </row>
    <row r="28" spans="1:15" ht="16.5">
      <c r="A28" s="323" t="s">
        <v>262</v>
      </c>
      <c r="B28" s="323"/>
      <c r="C28" s="323"/>
      <c r="D28" s="323"/>
      <c r="E28" s="323"/>
      <c r="F28" s="323"/>
      <c r="G28" s="323"/>
      <c r="H28" s="323"/>
      <c r="I28" s="323"/>
      <c r="J28" s="323"/>
      <c r="K28" s="323"/>
      <c r="L28" s="323"/>
      <c r="M28" s="323"/>
      <c r="N28" s="148" t="str">
        <f>IF(N27="", "",$N$26*$N$27)</f>
        <v/>
      </c>
      <c r="O28" s="148" t="str">
        <f>IF(N27="","",ROUND(N28*18%,2))</f>
        <v/>
      </c>
    </row>
    <row r="29" spans="1:15" ht="16.5">
      <c r="A29" s="323" t="s">
        <v>263</v>
      </c>
      <c r="B29" s="323"/>
      <c r="C29" s="323"/>
      <c r="D29" s="323"/>
      <c r="E29" s="323"/>
      <c r="F29" s="323"/>
      <c r="G29" s="323"/>
      <c r="H29" s="323"/>
      <c r="I29" s="323"/>
      <c r="J29" s="323"/>
      <c r="K29" s="323"/>
      <c r="L29" s="323"/>
      <c r="M29" s="323"/>
      <c r="N29" s="148" t="str">
        <f>IF(N27="", "",$N$26*(1+$N$27))</f>
        <v/>
      </c>
      <c r="O29" s="148"/>
    </row>
    <row r="30" spans="1:15" ht="18.75">
      <c r="A30" s="324" t="s">
        <v>264</v>
      </c>
      <c r="B30" s="324"/>
      <c r="C30" s="324"/>
      <c r="D30" s="324"/>
      <c r="E30" s="324"/>
      <c r="F30" s="324"/>
      <c r="G30" s="324"/>
      <c r="H30" s="324"/>
      <c r="I30" s="324"/>
      <c r="J30" s="324"/>
      <c r="K30" s="324"/>
      <c r="L30" s="324"/>
      <c r="M30" s="324"/>
      <c r="N30" s="149"/>
      <c r="O30" s="151" t="str">
        <f>IF(N28="", "",($O$26+O28))</f>
        <v/>
      </c>
    </row>
    <row r="31" spans="1:15" ht="23.25">
      <c r="A31" s="319" t="str">
        <f>IF(N27="","As the %variation w.r.t total DSR Amount cell left Blank the bid is considered as Non-responsive","Sheet OK")</f>
        <v>As the %variation w.r.t total DSR Amount cell left Blank the bid is considered as Non-responsive</v>
      </c>
      <c r="B31" s="319"/>
      <c r="C31" s="319"/>
      <c r="D31" s="319"/>
      <c r="E31" s="319"/>
      <c r="F31" s="319"/>
      <c r="G31" s="319"/>
      <c r="H31" s="319"/>
      <c r="I31" s="319"/>
      <c r="J31" s="319"/>
      <c r="K31" s="319"/>
      <c r="L31" s="319"/>
      <c r="M31" s="319"/>
      <c r="N31" s="319"/>
      <c r="O31" s="320"/>
    </row>
    <row r="32" spans="1:15">
      <c r="A32" s="263"/>
      <c r="C32" s="135"/>
      <c r="D32" s="153"/>
      <c r="E32" s="135"/>
      <c r="F32" s="135"/>
      <c r="G32" s="153"/>
      <c r="H32" s="153"/>
      <c r="I32" s="153"/>
      <c r="J32" s="153"/>
      <c r="K32" s="153"/>
      <c r="M32" s="153"/>
    </row>
    <row r="33" spans="1:15">
      <c r="A33" s="263"/>
      <c r="C33" s="135"/>
      <c r="D33" s="153"/>
      <c r="E33" s="135"/>
      <c r="F33" s="135"/>
      <c r="G33" s="153"/>
      <c r="H33" s="153"/>
      <c r="I33" s="153"/>
      <c r="J33" s="153"/>
      <c r="K33" s="153"/>
      <c r="M33" s="153"/>
    </row>
    <row r="34" spans="1:15">
      <c r="A34" s="263"/>
      <c r="C34" s="135"/>
      <c r="D34" s="153"/>
      <c r="E34" s="135"/>
      <c r="F34" s="135"/>
      <c r="G34" s="153"/>
      <c r="H34" s="153"/>
      <c r="I34" s="153"/>
      <c r="J34" s="153"/>
      <c r="K34" s="153"/>
      <c r="M34" s="153"/>
      <c r="N34" s="154"/>
    </row>
    <row r="35" spans="1:15">
      <c r="A35" s="263"/>
      <c r="C35" s="135"/>
      <c r="D35" s="153"/>
      <c r="E35" s="135"/>
      <c r="F35" s="135"/>
      <c r="G35" s="153"/>
      <c r="H35" s="153"/>
      <c r="I35" s="153"/>
      <c r="J35" s="153"/>
      <c r="K35" s="153"/>
      <c r="M35" s="153"/>
      <c r="N35" s="264"/>
      <c r="O35" s="264"/>
    </row>
    <row r="36" spans="1:15">
      <c r="A36" s="263"/>
      <c r="C36" s="135"/>
      <c r="D36" s="153"/>
      <c r="E36" s="135"/>
      <c r="F36" s="135"/>
      <c r="G36" s="153"/>
      <c r="H36" s="153"/>
      <c r="I36" s="153"/>
      <c r="J36" s="153"/>
      <c r="K36" s="153"/>
      <c r="M36" s="153"/>
    </row>
    <row r="37" spans="1:15">
      <c r="A37" s="263"/>
      <c r="C37" s="135"/>
      <c r="D37" s="153"/>
      <c r="E37" s="135"/>
      <c r="F37" s="135"/>
      <c r="G37" s="153"/>
      <c r="H37" s="153"/>
      <c r="I37" s="153"/>
      <c r="J37" s="153"/>
      <c r="K37" s="153"/>
      <c r="M37" s="153"/>
    </row>
    <row r="38" spans="1:15">
      <c r="A38" s="263"/>
      <c r="C38" s="135"/>
      <c r="D38" s="153"/>
      <c r="E38" s="135"/>
      <c r="F38" s="135"/>
      <c r="G38" s="153"/>
      <c r="H38" s="153"/>
      <c r="I38" s="153"/>
      <c r="J38" s="153"/>
      <c r="K38" s="153"/>
      <c r="M38" s="153"/>
    </row>
    <row r="39" spans="1:15">
      <c r="A39" s="263"/>
      <c r="C39" s="135"/>
      <c r="D39" s="153"/>
      <c r="E39" s="135"/>
      <c r="F39" s="135"/>
      <c r="G39" s="153"/>
      <c r="H39" s="153"/>
      <c r="I39" s="153"/>
      <c r="J39" s="153"/>
      <c r="K39" s="153"/>
      <c r="M39" s="153"/>
    </row>
    <row r="40" spans="1:15">
      <c r="A40" s="263"/>
      <c r="C40" s="135"/>
      <c r="D40" s="153"/>
      <c r="E40" s="135"/>
      <c r="F40" s="135"/>
      <c r="G40" s="153"/>
      <c r="H40" s="153"/>
      <c r="I40" s="153"/>
      <c r="J40" s="153"/>
      <c r="K40" s="153"/>
      <c r="M40" s="153"/>
    </row>
    <row r="41" spans="1:15">
      <c r="A41" s="263"/>
      <c r="C41" s="135"/>
      <c r="D41" s="153"/>
      <c r="E41" s="135"/>
      <c r="F41" s="135"/>
      <c r="G41" s="153"/>
      <c r="H41" s="153"/>
      <c r="I41" s="153"/>
      <c r="J41" s="153"/>
      <c r="K41" s="153"/>
      <c r="M41" s="153"/>
    </row>
    <row r="42" spans="1:15">
      <c r="A42" s="263"/>
      <c r="C42" s="135"/>
      <c r="D42" s="153"/>
      <c r="E42" s="135"/>
      <c r="F42" s="135"/>
      <c r="G42" s="153"/>
      <c r="H42" s="153"/>
      <c r="I42" s="153"/>
      <c r="J42" s="153"/>
      <c r="K42" s="153"/>
      <c r="M42" s="153"/>
    </row>
    <row r="43" spans="1:15">
      <c r="A43" s="263"/>
      <c r="C43" s="135"/>
      <c r="D43" s="153"/>
      <c r="E43" s="135"/>
      <c r="F43" s="135"/>
      <c r="G43" s="153"/>
      <c r="H43" s="153"/>
      <c r="I43" s="153"/>
      <c r="J43" s="153"/>
      <c r="K43" s="153"/>
      <c r="M43" s="153"/>
    </row>
    <row r="44" spans="1:15">
      <c r="A44" s="263"/>
      <c r="C44" s="135"/>
      <c r="D44" s="153"/>
      <c r="E44" s="135"/>
      <c r="F44" s="135"/>
      <c r="G44" s="153"/>
      <c r="H44" s="153"/>
      <c r="I44" s="153"/>
      <c r="J44" s="153"/>
      <c r="K44" s="153"/>
      <c r="M44" s="153"/>
    </row>
    <row r="45" spans="1:15">
      <c r="A45" s="263"/>
      <c r="C45" s="135"/>
      <c r="D45" s="153"/>
      <c r="E45" s="135"/>
      <c r="F45" s="135"/>
      <c r="G45" s="153"/>
      <c r="H45" s="153"/>
      <c r="I45" s="153"/>
      <c r="J45" s="153"/>
      <c r="K45" s="153"/>
      <c r="M45" s="153"/>
    </row>
    <row r="46" spans="1:15">
      <c r="A46" s="263"/>
      <c r="C46" s="135"/>
      <c r="D46" s="153"/>
      <c r="E46" s="135"/>
      <c r="F46" s="135"/>
      <c r="G46" s="153"/>
      <c r="H46" s="153"/>
      <c r="I46" s="153"/>
      <c r="J46" s="153"/>
      <c r="K46" s="153"/>
      <c r="M46" s="153"/>
    </row>
    <row r="47" spans="1:15">
      <c r="A47" s="263"/>
      <c r="C47" s="135"/>
      <c r="D47" s="153"/>
      <c r="E47" s="135"/>
      <c r="F47" s="135"/>
      <c r="G47" s="153"/>
      <c r="H47" s="153"/>
      <c r="I47" s="153"/>
      <c r="J47" s="153"/>
      <c r="K47" s="153"/>
      <c r="M47" s="153"/>
    </row>
    <row r="48" spans="1:15">
      <c r="A48" s="263"/>
      <c r="C48" s="135"/>
      <c r="D48" s="153"/>
      <c r="E48" s="135"/>
      <c r="F48" s="135"/>
      <c r="G48" s="153"/>
      <c r="H48" s="153"/>
      <c r="I48" s="153"/>
      <c r="J48" s="153"/>
      <c r="K48" s="153"/>
      <c r="M48" s="153"/>
    </row>
    <row r="49" spans="1:13">
      <c r="A49" s="263"/>
      <c r="C49" s="135"/>
      <c r="D49" s="153"/>
      <c r="E49" s="135"/>
      <c r="F49" s="135"/>
      <c r="G49" s="153"/>
      <c r="H49" s="153"/>
      <c r="I49" s="153"/>
      <c r="J49" s="153"/>
      <c r="K49" s="153"/>
      <c r="M49" s="153"/>
    </row>
    <row r="50" spans="1:13">
      <c r="A50" s="263"/>
      <c r="C50" s="135"/>
      <c r="D50" s="153"/>
      <c r="E50" s="135"/>
      <c r="F50" s="135"/>
      <c r="G50" s="153"/>
      <c r="H50" s="153"/>
      <c r="I50" s="153"/>
      <c r="J50" s="153"/>
      <c r="K50" s="153"/>
      <c r="M50" s="153"/>
    </row>
    <row r="51" spans="1:13">
      <c r="A51" s="263"/>
      <c r="C51" s="135"/>
      <c r="D51" s="153"/>
      <c r="E51" s="135"/>
      <c r="F51" s="135"/>
      <c r="G51" s="153"/>
      <c r="H51" s="153"/>
      <c r="I51" s="153"/>
      <c r="J51" s="153"/>
      <c r="K51" s="153"/>
      <c r="M51" s="153"/>
    </row>
    <row r="52" spans="1:13">
      <c r="A52" s="263"/>
      <c r="C52" s="135"/>
      <c r="D52" s="153"/>
      <c r="E52" s="135"/>
      <c r="F52" s="135"/>
      <c r="G52" s="153"/>
      <c r="H52" s="153"/>
      <c r="I52" s="153"/>
      <c r="J52" s="153"/>
      <c r="K52" s="153"/>
      <c r="M52" s="153"/>
    </row>
    <row r="53" spans="1:13">
      <c r="A53" s="263"/>
      <c r="C53" s="135"/>
      <c r="D53" s="153"/>
      <c r="E53" s="135"/>
      <c r="F53" s="135"/>
      <c r="G53" s="153"/>
      <c r="H53" s="153"/>
      <c r="I53" s="153"/>
      <c r="J53" s="153"/>
      <c r="K53" s="153"/>
      <c r="M53" s="153"/>
    </row>
    <row r="54" spans="1:13">
      <c r="A54" s="263"/>
      <c r="C54" s="135"/>
      <c r="D54" s="153"/>
      <c r="E54" s="135"/>
      <c r="F54" s="135"/>
      <c r="G54" s="153"/>
      <c r="H54" s="153"/>
      <c r="I54" s="153"/>
      <c r="J54" s="153"/>
      <c r="K54" s="153"/>
      <c r="M54" s="153"/>
    </row>
    <row r="55" spans="1:13">
      <c r="A55" s="263"/>
      <c r="C55" s="135"/>
      <c r="D55" s="153"/>
      <c r="E55" s="135"/>
      <c r="F55" s="135"/>
      <c r="G55" s="153"/>
      <c r="H55" s="153"/>
      <c r="I55" s="153"/>
      <c r="J55" s="153"/>
      <c r="K55" s="153"/>
      <c r="M55" s="153"/>
    </row>
    <row r="56" spans="1:13">
      <c r="A56" s="263"/>
      <c r="C56" s="135"/>
      <c r="D56" s="153"/>
      <c r="E56" s="135"/>
      <c r="F56" s="135"/>
      <c r="G56" s="153"/>
      <c r="H56" s="153"/>
      <c r="I56" s="153"/>
      <c r="J56" s="153"/>
      <c r="K56" s="153"/>
      <c r="M56" s="153"/>
    </row>
    <row r="57" spans="1:13">
      <c r="A57" s="263"/>
      <c r="C57" s="135"/>
      <c r="D57" s="153"/>
      <c r="E57" s="135"/>
      <c r="F57" s="135"/>
      <c r="G57" s="153"/>
      <c r="H57" s="153"/>
      <c r="I57" s="153"/>
      <c r="J57" s="153"/>
      <c r="K57" s="153"/>
      <c r="M57" s="153"/>
    </row>
    <row r="58" spans="1:13">
      <c r="A58" s="263"/>
      <c r="C58" s="135"/>
      <c r="D58" s="153"/>
      <c r="E58" s="135"/>
      <c r="F58" s="135"/>
      <c r="G58" s="153"/>
      <c r="H58" s="153"/>
      <c r="I58" s="153"/>
      <c r="J58" s="153"/>
      <c r="K58" s="153"/>
      <c r="M58" s="153"/>
    </row>
    <row r="59" spans="1:13">
      <c r="A59" s="263"/>
      <c r="C59" s="135"/>
      <c r="D59" s="153"/>
      <c r="E59" s="135"/>
      <c r="F59" s="135"/>
      <c r="G59" s="153"/>
      <c r="H59" s="153"/>
      <c r="I59" s="153"/>
      <c r="J59" s="153"/>
      <c r="K59" s="153"/>
      <c r="M59" s="153"/>
    </row>
    <row r="60" spans="1:13">
      <c r="A60" s="263"/>
      <c r="C60" s="135"/>
      <c r="D60" s="153"/>
      <c r="E60" s="135"/>
      <c r="F60" s="135"/>
      <c r="G60" s="153"/>
      <c r="H60" s="153"/>
      <c r="I60" s="153"/>
      <c r="J60" s="153"/>
      <c r="K60" s="153"/>
      <c r="M60" s="153"/>
    </row>
    <row r="61" spans="1:13">
      <c r="A61" s="263"/>
      <c r="C61" s="135"/>
      <c r="D61" s="153"/>
      <c r="E61" s="135"/>
      <c r="F61" s="135"/>
      <c r="G61" s="153"/>
      <c r="H61" s="153"/>
      <c r="I61" s="153"/>
      <c r="J61" s="153"/>
      <c r="K61" s="153"/>
      <c r="M61" s="153"/>
    </row>
    <row r="62" spans="1:13">
      <c r="A62" s="263"/>
      <c r="C62" s="135"/>
      <c r="D62" s="153"/>
      <c r="E62" s="135"/>
      <c r="F62" s="135"/>
      <c r="G62" s="153"/>
      <c r="H62" s="153"/>
      <c r="I62" s="153"/>
      <c r="J62" s="153"/>
      <c r="K62" s="153"/>
      <c r="M62" s="153"/>
    </row>
    <row r="63" spans="1:13">
      <c r="A63" s="263"/>
      <c r="C63" s="135"/>
      <c r="D63" s="153"/>
      <c r="E63" s="135"/>
      <c r="F63" s="135"/>
      <c r="G63" s="153"/>
      <c r="H63" s="153"/>
      <c r="I63" s="153"/>
      <c r="J63" s="153"/>
      <c r="K63" s="153"/>
      <c r="M63" s="153"/>
    </row>
    <row r="64" spans="1:13">
      <c r="A64" s="263"/>
      <c r="C64" s="135"/>
      <c r="D64" s="153"/>
      <c r="E64" s="135"/>
      <c r="F64" s="135"/>
      <c r="G64" s="153"/>
      <c r="H64" s="153"/>
      <c r="I64" s="153"/>
      <c r="J64" s="153"/>
      <c r="K64" s="153"/>
      <c r="M64" s="153"/>
    </row>
  </sheetData>
  <sheetProtection algorithmName="SHA-512" hashValue="h1oSEsk8pz9KrZmjLZ4o6fHYYPEWC3QooTaGa/qdJL1I+ozGfCl4XqDExwggTP8bJrnoORHDztwp7XFrMW4Aag==" saltValue="r1XsMK+9rj41iEUA36j/tQ==" spinCount="100000" sheet="1" formatColumns="0" formatRows="0" selectLockedCells="1"/>
  <customSheetViews>
    <customSheetView guid="{FAE469C4-CC0E-407B-871F-7B3C94956CEC}" scale="80" showPageBreaks="1" fitToPage="1" printArea="1" view="pageBreakPreview">
      <pane ySplit="10" topLeftCell="A11" activePane="bottomLeft" state="frozen"/>
      <selection pane="bottomLeft" activeCell="N19" sqref="N19"/>
      <pageMargins left="0" right="0" top="0" bottom="0" header="0" footer="0"/>
      <pageSetup paperSize="9" scale="59" fitToHeight="0" orientation="landscape" r:id="rId1"/>
    </customSheetView>
    <customSheetView guid="{71DFD631-F0FC-4D77-B088-495FC5677788}" scale="80" showPageBreaks="1" fitToPage="1" printArea="1" view="pageBreakPreview">
      <pane ySplit="10" topLeftCell="A11" activePane="bottomLeft" state="frozen"/>
      <selection pane="bottomLeft" sqref="A1:O1"/>
      <pageMargins left="0" right="0" top="0" bottom="0" header="0" footer="0"/>
      <pageSetup paperSize="9" scale="59" fitToHeight="0" orientation="landscape" r:id="rId2"/>
    </customSheetView>
    <customSheetView guid="{768FBB31-C98F-42D8-8A21-9E4C92CB0C4E}" scale="85" showPageBreaks="1" fitToPage="1" printArea="1" view="pageBreakPreview">
      <pane ySplit="10" topLeftCell="A11" activePane="bottomLeft" state="frozen"/>
      <selection pane="bottomLeft" activeCell="E12" sqref="E12"/>
      <rowBreaks count="1" manualBreakCount="1">
        <brk id="26" max="14" man="1"/>
      </rowBreaks>
      <pageMargins left="0" right="0" top="0" bottom="0" header="0" footer="0"/>
      <pageSetup paperSize="9" scale="50" fitToHeight="0" orientation="landscape" r:id="rId3"/>
    </customSheetView>
    <customSheetView guid="{F3854C08-3477-4F6D-851C-40DFA3C6F6FE}" scale="85" showPageBreaks="1" fitToPage="1" printArea="1" view="pageBreakPreview" topLeftCell="E1">
      <pane ySplit="10" topLeftCell="A54" activePane="bottomLeft" state="frozen"/>
      <selection pane="bottomLeft" activeCell="E12" sqref="E12"/>
      <rowBreaks count="1" manualBreakCount="1">
        <brk id="26" max="14" man="1"/>
      </rowBreaks>
      <pageMargins left="0" right="0" top="0" bottom="0" header="0" footer="0"/>
      <pageSetup paperSize="9" scale="50" fitToHeight="0" orientation="landscape" r:id="rId4"/>
    </customSheetView>
  </customSheetViews>
  <mergeCells count="17">
    <mergeCell ref="A1:O1"/>
    <mergeCell ref="A2:O2"/>
    <mergeCell ref="N8:O8"/>
    <mergeCell ref="C7:J7"/>
    <mergeCell ref="C4:J4"/>
    <mergeCell ref="K5:M5"/>
    <mergeCell ref="C5:J5"/>
    <mergeCell ref="C3:J3"/>
    <mergeCell ref="A31:O31"/>
    <mergeCell ref="K3:M3"/>
    <mergeCell ref="C6:J6"/>
    <mergeCell ref="K4:M4"/>
    <mergeCell ref="A26:M26"/>
    <mergeCell ref="A30:M30"/>
    <mergeCell ref="A27:M27"/>
    <mergeCell ref="A28:M28"/>
    <mergeCell ref="A29:M29"/>
  </mergeCells>
  <conditionalFormatting sqref="A31">
    <cfRule type="containsText" dxfId="8" priority="2" stopIfTrue="1" operator="containsText" text="sheet">
      <formula>NOT(ISERROR(SEARCH("sheet",A31)))</formula>
    </cfRule>
    <cfRule type="containsText" dxfId="7" priority="3" stopIfTrue="1" operator="containsText" text="responsive">
      <formula>NOT(ISERROR(SEARCH("responsive",A31)))</formula>
    </cfRule>
  </conditionalFormatting>
  <conditionalFormatting sqref="O30">
    <cfRule type="containsText" dxfId="6" priority="1" stopIfTrue="1" operator="containsText" text="percentage">
      <formula>NOT(ISERROR(SEARCH("percentage",O30)))</formula>
    </cfRule>
  </conditionalFormatting>
  <dataValidations count="1">
    <dataValidation type="decimal" allowBlank="1" showInputMessage="1" showErrorMessage="1" prompt="Please Enter Percentage" sqref="N27" xr:uid="{00000000-0002-0000-0400-000000000000}">
      <formula1>-100</formula1>
      <formula2>100</formula2>
    </dataValidation>
  </dataValidations>
  <pageMargins left="0.45" right="0.45" top="0.75" bottom="0.75" header="0.3" footer="0.3"/>
  <pageSetup paperSize="9" scale="59" fitToHeight="0" orientation="landscape" r:id="rId5"/>
  <rowBreaks count="1" manualBreakCount="1">
    <brk id="24"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16"/>
  <sheetViews>
    <sheetView view="pageBreakPreview" zoomScale="80" zoomScaleNormal="80" zoomScaleSheetLayoutView="80" workbookViewId="0">
      <pane ySplit="9" topLeftCell="A10" activePane="bottomLeft" state="frozen"/>
      <selection pane="bottomLeft" activeCell="J12" sqref="J12"/>
    </sheetView>
  </sheetViews>
  <sheetFormatPr defaultRowHeight="13.5"/>
  <cols>
    <col min="1" max="1" width="5.85546875" style="156" customWidth="1"/>
    <col min="2" max="2" width="11.28515625" style="156" bestFit="1" customWidth="1"/>
    <col min="3" max="3" width="12.7109375" style="156" hidden="1" customWidth="1"/>
    <col min="4" max="4" width="16.5703125" style="156" hidden="1" customWidth="1"/>
    <col min="5" max="5" width="10.85546875" style="156" customWidth="1"/>
    <col min="6" max="6" width="19.5703125" style="271" customWidth="1"/>
    <col min="7" max="7" width="67.5703125" style="156" customWidth="1"/>
    <col min="8" max="8" width="7.7109375" style="156" customWidth="1"/>
    <col min="9" max="9" width="15" style="156" customWidth="1"/>
    <col min="10" max="10" width="21.42578125" style="156" customWidth="1"/>
    <col min="11" max="11" width="24.42578125" style="156" customWidth="1"/>
    <col min="12" max="12" width="24.85546875" style="156" customWidth="1"/>
    <col min="13" max="13" width="32.28515625" style="156" customWidth="1"/>
    <col min="14" max="15" width="32.28515625" style="156" hidden="1" customWidth="1"/>
    <col min="16" max="17" width="32.28515625" style="156" customWidth="1"/>
    <col min="18" max="31" width="9.140625" style="156" customWidth="1"/>
    <col min="32" max="16384" width="9.140625" style="156"/>
  </cols>
  <sheetData>
    <row r="1" spans="1:16" s="155" customFormat="1" ht="39" customHeight="1">
      <c r="A1" s="325" t="str">
        <f>'Name of Bidder'!A1:C1</f>
        <v xml:space="preserve"> Construction of Chain Link Fencing for Township and Store at 765/400/220KV Kurnool-III Sub-station.</v>
      </c>
      <c r="B1" s="325"/>
      <c r="C1" s="325"/>
      <c r="D1" s="325"/>
      <c r="E1" s="325"/>
      <c r="F1" s="325"/>
      <c r="G1" s="325"/>
      <c r="H1" s="325"/>
      <c r="I1" s="325"/>
      <c r="J1" s="325"/>
      <c r="K1" s="325"/>
      <c r="L1" s="325"/>
      <c r="M1" s="201"/>
      <c r="N1" s="208"/>
      <c r="O1" s="208"/>
      <c r="P1" s="208"/>
    </row>
    <row r="2" spans="1:16" s="155" customFormat="1" ht="16.5" customHeight="1">
      <c r="A2" s="325" t="s">
        <v>265</v>
      </c>
      <c r="B2" s="325"/>
      <c r="C2" s="325"/>
      <c r="D2" s="325"/>
      <c r="E2" s="325"/>
      <c r="F2" s="325"/>
      <c r="G2" s="325"/>
      <c r="H2" s="325"/>
      <c r="I2" s="325"/>
      <c r="J2" s="325"/>
      <c r="K2" s="325"/>
      <c r="L2" s="325"/>
      <c r="M2" s="201"/>
      <c r="N2" s="208"/>
      <c r="O2" s="208"/>
      <c r="P2" s="208"/>
    </row>
    <row r="3" spans="1:16" ht="15.75">
      <c r="A3" s="132" t="s">
        <v>266</v>
      </c>
      <c r="B3" s="132"/>
      <c r="C3" s="132"/>
      <c r="D3" s="322">
        <f>'Name of Bidder'!C9</f>
        <v>0</v>
      </c>
      <c r="E3" s="322"/>
      <c r="F3" s="322"/>
      <c r="G3" s="322"/>
      <c r="H3" s="322"/>
      <c r="I3" s="322"/>
      <c r="J3" s="321" t="s">
        <v>242</v>
      </c>
      <c r="K3" s="321"/>
      <c r="L3" s="321"/>
      <c r="M3" s="132"/>
      <c r="N3" s="209"/>
      <c r="O3" s="209"/>
      <c r="P3" s="209"/>
    </row>
    <row r="4" spans="1:16" ht="15.75">
      <c r="A4" s="322" t="s">
        <v>15</v>
      </c>
      <c r="B4" s="322"/>
      <c r="C4" s="322"/>
      <c r="D4" s="322">
        <f>'Name of Bidder'!C10</f>
        <v>0</v>
      </c>
      <c r="E4" s="322"/>
      <c r="F4" s="322"/>
      <c r="G4" s="322"/>
      <c r="H4" s="322"/>
      <c r="I4" s="322"/>
      <c r="J4" s="321" t="s">
        <v>244</v>
      </c>
      <c r="K4" s="321"/>
      <c r="L4" s="321"/>
      <c r="M4" s="132"/>
      <c r="N4" s="209"/>
      <c r="O4" s="209"/>
      <c r="P4" s="209"/>
    </row>
    <row r="5" spans="1:16" ht="15.75">
      <c r="A5" s="132"/>
      <c r="B5" s="132"/>
      <c r="C5" s="132"/>
      <c r="D5" s="322">
        <f>'Name of Bidder'!C11</f>
        <v>0</v>
      </c>
      <c r="E5" s="322"/>
      <c r="F5" s="322"/>
      <c r="G5" s="322"/>
      <c r="H5" s="322"/>
      <c r="I5" s="322"/>
      <c r="J5" s="321" t="s">
        <v>245</v>
      </c>
      <c r="K5" s="321"/>
      <c r="L5" s="321"/>
      <c r="M5" s="132"/>
      <c r="N5" s="209"/>
      <c r="O5" s="209"/>
      <c r="P5" s="209"/>
    </row>
    <row r="6" spans="1:16" ht="15.75">
      <c r="A6" s="132"/>
      <c r="B6" s="132"/>
      <c r="C6" s="132"/>
      <c r="D6" s="322">
        <f>'Name of Bidder'!C12</f>
        <v>0</v>
      </c>
      <c r="E6" s="322"/>
      <c r="F6" s="322"/>
      <c r="G6" s="322"/>
      <c r="H6" s="322"/>
      <c r="I6" s="322"/>
      <c r="J6" s="132" t="s">
        <v>246</v>
      </c>
      <c r="K6" s="132"/>
      <c r="L6" s="132"/>
      <c r="M6" s="132"/>
      <c r="N6" s="209"/>
      <c r="O6" s="209"/>
      <c r="P6" s="209"/>
    </row>
    <row r="7" spans="1:16" ht="15.75">
      <c r="A7" s="132"/>
      <c r="B7" s="132"/>
      <c r="C7" s="132"/>
      <c r="D7" s="132"/>
      <c r="E7" s="322"/>
      <c r="F7" s="322"/>
      <c r="G7" s="322"/>
      <c r="H7" s="322"/>
      <c r="I7" s="322"/>
      <c r="J7" s="132" t="s">
        <v>247</v>
      </c>
      <c r="K7" s="132"/>
      <c r="L7" s="132"/>
      <c r="M7" s="132"/>
      <c r="N7" s="209"/>
      <c r="O7" s="209"/>
      <c r="P7" s="209"/>
    </row>
    <row r="8" spans="1:16" s="157" customFormat="1" ht="99">
      <c r="A8" s="127" t="s">
        <v>249</v>
      </c>
      <c r="B8" s="127" t="s">
        <v>250</v>
      </c>
      <c r="C8" s="127" t="s">
        <v>267</v>
      </c>
      <c r="D8" s="128" t="s">
        <v>268</v>
      </c>
      <c r="E8" s="128" t="s">
        <v>253</v>
      </c>
      <c r="F8" s="267" t="s">
        <v>254</v>
      </c>
      <c r="G8" s="127" t="s">
        <v>269</v>
      </c>
      <c r="H8" s="127" t="s">
        <v>255</v>
      </c>
      <c r="I8" s="127" t="s">
        <v>256</v>
      </c>
      <c r="J8" s="127" t="s">
        <v>270</v>
      </c>
      <c r="K8" s="127" t="s">
        <v>271</v>
      </c>
      <c r="L8" s="127" t="s">
        <v>259</v>
      </c>
      <c r="M8" s="127" t="s">
        <v>272</v>
      </c>
      <c r="N8" s="207"/>
      <c r="O8" s="207"/>
      <c r="P8" s="210">
        <f>COUNTIF(J11:J12,"")</f>
        <v>2</v>
      </c>
    </row>
    <row r="9" spans="1:16" ht="16.5">
      <c r="A9" s="202">
        <v>1</v>
      </c>
      <c r="B9" s="202">
        <v>2</v>
      </c>
      <c r="C9" s="202">
        <v>2</v>
      </c>
      <c r="D9" s="202">
        <v>3</v>
      </c>
      <c r="E9" s="203">
        <v>3</v>
      </c>
      <c r="F9" s="272">
        <v>4</v>
      </c>
      <c r="G9" s="204">
        <v>5</v>
      </c>
      <c r="H9" s="204">
        <v>6</v>
      </c>
      <c r="I9" s="204">
        <v>7</v>
      </c>
      <c r="J9" s="204">
        <v>8</v>
      </c>
      <c r="K9" s="205" t="s">
        <v>339</v>
      </c>
      <c r="L9" s="205" t="s">
        <v>340</v>
      </c>
      <c r="M9" s="205"/>
      <c r="N9" s="209"/>
      <c r="O9" s="209"/>
      <c r="P9" s="210">
        <f>COUNTIF(I11:I12,"&gt;0")</f>
        <v>2</v>
      </c>
    </row>
    <row r="10" spans="1:16" ht="30.75" customHeight="1">
      <c r="A10" s="221" t="s">
        <v>273</v>
      </c>
      <c r="B10" s="222"/>
      <c r="C10" s="223"/>
      <c r="D10" s="223"/>
      <c r="E10" s="224"/>
      <c r="F10" s="268"/>
      <c r="G10" s="229" t="s">
        <v>274</v>
      </c>
      <c r="H10" s="225"/>
      <c r="I10" s="226"/>
      <c r="J10" s="227"/>
      <c r="K10" s="228"/>
      <c r="L10" s="228"/>
      <c r="M10" s="228"/>
      <c r="N10" s="209"/>
      <c r="O10" s="209"/>
      <c r="P10" s="210"/>
    </row>
    <row r="11" spans="1:16" ht="90">
      <c r="A11" s="147">
        <v>1</v>
      </c>
      <c r="B11" s="266"/>
      <c r="C11" s="202"/>
      <c r="D11" s="236"/>
      <c r="E11" s="211">
        <v>0.18</v>
      </c>
      <c r="F11" s="269"/>
      <c r="G11" s="239" t="s">
        <v>359</v>
      </c>
      <c r="H11" s="260" t="s">
        <v>346</v>
      </c>
      <c r="I11" s="234">
        <v>106</v>
      </c>
      <c r="J11" s="235"/>
      <c r="K11" s="237">
        <f>ROUND(J11*I11,2)</f>
        <v>0</v>
      </c>
      <c r="L11" s="265">
        <f>IF(F11="",K11*E11,K11*F11)</f>
        <v>0</v>
      </c>
      <c r="M11" s="206" t="str">
        <f t="shared" ref="M11:M12" si="0">IF($P$9&lt;&gt;$P$8,IF(OR(J11="",J11=0),"Included in other item",""),"")</f>
        <v/>
      </c>
      <c r="N11" s="209" t="b">
        <f t="shared" ref="N11" si="1">ISBLANK(J11)</f>
        <v>1</v>
      </c>
      <c r="O11" s="209" t="b">
        <f t="shared" ref="O11" si="2">AND(N11=FALSE,J11=0)</f>
        <v>0</v>
      </c>
      <c r="P11" s="210"/>
    </row>
    <row r="12" spans="1:16" ht="135">
      <c r="A12" s="147">
        <v>2</v>
      </c>
      <c r="B12" s="266"/>
      <c r="C12" s="202"/>
      <c r="D12" s="236"/>
      <c r="E12" s="211">
        <v>0.18</v>
      </c>
      <c r="F12" s="269"/>
      <c r="G12" s="239" t="s">
        <v>376</v>
      </c>
      <c r="H12" s="260" t="s">
        <v>345</v>
      </c>
      <c r="I12" s="234">
        <v>10553</v>
      </c>
      <c r="J12" s="235"/>
      <c r="K12" s="237">
        <f t="shared" ref="K12" si="3">ROUND(J12*I12,2)</f>
        <v>0</v>
      </c>
      <c r="L12" s="265">
        <f t="shared" ref="L12" si="4">IF(F12="",K12*E12,K12*F12)</f>
        <v>0</v>
      </c>
      <c r="M12" s="206" t="str">
        <f t="shared" si="0"/>
        <v/>
      </c>
      <c r="N12" s="209"/>
      <c r="O12" s="209"/>
      <c r="P12" s="210"/>
    </row>
    <row r="13" spans="1:16" ht="53.25" customHeight="1">
      <c r="A13" s="230"/>
      <c r="B13" s="230"/>
      <c r="C13" s="230"/>
      <c r="D13" s="230"/>
      <c r="E13" s="230"/>
      <c r="F13" s="270"/>
      <c r="G13" s="328" t="s">
        <v>275</v>
      </c>
      <c r="H13" s="328"/>
      <c r="I13" s="328"/>
      <c r="J13" s="328"/>
      <c r="K13" s="240" t="str">
        <f>IF(P9=P8,"",SUM(K11:K12))</f>
        <v/>
      </c>
      <c r="L13" s="240" t="str">
        <f>IF(P9=P8,"", SUM(L11:L12))</f>
        <v/>
      </c>
      <c r="M13" s="231"/>
      <c r="N13" s="152" t="str">
        <f>IF(COUNTIF(N6:N12,"TRUE"),"False","Sheet OK")</f>
        <v>False</v>
      </c>
      <c r="O13" s="209"/>
      <c r="P13" s="209"/>
    </row>
    <row r="14" spans="1:16" ht="39" customHeight="1">
      <c r="A14" s="327" t="str">
        <f>IF(K13="","As all the line items are Left Blank the bid is considered as Non-responsive","Sheet OK")</f>
        <v>As all the line items are Left Blank the bid is considered as Non-responsive</v>
      </c>
      <c r="B14" s="327"/>
      <c r="C14" s="327"/>
      <c r="D14" s="327"/>
      <c r="E14" s="327"/>
      <c r="F14" s="327"/>
      <c r="G14" s="327"/>
      <c r="H14" s="327"/>
      <c r="I14" s="327"/>
      <c r="J14" s="327"/>
      <c r="K14" s="327"/>
      <c r="L14" s="327"/>
      <c r="M14" s="327"/>
      <c r="N14" s="209"/>
      <c r="O14" s="209"/>
      <c r="P14" s="209"/>
    </row>
    <row r="16" spans="1:16">
      <c r="N16" s="158" t="str">
        <f>IF(COUNTIF(N13:N15,"TRUE"),"False","Sheet OK")</f>
        <v>Sheet OK</v>
      </c>
      <c r="O16" s="158"/>
    </row>
  </sheetData>
  <sheetProtection algorithmName="SHA-512" hashValue="VZeVDZEjzyrhPGW1DwSugEnd7YbTgH48TGEDPM5fYKr2IOGTuwzbP08IZamv+SzsU/E76AMF8TPiEF3RKon1dg==" saltValue="OR3sxRPXvVWE3KYiIlz/kA==" spinCount="100000" sheet="1" formatColumns="0" formatRows="0" selectLockedCells="1"/>
  <customSheetViews>
    <customSheetView guid="{FAE469C4-CC0E-407B-871F-7B3C94956CEC}" scale="90" showPageBreaks="1" fitToPage="1" printArea="1" view="pageBreakPreview">
      <selection activeCell="G17" sqref="G17"/>
      <pageMargins left="0" right="0" top="0" bottom="0" header="0" footer="0"/>
      <pageSetup paperSize="9" scale="72" orientation="landscape" r:id="rId1"/>
    </customSheetView>
    <customSheetView guid="{71DFD631-F0FC-4D77-B088-495FC5677788}" scale="90" showPageBreaks="1" fitToPage="1" printArea="1" view="pageBreakPreview">
      <selection activeCell="G17" sqref="G17"/>
      <pageMargins left="0" right="0" top="0" bottom="0" header="0" footer="0"/>
      <pageSetup paperSize="9" scale="72" orientation="landscape" r:id="rId2"/>
    </customSheetView>
    <customSheetView guid="{768FBB31-C98F-42D8-8A21-9E4C92CB0C4E}" scale="85" showPageBreaks="1" fitToPage="1" printArea="1" hiddenColumns="1" view="pageBreakPreview">
      <pane ySplit="9" topLeftCell="A10" activePane="bottomLeft" state="frozen"/>
      <selection pane="bottomLeft" activeCell="D13" sqref="D13"/>
      <pageMargins left="0" right="0" top="0" bottom="0" header="0" footer="0"/>
      <pageSetup paperSize="9" scale="26" orientation="landscape" r:id="rId3"/>
    </customSheetView>
    <customSheetView guid="{F3854C08-3477-4F6D-851C-40DFA3C6F6FE}" scale="70" showPageBreaks="1" fitToPage="1" printArea="1" hiddenColumns="1" view="pageBreakPreview">
      <pane ySplit="9" topLeftCell="A29" activePane="bottomLeft" state="frozen"/>
      <selection pane="bottomLeft" activeCell="D11" sqref="D11"/>
      <pageMargins left="0" right="0" top="0" bottom="0" header="0" footer="0"/>
      <pageSetup paperSize="9" scale="26" orientation="landscape" r:id="rId4"/>
    </customSheetView>
  </customSheetViews>
  <mergeCells count="13">
    <mergeCell ref="A14:M14"/>
    <mergeCell ref="A1:L1"/>
    <mergeCell ref="A4:C4"/>
    <mergeCell ref="D3:I3"/>
    <mergeCell ref="D5:I5"/>
    <mergeCell ref="E7:I7"/>
    <mergeCell ref="G13:J13"/>
    <mergeCell ref="J3:L3"/>
    <mergeCell ref="J4:L4"/>
    <mergeCell ref="D4:I4"/>
    <mergeCell ref="D6:I6"/>
    <mergeCell ref="J5:L5"/>
    <mergeCell ref="A2:L2"/>
  </mergeCells>
  <conditionalFormatting sqref="A14:M14">
    <cfRule type="containsText" dxfId="5" priority="11" stopIfTrue="1" operator="containsText" text="sheet">
      <formula>NOT(ISERROR(SEARCH("sheet",A14)))</formula>
    </cfRule>
    <cfRule type="containsText" dxfId="4" priority="12" stopIfTrue="1" operator="containsText" text="Non-responsive">
      <formula>NOT(ISERROR(SEARCH("Non-responsive",A14)))</formula>
    </cfRule>
  </conditionalFormatting>
  <conditionalFormatting sqref="M11:M12">
    <cfRule type="containsText" dxfId="3" priority="8" operator="containsText" text="included">
      <formula>NOT(ISERROR(SEARCH("included",M11)))</formula>
    </cfRule>
  </conditionalFormatting>
  <dataValidations xWindow="1173" yWindow="438" count="2">
    <dataValidation allowBlank="1" showInputMessage="1" showErrorMessage="1" prompt="Please Enter SAC Code" sqref="D11:D12" xr:uid="{00000000-0002-0000-0500-000000000000}"/>
    <dataValidation type="decimal" operator="greaterThanOrEqual" allowBlank="1" showInputMessage="1" showErrorMessage="1" errorTitle="ERROR"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1:J12" xr:uid="{00000000-0002-0000-0500-000001000000}">
      <formula1>0</formula1>
    </dataValidation>
  </dataValidations>
  <pageMargins left="0.7" right="0.7" top="0.75" bottom="0.75" header="0.3" footer="0.3"/>
  <pageSetup paperSize="9" scale="60" orientation="landscape"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D26"/>
  <sheetViews>
    <sheetView view="pageBreakPreview" zoomScaleNormal="100" zoomScaleSheetLayoutView="100" workbookViewId="0">
      <selection activeCell="D22" sqref="D22"/>
    </sheetView>
  </sheetViews>
  <sheetFormatPr defaultRowHeight="13.5"/>
  <cols>
    <col min="1" max="1" width="10.140625" style="159" bestFit="1" customWidth="1"/>
    <col min="2" max="2" width="41.140625" style="159" customWidth="1"/>
    <col min="3" max="3" width="16.42578125" style="159" customWidth="1"/>
    <col min="4" max="4" width="24" style="165" customWidth="1"/>
    <col min="5" max="16384" width="9.140625" style="159"/>
  </cols>
  <sheetData>
    <row r="1" spans="1:4" ht="57.75" customHeight="1">
      <c r="A1" s="278" t="str">
        <f>'Name of Bidder'!A1</f>
        <v xml:space="preserve"> Construction of Chain Link Fencing for Township and Store at 765/400/220KV Kurnool-III Sub-station.</v>
      </c>
      <c r="B1" s="278"/>
      <c r="C1" s="278"/>
      <c r="D1" s="278"/>
    </row>
    <row r="2" spans="1:4" ht="16.5">
      <c r="A2" s="278" t="s">
        <v>276</v>
      </c>
      <c r="B2" s="278"/>
      <c r="C2" s="278"/>
      <c r="D2" s="278"/>
    </row>
    <row r="3" spans="1:4">
      <c r="A3" s="329" t="s">
        <v>243</v>
      </c>
      <c r="B3" s="329"/>
      <c r="C3" s="329" t="s">
        <v>242</v>
      </c>
      <c r="D3" s="329"/>
    </row>
    <row r="4" spans="1:4">
      <c r="A4" s="241" t="s">
        <v>14</v>
      </c>
      <c r="B4" s="242">
        <f>'Name of Bidder'!C9</f>
        <v>0</v>
      </c>
      <c r="C4" s="241" t="s">
        <v>244</v>
      </c>
      <c r="D4" s="243"/>
    </row>
    <row r="5" spans="1:4" ht="16.5">
      <c r="A5" s="241" t="s">
        <v>15</v>
      </c>
      <c r="B5" s="242">
        <f>'Schedule-I'!C5</f>
        <v>0</v>
      </c>
      <c r="C5" s="331" t="s">
        <v>245</v>
      </c>
      <c r="D5" s="331"/>
    </row>
    <row r="6" spans="1:4" ht="16.5">
      <c r="A6" s="244"/>
      <c r="B6" s="242">
        <f>'Schedule-I'!C6</f>
        <v>0</v>
      </c>
      <c r="C6" s="62" t="s">
        <v>246</v>
      </c>
      <c r="D6" s="126"/>
    </row>
    <row r="7" spans="1:4" ht="16.5">
      <c r="A7" s="244"/>
      <c r="B7" s="242">
        <f>'Schedule-I'!C7</f>
        <v>0</v>
      </c>
      <c r="C7" s="62" t="s">
        <v>277</v>
      </c>
      <c r="D7" s="126"/>
    </row>
    <row r="8" spans="1:4" ht="16.5">
      <c r="A8" s="244"/>
      <c r="B8" s="242"/>
      <c r="C8" s="62" t="s">
        <v>278</v>
      </c>
      <c r="D8" s="126"/>
    </row>
    <row r="9" spans="1:4" ht="15">
      <c r="A9" s="160" t="s">
        <v>249</v>
      </c>
      <c r="B9" s="330" t="s">
        <v>279</v>
      </c>
      <c r="C9" s="330"/>
      <c r="D9" s="161" t="s">
        <v>280</v>
      </c>
    </row>
    <row r="10" spans="1:4" ht="15">
      <c r="A10" s="162">
        <v>1.1000000000000001</v>
      </c>
      <c r="B10" s="332" t="s">
        <v>281</v>
      </c>
      <c r="C10" s="332"/>
      <c r="D10" s="245"/>
    </row>
    <row r="11" spans="1:4" ht="51" customHeight="1">
      <c r="A11" s="162"/>
      <c r="B11" s="333" t="str">
        <f>"Supply &amp; Installation Charges- Schedule Civil &amp; Electrical Items for " &amp;A1</f>
        <v>Supply &amp; Installation Charges- Schedule Civil &amp; Electrical Items for  Construction of Chain Link Fencing for Township and Store at 765/400/220KV Kurnool-III Sub-station.</v>
      </c>
      <c r="C11" s="333"/>
      <c r="D11" s="246" t="str">
        <f>'Schedule-I'!N29</f>
        <v/>
      </c>
    </row>
    <row r="12" spans="1:4" ht="15">
      <c r="A12" s="162">
        <v>1.2</v>
      </c>
      <c r="B12" s="332" t="s">
        <v>282</v>
      </c>
      <c r="C12" s="332"/>
      <c r="D12" s="246"/>
    </row>
    <row r="13" spans="1:4" ht="58.5" customHeight="1">
      <c r="A13" s="162"/>
      <c r="B13" s="333" t="str">
        <f>"Supply &amp; Installation Charges- Non-Schedule Civil &amp; Electrical Items for " &amp; A1</f>
        <v>Supply &amp; Installation Charges- Non-Schedule Civil &amp; Electrical Items for  Construction of Chain Link Fencing for Township and Store at 765/400/220KV Kurnool-III Sub-station.</v>
      </c>
      <c r="C13" s="333"/>
      <c r="D13" s="247" t="str">
        <f>'Schedule-II'!K13</f>
        <v/>
      </c>
    </row>
    <row r="14" spans="1:4" ht="15">
      <c r="A14" s="162"/>
      <c r="B14" s="339"/>
      <c r="C14" s="340"/>
      <c r="D14" s="247"/>
    </row>
    <row r="15" spans="1:4" ht="33.75" customHeight="1">
      <c r="A15" s="162" t="s">
        <v>283</v>
      </c>
      <c r="B15" s="341" t="s">
        <v>341</v>
      </c>
      <c r="C15" s="342"/>
      <c r="D15" s="163" t="str">
        <f>IF(OR(D11="",D13=""),"Non-responsive Bid",D11+D13)</f>
        <v>Non-responsive Bid</v>
      </c>
    </row>
    <row r="16" spans="1:4" ht="15">
      <c r="A16" s="162"/>
      <c r="B16" s="334"/>
      <c r="C16" s="335"/>
      <c r="D16" s="163"/>
    </row>
    <row r="17" spans="1:4" ht="15">
      <c r="A17" s="162" t="s">
        <v>284</v>
      </c>
      <c r="B17" s="332" t="s">
        <v>285</v>
      </c>
      <c r="C17" s="332"/>
      <c r="D17" s="163"/>
    </row>
    <row r="18" spans="1:4" ht="15">
      <c r="A18" s="162"/>
      <c r="B18" s="333" t="s">
        <v>286</v>
      </c>
      <c r="C18" s="333"/>
      <c r="D18" s="163" t="str">
        <f>'Schedule-I'!O30</f>
        <v/>
      </c>
    </row>
    <row r="19" spans="1:4" ht="15">
      <c r="A19" s="162"/>
      <c r="B19" s="333" t="s">
        <v>287</v>
      </c>
      <c r="C19" s="333"/>
      <c r="D19" s="163" t="str">
        <f>'Schedule-II'!L13</f>
        <v/>
      </c>
    </row>
    <row r="20" spans="1:4" ht="35.25" customHeight="1">
      <c r="A20" s="162"/>
      <c r="B20" s="336" t="s">
        <v>288</v>
      </c>
      <c r="C20" s="336"/>
      <c r="D20" s="163" t="str">
        <f>IF(OR(D11="",D13=""),"Non-responsive Bid",D18+D19)</f>
        <v>Non-responsive Bid</v>
      </c>
    </row>
    <row r="21" spans="1:4" ht="15.75">
      <c r="A21" s="162"/>
      <c r="B21" s="337"/>
      <c r="C21" s="338"/>
      <c r="D21" s="164"/>
    </row>
    <row r="22" spans="1:4" ht="16.5">
      <c r="A22" s="162" t="s">
        <v>289</v>
      </c>
      <c r="B22" s="336" t="s">
        <v>290</v>
      </c>
      <c r="C22" s="336"/>
      <c r="D22" s="163" t="str">
        <f>IF(OR(D11="",D13=""),"Non-responsive Bid",D15+D20)</f>
        <v>Non-responsive Bid</v>
      </c>
    </row>
    <row r="23" spans="1:4">
      <c r="A23" s="248"/>
      <c r="B23" s="249"/>
      <c r="C23" s="249"/>
      <c r="D23" s="250"/>
    </row>
    <row r="24" spans="1:4">
      <c r="A24" s="251"/>
      <c r="B24" s="252"/>
      <c r="C24" s="252"/>
      <c r="D24" s="253"/>
    </row>
    <row r="25" spans="1:4">
      <c r="A25" s="254" t="s">
        <v>291</v>
      </c>
      <c r="B25" s="252">
        <f>'Name of Bidder'!C20</f>
        <v>0</v>
      </c>
      <c r="C25" s="241" t="s">
        <v>292</v>
      </c>
      <c r="D25" s="253">
        <f>'Name of Bidder'!C17</f>
        <v>0</v>
      </c>
    </row>
    <row r="26" spans="1:4">
      <c r="A26" s="255" t="s">
        <v>293</v>
      </c>
      <c r="B26" s="256">
        <f>'Name of Bidder'!C21</f>
        <v>0</v>
      </c>
      <c r="C26" s="257" t="s">
        <v>294</v>
      </c>
      <c r="D26" s="258">
        <f>'Name of Bidder'!C18</f>
        <v>0</v>
      </c>
    </row>
  </sheetData>
  <sheetProtection algorithmName="SHA-512" hashValue="BvLoTSEOJEadMSuTqGzPKXMaMVxZ+1o+XFrjLwuZU8LOiPpoayWtZNQt3tGkQ5hiUZbYSiLqZlcz1SXT+9DSAQ==" saltValue="G511Z/K8kvtPSURa6QHWgQ==" spinCount="100000" sheet="1" objects="1" scenarios="1"/>
  <customSheetViews>
    <customSheetView guid="{FAE469C4-CC0E-407B-871F-7B3C94956CEC}" showPageBreaks="1" fitToPage="1" view="pageBreakPreview">
      <selection activeCell="N15" sqref="N15"/>
      <pageMargins left="0" right="0" top="0" bottom="0" header="0" footer="0"/>
      <pageSetup paperSize="9" orientation="portrait" r:id="rId1"/>
    </customSheetView>
    <customSheetView guid="{71DFD631-F0FC-4D77-B088-495FC5677788}" showPageBreaks="1" fitToPage="1" view="pageBreakPreview">
      <selection activeCell="N15" sqref="N15"/>
      <pageMargins left="0" right="0" top="0" bottom="0" header="0" footer="0"/>
      <pageSetup paperSize="9" orientation="portrait" r:id="rId2"/>
    </customSheetView>
    <customSheetView guid="{768FBB31-C98F-42D8-8A21-9E4C92CB0C4E}" showPageBreaks="1" fitToPage="1" view="pageBreakPreview">
      <selection activeCell="G16" sqref="G16"/>
      <pageMargins left="0" right="0" top="0" bottom="0" header="0" footer="0"/>
      <pageSetup paperSize="9" orientation="portrait" r:id="rId3"/>
    </customSheetView>
    <customSheetView guid="{F3854C08-3477-4F6D-851C-40DFA3C6F6FE}" showPageBreaks="1" fitToPage="1" view="pageBreakPreview" topLeftCell="A4">
      <selection activeCell="D11" sqref="D11"/>
      <pageMargins left="0" right="0" top="0" bottom="0" header="0" footer="0"/>
      <pageSetup paperSize="9" orientation="portrait" r:id="rId4"/>
    </customSheetView>
  </customSheetViews>
  <mergeCells count="19">
    <mergeCell ref="B20:C20"/>
    <mergeCell ref="B21:C21"/>
    <mergeCell ref="B22:C22"/>
    <mergeCell ref="B14:C14"/>
    <mergeCell ref="B15:C15"/>
    <mergeCell ref="B18:C18"/>
    <mergeCell ref="B19:C19"/>
    <mergeCell ref="B17:C17"/>
    <mergeCell ref="B10:C10"/>
    <mergeCell ref="B11:C11"/>
    <mergeCell ref="B12:C12"/>
    <mergeCell ref="B13:C13"/>
    <mergeCell ref="B16:C16"/>
    <mergeCell ref="A1:D1"/>
    <mergeCell ref="A2:D2"/>
    <mergeCell ref="A3:B3"/>
    <mergeCell ref="C3:D3"/>
    <mergeCell ref="B9:C9"/>
    <mergeCell ref="C5:D5"/>
  </mergeCells>
  <conditionalFormatting sqref="D15">
    <cfRule type="containsText" dxfId="2" priority="3" stopIfTrue="1" operator="containsText" text="Non-responsive Bid">
      <formula>NOT(ISERROR(SEARCH("Non-responsive Bid",D15)))</formula>
    </cfRule>
  </conditionalFormatting>
  <conditionalFormatting sqref="D20">
    <cfRule type="containsText" dxfId="1" priority="2" stopIfTrue="1" operator="containsText" text="Non-responsive Bid">
      <formula>NOT(ISERROR(SEARCH("Non-responsive Bid",D20)))</formula>
    </cfRule>
  </conditionalFormatting>
  <conditionalFormatting sqref="D22">
    <cfRule type="containsText" dxfId="0" priority="1" stopIfTrue="1" operator="containsText" text="Non-responsive Bid">
      <formula>NOT(ISERROR(SEARCH("Non-responsive Bid",D22)))</formula>
    </cfRule>
  </conditionalFormatting>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B53"/>
  <sheetViews>
    <sheetView view="pageBreakPreview" zoomScaleNormal="100" zoomScaleSheetLayoutView="100" workbookViewId="0">
      <selection activeCell="D43" sqref="D43:F43"/>
    </sheetView>
  </sheetViews>
  <sheetFormatPr defaultRowHeight="12.75"/>
  <cols>
    <col min="1" max="2" width="10.7109375" style="169" customWidth="1"/>
    <col min="3" max="3" width="14.7109375" style="169" customWidth="1"/>
    <col min="4" max="4" width="20.7109375" style="169" customWidth="1"/>
    <col min="5" max="5" width="12.7109375" style="169" customWidth="1"/>
    <col min="6" max="6" width="34.140625" style="169" customWidth="1"/>
    <col min="7" max="25" width="9.140625" style="169"/>
    <col min="26" max="26" width="12.5703125" style="169" customWidth="1"/>
    <col min="27" max="27" width="9.140625" style="169"/>
    <col min="28" max="28" width="16.140625" style="169" bestFit="1" customWidth="1"/>
    <col min="29" max="16384" width="9.140625" style="169"/>
  </cols>
  <sheetData>
    <row r="1" spans="1:6" ht="17.25">
      <c r="A1" s="166" t="str">
        <f>'Name of Bidder'!A2:C2</f>
        <v xml:space="preserve">Specification No: Ref: SR-I/C&amp;M/WC-4082/2025/RFx-5002004276 (SR1/NT/W-CIVIL/DOM/B00/25/02452) </v>
      </c>
      <c r="B1" s="166"/>
      <c r="C1" s="167"/>
      <c r="D1" s="167"/>
      <c r="E1" s="167"/>
      <c r="F1" s="168" t="s">
        <v>295</v>
      </c>
    </row>
    <row r="2" spans="1:6" ht="16.5">
      <c r="A2" s="170"/>
      <c r="B2" s="170"/>
      <c r="C2" s="170"/>
      <c r="D2" s="170"/>
      <c r="E2" s="170"/>
      <c r="F2" s="170"/>
    </row>
    <row r="3" spans="1:6" ht="15">
      <c r="A3" s="344" t="s">
        <v>296</v>
      </c>
      <c r="B3" s="344"/>
      <c r="C3" s="344"/>
      <c r="D3" s="344"/>
      <c r="E3" s="344"/>
      <c r="F3" s="344"/>
    </row>
    <row r="4" spans="1:6" ht="15">
      <c r="A4" s="171"/>
      <c r="B4" s="171"/>
      <c r="C4" s="171"/>
      <c r="D4" s="171"/>
      <c r="E4" s="171"/>
      <c r="F4" s="171"/>
    </row>
    <row r="5" spans="1:6" ht="16.5">
      <c r="A5" s="172" t="s">
        <v>297</v>
      </c>
      <c r="B5" s="172"/>
      <c r="C5" s="345"/>
      <c r="D5" s="345"/>
      <c r="E5" s="345"/>
      <c r="F5" s="345"/>
    </row>
    <row r="6" spans="1:6" ht="16.5">
      <c r="A6" s="172" t="s">
        <v>18</v>
      </c>
      <c r="B6" s="346"/>
      <c r="C6" s="346"/>
      <c r="D6" s="170"/>
      <c r="E6" s="170"/>
      <c r="F6" s="170"/>
    </row>
    <row r="7" spans="1:6" ht="16.5">
      <c r="A7" s="172"/>
      <c r="B7" s="173"/>
      <c r="C7" s="173"/>
      <c r="D7" s="170"/>
      <c r="E7" s="170"/>
      <c r="F7" s="170"/>
    </row>
    <row r="8" spans="1:6" ht="16.5">
      <c r="A8" s="174" t="s">
        <v>242</v>
      </c>
      <c r="B8" s="175"/>
      <c r="C8" s="170"/>
      <c r="D8" s="170"/>
      <c r="E8" s="170"/>
      <c r="F8" s="176"/>
    </row>
    <row r="9" spans="1:6" ht="16.5">
      <c r="A9" s="177" t="s">
        <v>244</v>
      </c>
      <c r="B9" s="177"/>
      <c r="C9" s="170"/>
      <c r="D9" s="170"/>
      <c r="E9" s="170"/>
      <c r="F9" s="176"/>
    </row>
    <row r="10" spans="1:6" ht="16.5">
      <c r="A10" s="177" t="s">
        <v>245</v>
      </c>
      <c r="B10" s="177"/>
      <c r="C10" s="170"/>
      <c r="D10" s="170"/>
      <c r="E10" s="170"/>
      <c r="F10" s="176"/>
    </row>
    <row r="11" spans="1:6" ht="16.5">
      <c r="A11" s="177" t="s">
        <v>298</v>
      </c>
      <c r="B11" s="177"/>
      <c r="C11" s="170"/>
      <c r="D11" s="170"/>
      <c r="E11" s="170"/>
      <c r="F11" s="176"/>
    </row>
    <row r="12" spans="1:6" ht="16.5">
      <c r="A12" s="177"/>
      <c r="B12" s="177"/>
      <c r="C12" s="170"/>
      <c r="D12" s="170"/>
      <c r="E12" s="170"/>
      <c r="F12" s="176"/>
    </row>
    <row r="13" spans="1:6" ht="16.5">
      <c r="A13" s="177"/>
      <c r="B13" s="177"/>
      <c r="C13" s="170"/>
      <c r="D13" s="170"/>
      <c r="E13" s="170"/>
      <c r="F13" s="176"/>
    </row>
    <row r="14" spans="1:6" ht="16.5">
      <c r="A14" s="172"/>
      <c r="B14" s="172"/>
      <c r="C14" s="170"/>
      <c r="D14" s="170"/>
      <c r="E14" s="170"/>
      <c r="F14" s="176"/>
    </row>
    <row r="15" spans="1:6" ht="68.25" customHeight="1">
      <c r="A15" s="178" t="s">
        <v>299</v>
      </c>
      <c r="B15" s="179"/>
      <c r="C15" s="347" t="str">
        <f>'Name of Bidder'!A1</f>
        <v xml:space="preserve"> Construction of Chain Link Fencing for Township and Store at 765/400/220KV Kurnool-III Sub-station.</v>
      </c>
      <c r="D15" s="347"/>
      <c r="E15" s="347"/>
      <c r="F15" s="347"/>
    </row>
    <row r="16" spans="1:6" ht="45.75" customHeight="1">
      <c r="A16" s="170" t="s">
        <v>300</v>
      </c>
      <c r="B16" s="170"/>
      <c r="C16" s="176"/>
      <c r="D16" s="176"/>
      <c r="E16" s="176"/>
      <c r="F16" s="176"/>
    </row>
    <row r="17" spans="1:28" ht="113.25" customHeight="1">
      <c r="A17" s="179">
        <v>1</v>
      </c>
      <c r="B17" s="348"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Non-responsive Bid /- only or such other sums as may be determined in accordance with the terms and conditions of the Bidding Documents.</v>
      </c>
      <c r="C17" s="348"/>
      <c r="D17" s="348"/>
      <c r="E17" s="348"/>
      <c r="F17" s="348"/>
      <c r="Z17" s="181" t="s">
        <v>301</v>
      </c>
      <c r="AA17" s="182" t="s">
        <v>302</v>
      </c>
      <c r="AB17" s="183" t="str">
        <f>'Schedule-III-Summary'!D22</f>
        <v>Non-responsive Bid</v>
      </c>
    </row>
    <row r="18" spans="1:28" ht="42" customHeight="1">
      <c r="A18" s="170"/>
      <c r="B18" s="343" t="s">
        <v>303</v>
      </c>
      <c r="C18" s="343"/>
      <c r="D18" s="343"/>
      <c r="E18" s="343"/>
      <c r="F18" s="343"/>
    </row>
    <row r="19" spans="1:28" ht="16.5">
      <c r="A19" s="184">
        <v>2</v>
      </c>
      <c r="B19" s="350" t="s">
        <v>304</v>
      </c>
      <c r="C19" s="350"/>
      <c r="D19" s="350"/>
      <c r="E19" s="350"/>
      <c r="F19" s="350"/>
    </row>
    <row r="20" spans="1:28" ht="33.75" customHeight="1">
      <c r="A20" s="179">
        <v>2.1</v>
      </c>
      <c r="B20" s="348" t="s">
        <v>305</v>
      </c>
      <c r="C20" s="348"/>
      <c r="D20" s="348"/>
      <c r="E20" s="348"/>
      <c r="F20" s="348"/>
    </row>
    <row r="21" spans="1:28" ht="16.5">
      <c r="A21" s="179"/>
      <c r="B21" s="180" t="s">
        <v>306</v>
      </c>
      <c r="C21" s="351" t="s">
        <v>307</v>
      </c>
      <c r="D21" s="351"/>
      <c r="E21" s="351"/>
      <c r="F21" s="351"/>
    </row>
    <row r="22" spans="1:28" ht="16.5">
      <c r="A22" s="179"/>
      <c r="B22" s="180" t="s">
        <v>308</v>
      </c>
      <c r="C22" s="351" t="s">
        <v>309</v>
      </c>
      <c r="D22" s="351"/>
      <c r="E22" s="351"/>
      <c r="F22" s="351"/>
    </row>
    <row r="23" spans="1:28" ht="16.5" customHeight="1">
      <c r="A23" s="179"/>
      <c r="B23" s="180" t="s">
        <v>310</v>
      </c>
      <c r="C23" s="351" t="s">
        <v>311</v>
      </c>
      <c r="D23" s="351"/>
      <c r="E23" s="351"/>
      <c r="F23" s="351"/>
    </row>
    <row r="24" spans="1:28" ht="16.5">
      <c r="A24" s="170"/>
      <c r="B24" s="349"/>
      <c r="C24" s="349"/>
      <c r="D24" s="178"/>
      <c r="E24" s="178"/>
      <c r="F24" s="178"/>
    </row>
    <row r="25" spans="1:28" ht="87.75" customHeight="1">
      <c r="A25" s="185">
        <v>2.2000000000000002</v>
      </c>
      <c r="B25" s="348" t="s">
        <v>312</v>
      </c>
      <c r="C25" s="348"/>
      <c r="D25" s="348"/>
      <c r="E25" s="348"/>
      <c r="F25" s="348"/>
    </row>
    <row r="26" spans="1:28" ht="51" customHeight="1">
      <c r="A26" s="185">
        <v>2.2999999999999998</v>
      </c>
      <c r="B26" s="348" t="s">
        <v>313</v>
      </c>
      <c r="C26" s="348"/>
      <c r="D26" s="348"/>
      <c r="E26" s="348"/>
      <c r="F26" s="348"/>
    </row>
    <row r="27" spans="1:28" ht="120" customHeight="1">
      <c r="A27" s="185">
        <v>2.4</v>
      </c>
      <c r="B27" s="348" t="s">
        <v>314</v>
      </c>
      <c r="C27" s="348"/>
      <c r="D27" s="348"/>
      <c r="E27" s="348"/>
      <c r="F27" s="348"/>
    </row>
    <row r="28" spans="1:28" ht="97.5" customHeight="1">
      <c r="A28" s="179">
        <v>3</v>
      </c>
      <c r="B28" s="348" t="s">
        <v>315</v>
      </c>
      <c r="C28" s="348"/>
      <c r="D28" s="348"/>
      <c r="E28" s="348"/>
      <c r="F28" s="348"/>
    </row>
    <row r="29" spans="1:28" ht="62.25" customHeight="1">
      <c r="A29" s="185">
        <v>3.1</v>
      </c>
      <c r="B29" s="351" t="s">
        <v>316</v>
      </c>
      <c r="C29" s="351"/>
      <c r="D29" s="351"/>
      <c r="E29" s="351"/>
      <c r="F29" s="351"/>
    </row>
    <row r="30" spans="1:28" ht="57" customHeight="1">
      <c r="A30" s="185">
        <v>3.2</v>
      </c>
      <c r="B30" s="348" t="s">
        <v>317</v>
      </c>
      <c r="C30" s="348"/>
      <c r="D30" s="348"/>
      <c r="E30" s="348"/>
      <c r="F30" s="348"/>
    </row>
    <row r="31" spans="1:28" ht="62.25" customHeight="1">
      <c r="A31" s="185">
        <v>3.3</v>
      </c>
      <c r="B31" s="348" t="s">
        <v>318</v>
      </c>
      <c r="C31" s="348"/>
      <c r="D31" s="348"/>
      <c r="E31" s="348"/>
      <c r="F31" s="348"/>
    </row>
    <row r="32" spans="1:28" ht="79.5" customHeight="1">
      <c r="A32" s="179">
        <v>4</v>
      </c>
      <c r="B32" s="348" t="s">
        <v>319</v>
      </c>
      <c r="C32" s="348"/>
      <c r="D32" s="348"/>
      <c r="E32" s="348"/>
      <c r="F32" s="348"/>
    </row>
    <row r="33" spans="1:6" ht="89.25" customHeight="1">
      <c r="A33" s="179">
        <v>5</v>
      </c>
      <c r="B33" s="348" t="s">
        <v>320</v>
      </c>
      <c r="C33" s="348"/>
      <c r="D33" s="348"/>
      <c r="E33" s="348"/>
      <c r="F33" s="348"/>
    </row>
    <row r="34" spans="1:6" ht="16.5">
      <c r="A34" s="170"/>
      <c r="B34" s="186" t="str">
        <f>IF(ISERROR("Dated this " &amp; AG6 &amp; LOOKUP(AG6,AE1:AE27,AF1:AF27) &amp; " day of " &amp; AG8 &amp; " " &amp;AG9), "", "Dated this " &amp; AG6 &amp; LOOKUP(AG6,AE1:AE27,AF1:AF27) &amp; " day of " &amp; AG8 &amp; " " &amp;AG9)</f>
        <v/>
      </c>
      <c r="C34" s="186"/>
      <c r="D34" s="186"/>
      <c r="E34" s="187"/>
      <c r="F34" s="187"/>
    </row>
    <row r="35" spans="1:6" ht="16.5">
      <c r="A35" s="170"/>
      <c r="B35" s="186" t="s">
        <v>321</v>
      </c>
      <c r="C35" s="188"/>
      <c r="D35" s="189"/>
      <c r="E35" s="189"/>
      <c r="F35" s="189"/>
    </row>
    <row r="36" spans="1:6" ht="16.5">
      <c r="A36" s="170"/>
      <c r="B36" s="190"/>
      <c r="C36" s="189"/>
      <c r="D36" s="189"/>
      <c r="E36" s="186"/>
      <c r="F36" s="191" t="s">
        <v>322</v>
      </c>
    </row>
    <row r="37" spans="1:6" ht="16.5">
      <c r="A37" s="170"/>
      <c r="B37" s="190"/>
      <c r="C37" s="189"/>
      <c r="D37" s="186"/>
      <c r="E37" s="186"/>
      <c r="F37" s="191" t="str">
        <f>"For and on behalf of " &amp; 'Schedule-I'!C3</f>
        <v xml:space="preserve">For and on behalf of </v>
      </c>
    </row>
    <row r="38" spans="1:6" ht="16.5">
      <c r="A38" s="192"/>
      <c r="B38" s="192"/>
      <c r="C38" s="193"/>
      <c r="D38" s="192"/>
      <c r="E38" s="194"/>
      <c r="F38" s="172"/>
    </row>
    <row r="39" spans="1:6" ht="16.5">
      <c r="A39" s="195" t="s">
        <v>323</v>
      </c>
      <c r="B39" s="352">
        <f>'Name of Bidder'!C20</f>
        <v>0</v>
      </c>
      <c r="C39" s="352"/>
      <c r="D39" s="192"/>
      <c r="E39" s="194" t="s">
        <v>19</v>
      </c>
      <c r="F39" s="196">
        <f>'Name of Bidder'!C17</f>
        <v>0</v>
      </c>
    </row>
    <row r="40" spans="1:6" ht="16.5">
      <c r="A40" s="195" t="s">
        <v>293</v>
      </c>
      <c r="B40" s="196">
        <f>'Name of Bidder'!C21</f>
        <v>0</v>
      </c>
      <c r="C40" s="197"/>
      <c r="D40" s="192"/>
      <c r="E40" s="194" t="s">
        <v>21</v>
      </c>
      <c r="F40" s="196">
        <f>'Name of Bidder'!C18</f>
        <v>0</v>
      </c>
    </row>
    <row r="41" spans="1:6" ht="16.5">
      <c r="A41" s="170"/>
      <c r="B41" s="170"/>
      <c r="C41" s="170"/>
      <c r="D41" s="192"/>
      <c r="E41" s="194"/>
      <c r="F41" s="170"/>
    </row>
    <row r="42" spans="1:6" ht="16.5">
      <c r="A42" s="198" t="s">
        <v>324</v>
      </c>
      <c r="B42" s="199"/>
      <c r="C42" s="200"/>
      <c r="D42" s="186"/>
      <c r="E42" s="191"/>
      <c r="F42" s="186"/>
    </row>
    <row r="43" spans="1:6" ht="16.5">
      <c r="A43" s="353" t="s">
        <v>325</v>
      </c>
      <c r="B43" s="353"/>
      <c r="C43" s="353"/>
      <c r="D43" s="354"/>
      <c r="E43" s="354"/>
      <c r="F43" s="354"/>
    </row>
    <row r="44" spans="1:6" ht="16.5">
      <c r="A44" s="355"/>
      <c r="B44" s="355"/>
      <c r="C44" s="355"/>
      <c r="D44" s="125"/>
      <c r="E44" s="125"/>
      <c r="F44" s="125"/>
    </row>
    <row r="45" spans="1:6" ht="16.5">
      <c r="A45" s="357"/>
      <c r="B45" s="357"/>
      <c r="C45" s="357"/>
      <c r="D45" s="125"/>
      <c r="E45" s="125"/>
      <c r="F45" s="125"/>
    </row>
    <row r="46" spans="1:6" ht="16.5">
      <c r="A46" s="358" t="s">
        <v>326</v>
      </c>
      <c r="B46" s="358"/>
      <c r="C46" s="358"/>
      <c r="D46" s="354"/>
      <c r="E46" s="354"/>
      <c r="F46" s="354"/>
    </row>
    <row r="47" spans="1:6" ht="16.5">
      <c r="A47" s="358" t="s">
        <v>327</v>
      </c>
      <c r="B47" s="358"/>
      <c r="C47" s="358"/>
      <c r="D47" s="354"/>
      <c r="E47" s="354"/>
      <c r="F47" s="354"/>
    </row>
    <row r="48" spans="1:6" ht="16.5">
      <c r="A48" s="358" t="s">
        <v>328</v>
      </c>
      <c r="B48" s="358"/>
      <c r="C48" s="358"/>
      <c r="D48" s="354"/>
      <c r="E48" s="354"/>
      <c r="F48" s="354"/>
    </row>
    <row r="49" spans="1:6" ht="16.5">
      <c r="A49" s="353" t="s">
        <v>329</v>
      </c>
      <c r="B49" s="353"/>
      <c r="C49" s="353"/>
      <c r="D49" s="354"/>
      <c r="E49" s="354"/>
      <c r="F49" s="354"/>
    </row>
    <row r="50" spans="1:6" ht="16.5">
      <c r="A50" s="355"/>
      <c r="B50" s="355"/>
      <c r="C50" s="355"/>
      <c r="D50" s="125"/>
      <c r="E50" s="125"/>
      <c r="F50" s="125"/>
    </row>
    <row r="51" spans="1:6" ht="16.5">
      <c r="A51" s="357"/>
      <c r="B51" s="357"/>
      <c r="C51" s="357"/>
      <c r="D51" s="125"/>
      <c r="E51" s="125"/>
      <c r="F51" s="125"/>
    </row>
    <row r="52" spans="1:6" ht="37.5" customHeight="1">
      <c r="A52" s="359"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59"/>
      <c r="C52" s="359"/>
      <c r="D52" s="359"/>
      <c r="E52" s="359"/>
      <c r="F52" s="359"/>
    </row>
    <row r="53" spans="1:6" ht="18.75">
      <c r="A53" s="356" t="s">
        <v>330</v>
      </c>
      <c r="B53" s="356"/>
      <c r="C53" s="356"/>
      <c r="D53" s="356"/>
      <c r="E53" s="356"/>
      <c r="F53" s="356"/>
    </row>
  </sheetData>
  <sheetProtection password="93F4" sheet="1" objects="1" scenarios="1" formatColumns="0" formatRows="0" selectLockedCells="1"/>
  <customSheetViews>
    <customSheetView guid="{FAE469C4-CC0E-407B-871F-7B3C94956CEC}" scale="90" showPageBreaks="1" printArea="1" view="pageBreakPreview">
      <selection activeCell="J17" sqref="J17"/>
      <pageMargins left="0" right="0" top="0" bottom="0" header="0" footer="0"/>
      <pageSetup paperSize="9" scale="94" orientation="portrait" r:id="rId1"/>
      <headerFooter>
        <oddFooter>Page &amp;P of &amp;N</oddFooter>
      </headerFooter>
    </customSheetView>
    <customSheetView guid="{71DFD631-F0FC-4D77-B088-495FC5677788}" scale="90" showPageBreaks="1" printArea="1" view="pageBreakPreview">
      <selection activeCell="J17" sqref="J17"/>
      <pageMargins left="0" right="0" top="0" bottom="0" header="0" footer="0"/>
      <pageSetup paperSize="9" scale="94" orientation="portrait" r:id="rId2"/>
      <headerFooter>
        <oddFooter>Page &amp;P of &amp;N</oddFooter>
      </headerFooter>
    </customSheetView>
    <customSheetView guid="{768FBB31-C98F-42D8-8A21-9E4C92CB0C4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3"/>
      <headerFooter>
        <oddFooter>Page &amp;P of &amp;N</oddFooter>
      </headerFooter>
    </customSheetView>
    <customSheetView guid="{F3854C08-3477-4F6D-851C-40DFA3C6F6F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4"/>
      <headerFooter>
        <oddFooter>Page &amp;P of &amp;N</oddFooter>
      </headerFooter>
    </customSheetView>
  </customSheetViews>
  <mergeCells count="38">
    <mergeCell ref="A53:F53"/>
    <mergeCell ref="A45:C45"/>
    <mergeCell ref="A46:C46"/>
    <mergeCell ref="D46:F46"/>
    <mergeCell ref="A47:C47"/>
    <mergeCell ref="D47:F47"/>
    <mergeCell ref="A48:C48"/>
    <mergeCell ref="D48:F48"/>
    <mergeCell ref="A49:C49"/>
    <mergeCell ref="D49:F49"/>
    <mergeCell ref="A50:C50"/>
    <mergeCell ref="A51:C51"/>
    <mergeCell ref="A52:F52"/>
    <mergeCell ref="B33:F33"/>
    <mergeCell ref="B39:C39"/>
    <mergeCell ref="A43:C43"/>
    <mergeCell ref="D43:F43"/>
    <mergeCell ref="A44:C44"/>
    <mergeCell ref="B28:F28"/>
    <mergeCell ref="B29:F29"/>
    <mergeCell ref="B30:F30"/>
    <mergeCell ref="B31:F31"/>
    <mergeCell ref="B32:F32"/>
    <mergeCell ref="B24:C24"/>
    <mergeCell ref="B25:F25"/>
    <mergeCell ref="B26:F26"/>
    <mergeCell ref="B27:F27"/>
    <mergeCell ref="B19:F19"/>
    <mergeCell ref="B20:F20"/>
    <mergeCell ref="C21:F21"/>
    <mergeCell ref="C22:F22"/>
    <mergeCell ref="C23:F23"/>
    <mergeCell ref="B18:F18"/>
    <mergeCell ref="A3:F3"/>
    <mergeCell ref="C5:F5"/>
    <mergeCell ref="B6:C6"/>
    <mergeCell ref="C15:F15"/>
    <mergeCell ref="B17:F17"/>
  </mergeCells>
  <pageMargins left="0.7" right="0.7" top="0.75" bottom="0.75" header="0.3" footer="0.3"/>
  <pageSetup paperSize="9" scale="94" orientation="portrait" r:id="rId5"/>
  <headerFooter>
    <oddFooter>Page &amp;P of &amp;N</oddFooter>
  </headerFooter>
  <rowBreaks count="1" manualBreakCount="1">
    <brk id="4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C Lakshmi Manogna {सी लक्ष्मी  मनोगना}</cp:lastModifiedBy>
  <cp:revision/>
  <dcterms:created xsi:type="dcterms:W3CDTF">2010-09-27T08:09:01Z</dcterms:created>
  <dcterms:modified xsi:type="dcterms:W3CDTF">2025-03-18T13:16:52Z</dcterms:modified>
  <cp:category/>
  <cp:contentStatus/>
</cp:coreProperties>
</file>