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4-25/RHQ Group/WC-3902 Const of RWH Pits at Nlr, Vjw, Vzg &amp; NSagar/Bid Docs - uploaded/"/>
    </mc:Choice>
  </mc:AlternateContent>
  <xr:revisionPtr revIDLastSave="812" documentId="13_ncr:1_{BD368C98-91EB-41FC-A282-E9F2DA675BF9}" xr6:coauthVersionLast="47" xr6:coauthVersionMax="47" xr10:uidLastSave="{9E727D86-3F77-4988-B928-82AB0343AC2F}"/>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'Schedule-I'!$A$1:$O$161</definedName>
    <definedName name="_xlnm.Print_Area" localSheetId="5">'Schedule-II'!$A$1:$O$52</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'Schedule-I'!$A$1:$O$160</definedName>
    <definedName name="Z_71DFD631_F0FC_4D77_B088_495FC5677788_.wvu.PrintArea" localSheetId="5" hidden="1">'Schedule-II'!$A$1:$L$51</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'Schedule-I'!$A$1:$O$161</definedName>
    <definedName name="Z_768FBB31_C98F_42D8_8A21_9E4C92CB0C4E_.wvu.PrintArea" localSheetId="5" hidden="1">'Schedule-II'!$A$1:$M$52</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'Schedule-I'!$A$1:$O$161</definedName>
    <definedName name="Z_F3854C08_3477_4F6D_851C_40DFA3C6F6FE_.wvu.PrintArea" localSheetId="5" hidden="1">'Schedule-II'!$A$1:$M$52</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'Schedule-I'!$A$1:$O$160</definedName>
    <definedName name="Z_FAE469C4_CC0E_407B_871F_7B3C94956CEC_.wvu.PrintArea" localSheetId="5" hidden="1">'Schedule-II'!$A$1:$L$51</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Ramu Jella {जेल्‍ला रामू} - Personal View" guid="{FAE469C4-CC0E-407B-871F-7B3C94956CEC}" mergeInterval="0" personalView="1" maximized="1" windowWidth="1596" windowHeight="67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Chittaloori Venkanna {चित्‍तलूरी वेंकन्‍ना} - Personal View" guid="{71DFD631-F0FC-4D77-B088-495FC5677788}" mergeInterval="0" personalView="1" maximized="1" windowWidth="1362" windowHeight="502" tabRatio="908" activeSheetId="1"/>
    <customWorkbookView name="C Lakshmi Manogna {सी लक्ष्मी  मनोगना} - Personal View" guid="{768FBB31-C98F-42D8-8A21-9E4C92CB0C4E}" mergeInterval="0" personalView="1" maximized="1" windowWidth="1436" windowHeight="634" tabRatio="908" activeSheetId="1"/>
    <customWorkbookView name="T Suryaprakash {टी. सूर्यप्रकाश} - Personal View" guid="{F3854C08-3477-4F6D-851C-40DFA3C6F6FE}" mergeInterval="0" personalView="1" maximized="1" windowWidth="1916" windowHeight="814" tabRatio="908"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6" l="1"/>
  <c r="K25" i="6"/>
  <c r="L25" i="6" s="1"/>
  <c r="K24" i="6"/>
  <c r="L24" i="6" s="1"/>
  <c r="K23" i="6"/>
  <c r="L23" i="6" s="1"/>
  <c r="K22" i="6"/>
  <c r="L22" i="6" s="1"/>
  <c r="K21" i="6"/>
  <c r="L21" i="6" s="1"/>
  <c r="N20" i="6"/>
  <c r="O20" i="6" s="1"/>
  <c r="K20" i="6"/>
  <c r="L20" i="6" s="1"/>
  <c r="L26" i="6" s="1"/>
  <c r="O156" i="5"/>
  <c r="N156" i="5"/>
  <c r="M154" i="5"/>
  <c r="N154" i="5" s="1"/>
  <c r="O154" i="5" s="1"/>
  <c r="M153" i="5"/>
  <c r="N153" i="5" s="1"/>
  <c r="O153" i="5" s="1"/>
  <c r="M152" i="5"/>
  <c r="N152" i="5" s="1"/>
  <c r="O152" i="5" s="1"/>
  <c r="M150" i="5"/>
  <c r="N150" i="5" s="1"/>
  <c r="O150" i="5" s="1"/>
  <c r="O148" i="5"/>
  <c r="N148" i="5"/>
  <c r="M148" i="5"/>
  <c r="O147" i="5"/>
  <c r="N147" i="5"/>
  <c r="M147" i="5"/>
  <c r="N145" i="5"/>
  <c r="O145" i="5" s="1"/>
  <c r="M145" i="5"/>
  <c r="M144" i="5"/>
  <c r="N144" i="5" s="1"/>
  <c r="O144" i="5" s="1"/>
  <c r="O143" i="5"/>
  <c r="N143" i="5"/>
  <c r="M143" i="5"/>
  <c r="O141" i="5"/>
  <c r="N141" i="5"/>
  <c r="M141" i="5"/>
  <c r="O139" i="5"/>
  <c r="N139" i="5"/>
  <c r="M139" i="5"/>
  <c r="M137" i="5"/>
  <c r="N137" i="5" s="1"/>
  <c r="O137" i="5" s="1"/>
  <c r="O135" i="5"/>
  <c r="N135" i="5"/>
  <c r="M135" i="5"/>
  <c r="O133" i="5"/>
  <c r="N133" i="5"/>
  <c r="M133" i="5"/>
  <c r="O132" i="5"/>
  <c r="N132" i="5"/>
  <c r="M132" i="5"/>
  <c r="M130" i="5"/>
  <c r="N130" i="5" s="1"/>
  <c r="P9" i="6"/>
  <c r="K49" i="6"/>
  <c r="L49" i="6" s="1"/>
  <c r="K48" i="6"/>
  <c r="L48" i="6" s="1"/>
  <c r="K47" i="6"/>
  <c r="L47" i="6" s="1"/>
  <c r="K46" i="6"/>
  <c r="L46" i="6" s="1"/>
  <c r="K45" i="6"/>
  <c r="L45" i="6" s="1"/>
  <c r="K44" i="6"/>
  <c r="M125" i="5"/>
  <c r="N125" i="5" s="1"/>
  <c r="O125" i="5" s="1"/>
  <c r="O124" i="5"/>
  <c r="N124" i="5"/>
  <c r="M124" i="5"/>
  <c r="O123" i="5"/>
  <c r="N123" i="5"/>
  <c r="M123" i="5"/>
  <c r="M121" i="5"/>
  <c r="N121" i="5" s="1"/>
  <c r="O121" i="5" s="1"/>
  <c r="M119" i="5"/>
  <c r="N119" i="5" s="1"/>
  <c r="O119" i="5" s="1"/>
  <c r="M118" i="5"/>
  <c r="N118" i="5" s="1"/>
  <c r="O118" i="5" s="1"/>
  <c r="M116" i="5"/>
  <c r="N116" i="5" s="1"/>
  <c r="O116" i="5" s="1"/>
  <c r="M115" i="5"/>
  <c r="N115" i="5" s="1"/>
  <c r="O115" i="5" s="1"/>
  <c r="M114" i="5"/>
  <c r="N114" i="5" s="1"/>
  <c r="O114" i="5" s="1"/>
  <c r="M112" i="5"/>
  <c r="N112" i="5" s="1"/>
  <c r="O112" i="5" s="1"/>
  <c r="N110" i="5"/>
  <c r="O110" i="5" s="1"/>
  <c r="M110" i="5"/>
  <c r="M108" i="5"/>
  <c r="N108" i="5" s="1"/>
  <c r="O108" i="5" s="1"/>
  <c r="M106" i="5"/>
  <c r="N106" i="5" s="1"/>
  <c r="O106" i="5" s="1"/>
  <c r="N104" i="5"/>
  <c r="O104" i="5" s="1"/>
  <c r="M104" i="5"/>
  <c r="M103" i="5"/>
  <c r="N103" i="5" s="1"/>
  <c r="O103" i="5" s="1"/>
  <c r="M101" i="5"/>
  <c r="N101" i="5" s="1"/>
  <c r="M21" i="6" l="1"/>
  <c r="K26" i="6"/>
  <c r="M23" i="6"/>
  <c r="M22" i="6"/>
  <c r="M20" i="6"/>
  <c r="M24" i="6"/>
  <c r="K50" i="6"/>
  <c r="M25" i="6"/>
  <c r="N155" i="5"/>
  <c r="O130" i="5"/>
  <c r="O155" i="5" s="1"/>
  <c r="L44" i="6"/>
  <c r="L50" i="6" s="1"/>
  <c r="N126" i="5"/>
  <c r="O101" i="5"/>
  <c r="O126" i="5" s="1"/>
  <c r="K41" i="6" l="1"/>
  <c r="L41" i="6" s="1"/>
  <c r="K40" i="6"/>
  <c r="L40" i="6" s="1"/>
  <c r="K39" i="6"/>
  <c r="L39" i="6" s="1"/>
  <c r="K38" i="6"/>
  <c r="L38" i="6" s="1"/>
  <c r="K37" i="6"/>
  <c r="L37" i="6" s="1"/>
  <c r="K36" i="6"/>
  <c r="M96" i="5"/>
  <c r="N96" i="5" s="1"/>
  <c r="O96" i="5" s="1"/>
  <c r="M95" i="5"/>
  <c r="N95" i="5" s="1"/>
  <c r="O95" i="5" s="1"/>
  <c r="M94" i="5"/>
  <c r="N94" i="5" s="1"/>
  <c r="O94" i="5" s="1"/>
  <c r="M92" i="5"/>
  <c r="N92" i="5" s="1"/>
  <c r="O92" i="5" s="1"/>
  <c r="M90" i="5"/>
  <c r="N90" i="5" s="1"/>
  <c r="O90" i="5" s="1"/>
  <c r="M89" i="5"/>
  <c r="N89" i="5" s="1"/>
  <c r="O89" i="5" s="1"/>
  <c r="M87" i="5"/>
  <c r="N87" i="5" s="1"/>
  <c r="O87" i="5" s="1"/>
  <c r="N86" i="5"/>
  <c r="O86" i="5" s="1"/>
  <c r="M86" i="5"/>
  <c r="M85" i="5"/>
  <c r="N85" i="5" s="1"/>
  <c r="O85" i="5" s="1"/>
  <c r="M83" i="5"/>
  <c r="N83" i="5" s="1"/>
  <c r="O83" i="5" s="1"/>
  <c r="M81" i="5"/>
  <c r="N81" i="5" s="1"/>
  <c r="O81" i="5" s="1"/>
  <c r="M79" i="5"/>
  <c r="N79" i="5" s="1"/>
  <c r="O79" i="5" s="1"/>
  <c r="M77" i="5"/>
  <c r="N77" i="5" s="1"/>
  <c r="O77" i="5" s="1"/>
  <c r="M75" i="5"/>
  <c r="N75" i="5" s="1"/>
  <c r="O75" i="5" s="1"/>
  <c r="M74" i="5"/>
  <c r="N74" i="5" s="1"/>
  <c r="O74" i="5" s="1"/>
  <c r="M72" i="5"/>
  <c r="N72" i="5" s="1"/>
  <c r="K33" i="6"/>
  <c r="L33" i="6" s="1"/>
  <c r="K32" i="6"/>
  <c r="L32" i="6" s="1"/>
  <c r="K31" i="6"/>
  <c r="L31" i="6" s="1"/>
  <c r="K30" i="6"/>
  <c r="L30" i="6" s="1"/>
  <c r="K29" i="6"/>
  <c r="L29" i="6" s="1"/>
  <c r="K28" i="6"/>
  <c r="L28" i="6" s="1"/>
  <c r="M67" i="5"/>
  <c r="N67" i="5" s="1"/>
  <c r="O67" i="5" s="1"/>
  <c r="M66" i="5"/>
  <c r="N66" i="5" s="1"/>
  <c r="O66" i="5" s="1"/>
  <c r="M65" i="5"/>
  <c r="N65" i="5" s="1"/>
  <c r="O65" i="5" s="1"/>
  <c r="M63" i="5"/>
  <c r="N63" i="5" s="1"/>
  <c r="O63" i="5" s="1"/>
  <c r="M61" i="5"/>
  <c r="N61" i="5" s="1"/>
  <c r="O61" i="5" s="1"/>
  <c r="M60" i="5"/>
  <c r="N60" i="5" s="1"/>
  <c r="O60" i="5" s="1"/>
  <c r="M58" i="5"/>
  <c r="N58" i="5" s="1"/>
  <c r="O58" i="5" s="1"/>
  <c r="M57" i="5"/>
  <c r="N57" i="5" s="1"/>
  <c r="O57" i="5" s="1"/>
  <c r="M56" i="5"/>
  <c r="N56" i="5" s="1"/>
  <c r="O56" i="5" s="1"/>
  <c r="M54" i="5"/>
  <c r="N54" i="5" s="1"/>
  <c r="O54" i="5" s="1"/>
  <c r="M52" i="5"/>
  <c r="N52" i="5" s="1"/>
  <c r="O52" i="5" s="1"/>
  <c r="M50" i="5"/>
  <c r="N50" i="5" s="1"/>
  <c r="O50" i="5" s="1"/>
  <c r="M48" i="5"/>
  <c r="N48" i="5" s="1"/>
  <c r="O48" i="5" s="1"/>
  <c r="M46" i="5"/>
  <c r="N46" i="5" s="1"/>
  <c r="O46" i="5" s="1"/>
  <c r="M45" i="5"/>
  <c r="N45" i="5" s="1"/>
  <c r="O45" i="5" s="1"/>
  <c r="M43" i="5"/>
  <c r="N43" i="5" s="1"/>
  <c r="O43" i="5" s="1"/>
  <c r="M23" i="5"/>
  <c r="N23" i="5" s="1"/>
  <c r="O23" i="5" s="1"/>
  <c r="K51" i="6" l="1"/>
  <c r="K42" i="6"/>
  <c r="N97" i="5"/>
  <c r="L36" i="6"/>
  <c r="O72" i="5"/>
  <c r="O97" i="5" s="1"/>
  <c r="L34" i="6"/>
  <c r="K34" i="6"/>
  <c r="O68" i="5"/>
  <c r="N68" i="5"/>
  <c r="L42" i="6" l="1"/>
  <c r="L51" i="6"/>
  <c r="K13" i="6"/>
  <c r="L13" i="6" s="1"/>
  <c r="K14" i="6"/>
  <c r="L14" i="6" s="1"/>
  <c r="K15" i="6"/>
  <c r="L15" i="6" s="1"/>
  <c r="K16" i="6"/>
  <c r="L16" i="6" s="1"/>
  <c r="K17" i="6"/>
  <c r="L17" i="6" s="1"/>
  <c r="M38" i="5" l="1"/>
  <c r="N38" i="5" s="1"/>
  <c r="O38" i="5" s="1"/>
  <c r="M37" i="5"/>
  <c r="N37" i="5" s="1"/>
  <c r="O37" i="5" s="1"/>
  <c r="M36" i="5"/>
  <c r="N36" i="5" s="1"/>
  <c r="O36" i="5" s="1"/>
  <c r="M34" i="5"/>
  <c r="N34" i="5" s="1"/>
  <c r="O34" i="5" s="1"/>
  <c r="M32" i="5"/>
  <c r="N32" i="5" s="1"/>
  <c r="O32" i="5" s="1"/>
  <c r="M31" i="5"/>
  <c r="N31" i="5" s="1"/>
  <c r="O31" i="5" s="1"/>
  <c r="M29" i="5"/>
  <c r="N29" i="5" s="1"/>
  <c r="O29" i="5" s="1"/>
  <c r="M28" i="5"/>
  <c r="N28" i="5" s="1"/>
  <c r="O28" i="5" s="1"/>
  <c r="M27" i="5"/>
  <c r="N27" i="5" s="1"/>
  <c r="O27" i="5" s="1"/>
  <c r="M25" i="5"/>
  <c r="N25" i="5" s="1"/>
  <c r="O25" i="5" s="1"/>
  <c r="M21" i="5"/>
  <c r="N21" i="5" s="1"/>
  <c r="O21" i="5" s="1"/>
  <c r="M19" i="5"/>
  <c r="N19" i="5" s="1"/>
  <c r="O19" i="5" s="1"/>
  <c r="M17" i="5"/>
  <c r="N17" i="5" s="1"/>
  <c r="O17" i="5" s="1"/>
  <c r="M16" i="5"/>
  <c r="N16" i="5" s="1"/>
  <c r="O16" i="5" s="1"/>
  <c r="M14" i="5"/>
  <c r="N14" i="5" s="1"/>
  <c r="O14" i="5" l="1"/>
  <c r="O39" i="5" s="1"/>
  <c r="N39" i="5"/>
  <c r="K12" i="6"/>
  <c r="N12" i="6"/>
  <c r="O12" i="6" s="1"/>
  <c r="L12" i="6" l="1"/>
  <c r="K18" i="6"/>
  <c r="L18" i="6" l="1"/>
  <c r="M49" i="6"/>
  <c r="M45" i="6"/>
  <c r="M48" i="6"/>
  <c r="M44" i="6"/>
  <c r="M47" i="6"/>
  <c r="M46" i="6"/>
  <c r="M41" i="6"/>
  <c r="M37" i="6"/>
  <c r="M40" i="6"/>
  <c r="M36" i="6"/>
  <c r="M39" i="6"/>
  <c r="M38" i="6"/>
  <c r="M33" i="6"/>
  <c r="M29" i="6"/>
  <c r="M32" i="6"/>
  <c r="M28" i="6"/>
  <c r="M31" i="6"/>
  <c r="M30" i="6"/>
  <c r="M13" i="6"/>
  <c r="M14" i="6"/>
  <c r="M15" i="6"/>
  <c r="M17" i="6"/>
  <c r="M16" i="6"/>
  <c r="M12" i="6"/>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O157" i="5"/>
  <c r="A161"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N162" i="5" s="1"/>
  <c r="D10" i="1"/>
  <c r="D11" i="1"/>
  <c r="D12" i="1"/>
  <c r="D14" i="1"/>
  <c r="D15" i="1"/>
  <c r="D17" i="1"/>
  <c r="D18" i="1"/>
  <c r="D20" i="1"/>
  <c r="D21" i="1"/>
  <c r="B13" i="7" l="1"/>
  <c r="N51" i="6"/>
  <c r="N54" i="6" s="1"/>
  <c r="E21" i="1"/>
  <c r="C22" i="1" s="1"/>
  <c r="D19" i="7"/>
  <c r="U6" i="4"/>
  <c r="P6" i="4"/>
  <c r="K6" i="4"/>
  <c r="I13" i="4"/>
  <c r="F6" i="4" s="1"/>
  <c r="A6" i="4"/>
  <c r="N158" i="5" l="1"/>
  <c r="O158" i="5" s="1"/>
  <c r="N159" i="5"/>
  <c r="D11" i="7" s="1"/>
  <c r="Y25" i="4"/>
  <c r="T25" i="4" s="1"/>
  <c r="U7" i="4" s="1"/>
  <c r="O160" i="5" l="1"/>
  <c r="D18" i="7" s="1"/>
  <c r="D13" i="7"/>
  <c r="A52" i="6"/>
  <c r="D20" i="7" l="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<sst xmlns="http://schemas.openxmlformats.org/spreadsheetml/2006/main" count="1282" uniqueCount="424">
  <si>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</si>
  <si>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</si>
  <si>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</si>
  <si>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</si>
  <si>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</si>
  <si>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</si>
  <si>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</si>
  <si>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</si>
  <si>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</si>
  <si>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</si>
  <si>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</si>
  <si>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</si>
  <si>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</si>
  <si>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</si>
  <si>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</si>
  <si>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</si>
  <si>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</si>
  <si>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</si>
  <si>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</si>
  <si>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</si>
  <si>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</si>
  <si>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</si>
  <si>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</si>
  <si>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</si>
  <si>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</si>
  <si>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</si>
  <si>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</si>
  <si>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</si>
  <si>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</si>
  <si>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</si>
  <si>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</si>
  <si>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</si>
  <si>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</si>
  <si>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</si>
  <si>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</si>
  <si>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</si>
  <si>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</si>
  <si>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</si>
  <si>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</si>
  <si>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</si>
  <si>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</si>
  <si>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</si>
  <si>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</si>
  <si>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</si>
  <si>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</si>
  <si>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</si>
  <si>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</si>
  <si>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</si>
  <si>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</si>
  <si>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</si>
  <si>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</si>
  <si>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</si>
  <si>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</si>
  <si>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</si>
  <si>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</si>
  <si>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</si>
  <si>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</si>
  <si>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</si>
  <si>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</si>
  <si>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</si>
  <si>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</si>
  <si>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</si>
  <si>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</si>
  <si>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</si>
  <si>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</si>
  <si>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</si>
  <si>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</si>
  <si>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</si>
  <si>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</si>
  <si>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</si>
  <si>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</si>
  <si>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</si>
  <si>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</si>
  <si>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</si>
  <si>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</si>
  <si>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</si>
  <si>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</si>
  <si>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</si>
  <si>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</si>
  <si>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</si>
  <si>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</si>
  <si>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</si>
  <si>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</si>
  <si>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</si>
  <si>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</si>
  <si>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</si>
  <si>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</si>
  <si>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</si>
  <si>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</si>
  <si>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</si>
  <si>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</si>
  <si>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</si>
  <si>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</si>
  <si>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</si>
  <si>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</si>
  <si>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</si>
  <si>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</si>
  <si>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</si>
  <si>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</si>
  <si>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</si>
  <si>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</si>
  <si>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</si>
  <si>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</si>
  <si>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</si>
  <si>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</si>
  <si>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</si>
  <si>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</si>
  <si>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</si>
  <si>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</si>
  <si>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</si>
  <si>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</si>
  <si>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</si>
  <si>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</si>
  <si>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</si>
  <si>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</si>
  <si>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</si>
  <si>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</si>
  <si>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</si>
  <si>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</si>
  <si>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</si>
  <si>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</si>
  <si>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</si>
  <si>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</si>
  <si>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</si>
  <si>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</si>
  <si>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</si>
  <si>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</si>
  <si>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</si>
  <si>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</si>
  <si>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</si>
  <si>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</si>
  <si>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</si>
  <si>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</si>
  <si>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</si>
  <si>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</si>
  <si>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</si>
  <si>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</si>
  <si>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</si>
  <si>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</si>
  <si>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</si>
  <si>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</si>
  <si>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</si>
  <si>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</si>
  <si>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</si>
  <si>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</si>
  <si>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</si>
  <si>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</si>
  <si>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</si>
  <si>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</si>
  <si>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</si>
  <si>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</si>
  <si>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</si>
  <si>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</si>
  <si>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</si>
  <si>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</si>
  <si>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</si>
  <si>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</si>
  <si>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</si>
  <si>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</si>
  <si>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</si>
  <si>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</si>
  <si>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</si>
  <si>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</si>
  <si>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</si>
  <si>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</si>
  <si>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</si>
  <si>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</si>
  <si>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</si>
  <si>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</si>
  <si>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</si>
  <si>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</si>
  <si>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</si>
  <si>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</si>
  <si>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</si>
  <si>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</si>
  <si>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</si>
  <si>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</si>
  <si>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</si>
  <si>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</si>
  <si>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</si>
  <si>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</si>
  <si>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</si>
  <si>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</si>
  <si>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</si>
  <si>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</si>
  <si>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</si>
  <si>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</si>
  <si>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</si>
  <si>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</si>
  <si>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</si>
  <si>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</si>
  <si>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</si>
  <si>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</si>
  <si>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</si>
  <si>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</si>
  <si>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</si>
  <si>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</si>
  <si>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</si>
  <si>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</si>
  <si>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</si>
  <si>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</si>
  <si>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</si>
  <si>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</si>
  <si>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</si>
  <si>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</si>
  <si>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</si>
  <si>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</si>
  <si>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</si>
  <si>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</si>
  <si>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</si>
  <si>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</si>
  <si>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</si>
  <si>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</si>
  <si>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</si>
  <si>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</si>
  <si>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</si>
  <si>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</si>
  <si>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</si>
  <si>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</si>
  <si>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</si>
  <si>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</si>
  <si>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</si>
  <si>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</si>
  <si>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</si>
  <si>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</si>
  <si>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</si>
  <si>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</si>
  <si>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</si>
  <si>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</si>
  <si>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</si>
  <si>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</si>
  <si>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</si>
  <si>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</si>
  <si>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</si>
  <si>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</si>
  <si>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</si>
  <si>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</si>
  <si>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</si>
  <si>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</si>
  <si>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</si>
  <si>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</si>
  <si>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</si>
  <si>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</si>
  <si>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</si>
  <si>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</si>
  <si>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</si>
  <si>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</si>
  <si>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</si>
  <si>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</si>
  <si>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</si>
  <si>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</si>
  <si>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</si>
  <si>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</si>
  <si>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</si>
  <si>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</si>
  <si>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</si>
  <si>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</si>
  <si>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Unit Erection Charges excluding GST</t>
  </si>
  <si>
    <t>Amount excluding GST</t>
  </si>
  <si>
    <t xml:space="preserve"> GST</t>
  </si>
  <si>
    <t>4.1.8</t>
  </si>
  <si>
    <t>5.9.1</t>
  </si>
  <si>
    <t>Sqm</t>
  </si>
  <si>
    <t xml:space="preserve"> Percentage (%) above/below +/- on DSR 2021 Rates excluding GST mentioned above (to be quoted by Bidder)</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</si>
  <si>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</si>
  <si>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</si>
  <si>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</si>
  <si>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</si>
  <si>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</si>
  <si>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</si>
  <si>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</si>
  <si>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</si>
  <si>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</si>
  <si>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</si>
  <si>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</si>
  <si>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 xml:space="preserve">A </t>
  </si>
  <si>
    <t>NON-SCHEDULE ITEMS: CIVIL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</si>
  <si>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</si>
  <si>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</si>
  <si>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</si>
  <si>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</si>
  <si>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</si>
  <si>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</si>
  <si>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</si>
  <si>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</si>
  <si>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</si>
  <si>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</si>
  <si>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</si>
  <si>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</si>
  <si>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</si>
  <si>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</si>
  <si>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</si>
  <si>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</si>
  <si>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</si>
  <si>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</si>
  <si>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</si>
  <si>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</si>
  <si>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</si>
  <si>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</si>
  <si>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</si>
  <si>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</si>
  <si>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</si>
  <si>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</si>
  <si>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</si>
  <si>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</si>
  <si>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</si>
  <si>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</si>
  <si>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</si>
  <si>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</si>
  <si>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</si>
  <si>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</si>
  <si>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</si>
  <si>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</si>
  <si>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</si>
  <si>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</si>
  <si>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</si>
  <si>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</si>
  <si>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</si>
  <si>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</si>
  <si>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</si>
  <si>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</si>
  <si>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</si>
  <si>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</si>
  <si>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</si>
  <si>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</si>
  <si>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</si>
  <si>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</si>
  <si>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</si>
  <si>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</si>
  <si>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</si>
  <si>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</si>
  <si>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</si>
  <si>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</si>
  <si>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1.1.2</t>
  </si>
  <si>
    <t>5.9.2</t>
  </si>
  <si>
    <t>12.41.2</t>
  </si>
  <si>
    <t>DSR 2023 Ref No:</t>
  </si>
  <si>
    <t>Description
(DSR'23 Items- Civil Works)</t>
  </si>
  <si>
    <t>Unit Erection Charges including GST as per DSR 2023</t>
  </si>
  <si>
    <t>GST %  included in DSR 2023</t>
  </si>
  <si>
    <t>11=10*7</t>
  </si>
  <si>
    <t>12=18% of 11</t>
  </si>
  <si>
    <t>10=8/(1+Sl.No.9)</t>
  </si>
  <si>
    <t>9= 8 x 7</t>
  </si>
  <si>
    <t>11 = Appl GST% of 9</t>
  </si>
  <si>
    <t>Total of Service/Installation Charge 
(ITEMS TAB: Item 01  INSTALLATION FOR DCB (INR) : SRM ATB
for BID PRICE SUMMARY Statement )</t>
  </si>
  <si>
    <t>5.1.2</t>
  </si>
  <si>
    <t>Meter</t>
  </si>
  <si>
    <t>NS_1</t>
  </si>
  <si>
    <t>NS_2</t>
  </si>
  <si>
    <t>NS_3</t>
  </si>
  <si>
    <t>NS_4</t>
  </si>
  <si>
    <t>NS_5</t>
  </si>
  <si>
    <t>NS_6</t>
  </si>
  <si>
    <t>2.6.1</t>
  </si>
  <si>
    <t>2.25</t>
  </si>
  <si>
    <t>2.26.1</t>
  </si>
  <si>
    <t>4.1</t>
  </si>
  <si>
    <t>4.3</t>
  </si>
  <si>
    <t>4.3.1</t>
  </si>
  <si>
    <t>5.1</t>
  </si>
  <si>
    <t>5.9</t>
  </si>
  <si>
    <t>5.16</t>
  </si>
  <si>
    <t>5.22</t>
  </si>
  <si>
    <t>5.22.6</t>
  </si>
  <si>
    <t>10.1</t>
  </si>
  <si>
    <t>12.41</t>
  </si>
  <si>
    <t>13.65</t>
  </si>
  <si>
    <t>13.65.1</t>
  </si>
  <si>
    <t>23.6</t>
  </si>
  <si>
    <t>23.15.1</t>
  </si>
  <si>
    <t>Carriage of materials</t>
  </si>
  <si>
    <t>By Mechanical Transport including loading, unloading and stackin</t>
  </si>
  <si>
    <t>Earth upto 2 Km</t>
  </si>
  <si>
    <t>Cum</t>
  </si>
  <si>
    <t>Earth work in excavation by mechanical means (Hydraulic excavator)/manual means over areas (exceeding 30 cm in depth, 1.5 m in width as well as 10 sqm on plan) including getting out and disposal of excavated earth lead upto 50 m and lift upto 1.5 m, as directed by Engineer-in-charge</t>
  </si>
  <si>
    <t>All kinds of soil.</t>
  </si>
  <si>
    <t>Filling available excavated earth (excluding rock) in trenches, plinth, sides of foundations etc. in layers not exceeding 20cm in depth, consolidating each deposited layer by ramming and watering, lead up to 50 m and lift upto 1.5 m</t>
  </si>
  <si>
    <t>Extra for every additional lift of 1.5 m or part thereof in excavation / banking excavated or stacked materials</t>
  </si>
  <si>
    <t>All kinds of soil</t>
  </si>
  <si>
    <t>Providing and laying in position cement concrete of specified grade excluding the cost of centering and shuttering - All work up to plinth level :</t>
  </si>
  <si>
    <t>1:4:8 (1 Cement : 4 coarse sand (zone-III) : 8 graded stone aggregate 40 mm nominal size)</t>
  </si>
  <si>
    <t>Centering and shuttering including strutting, propping etc. and removal of form work for :</t>
  </si>
  <si>
    <t>Foundations, footings, bases for columns</t>
  </si>
  <si>
    <t xml:space="preserve">Providing and laying in position specified grade of reinforced cement concrete, excluding the cost of centering, shuttering, finishing and reinforcement - All work up to plinth level </t>
  </si>
  <si>
    <t>1:1.5:3 (1 cement : 1.5 coarse sand (zone-III): 3 graded stone aggregate 20 mm nominal size)</t>
  </si>
  <si>
    <t>Centering and shuttering including strutting, propping etc. and removal of form for all heights :</t>
  </si>
  <si>
    <t xml:space="preserve">Foundations, footings, bases of columns, etc. for mass concrete </t>
  </si>
  <si>
    <t>sqm</t>
  </si>
  <si>
    <t>Walls (any thickness) including attached pilasters, butteresses, plinth and string courses etc.</t>
  </si>
  <si>
    <t xml:space="preserve">Providing, transporting, hoisting and fixing above plinth level up to floor five level precast reinforced cement concrete in shelves, including setting in cement mortar 1:3 (1cement : 3 coarse sand), cost of required centering, shuttering and finishing with neat cement punning on exposed  surfaces but , excluding the cost of reinforcement, with 1:1.5:3 (1 cement  : 1.5 coarse sand(zone-lll) derived from natural sources : 3 graded stone aggregate 20 mm nominal size derived from natural sources). </t>
  </si>
  <si>
    <t>Steel reinforcement for R.C.C. work including straightening, cutting, bending, placing in position and binding all complete upto plinth level.</t>
  </si>
  <si>
    <t>Thermo-Mechanically Treated bars of grade Fe-500D or more.</t>
  </si>
  <si>
    <t>Kg</t>
  </si>
  <si>
    <t>Structural steel work in single section, fixed with or without connecting plate,including cutting, hoisting, fixing in position and applying a priming coat of approved steel primer all complete.</t>
  </si>
  <si>
    <t>Providing and fixing on wall face unplasticised Rigid PVC rain water pipes conforming to IS : 13592 Type A, including jointing with seal ring conforming to IS : 5382, leaving 10 mm gap for thermal expansion, (i) 
Single socketed pipes.</t>
  </si>
  <si>
    <t xml:space="preserve">110 mm diameter </t>
  </si>
  <si>
    <t>Painting with black anti-corrosive bitumastic paint of approved brand and manufacture to give an even shade :</t>
  </si>
  <si>
    <t>Two or more coats on new work</t>
  </si>
  <si>
    <t>Supplying, filling, spreading &amp; leveling gravels of size range 5 mm to 10 mm, in the recharge pit, over the existing layer of boulders, in required thickness, for all leads &amp; lifts, all complete as per direction of Engineer-in-charge.</t>
  </si>
  <si>
    <t>each</t>
  </si>
  <si>
    <t>Providing and fixing Bail plug/ Bottom plug of required dia to the bottom of pipe assembly of tubewell as per IS:2800 (part I).100 mm dia</t>
  </si>
  <si>
    <t>Total of Schedule Items as per DSR  excluding Rebate</t>
  </si>
  <si>
    <t>Mobilzation and demobilization of truck mounted bore well drill machine/hydraulic drill machine with required accessories, T&amp;P, manpower etc to site/bore well locations including transportation, fuel, tolls and all other required incidentals required for completion of job in all respects. (Only one time for Each substation/project.  In case the replacment is required due to failure or any other reason, the agency has to mobilize alternate machine without any additional cost to POWERGRID)</t>
  </si>
  <si>
    <t>LS</t>
  </si>
  <si>
    <t xml:space="preserve">Drilling of 6.5 inch dia bore well from ground level to 100 feet deep using mechanical/hydraulic drill machine, with required tools/tackles, manpower and other incidentals for for completing the work in all types of soils/designated rocks/ rocks from surface level. </t>
  </si>
  <si>
    <t>Feet</t>
  </si>
  <si>
    <t xml:space="preserve">Supplying, assembling, lowering and fixing in vertical position in bore well unplasticized PVC medium well screen/slots 100 mm dia  pipes with minium 6 kgf/cm2 pressure class conforming to IS: 12818 with ribs or without ribs, including hire &amp; labour charges, fittings &amp; accessories etc. all complete, for all depths, as per direction of Engineer-in-charge. </t>
  </si>
  <si>
    <t>Supplying, filling, spreading &amp; leveling stone boulders of size 200 mm, in recharge pit, in the required thickness, for all leads &amp; lifts, all complete as per direction of Engineer-in-charge.</t>
  </si>
  <si>
    <t>Supplying, filling, spreading &amp; leveling stone boulders of size range 90 mm to 45 mm, in recharge pit, in the required thickness, for all leads &amp; lifts, all complete as per direction of Engineer-in-charge.</t>
  </si>
  <si>
    <t>Gravel packing in tubewell constructio, including providing gravel/aggregate coarse 12.5 mm single size, as per actual requirement, all complete as per direction of Engineer-in-charge</t>
  </si>
  <si>
    <t>Nellore SS</t>
  </si>
  <si>
    <t>Construction of Rainwater Harvesting Wells at Nellore PS, Nellore SS, Vijayawada, Vizag &amp; Nagarjun Sagar Substations</t>
  </si>
  <si>
    <t>Nellore PS</t>
  </si>
  <si>
    <t>Total for Nellore PS</t>
  </si>
  <si>
    <t>Total for Nellore SS</t>
  </si>
  <si>
    <t>Vijayawada SS</t>
  </si>
  <si>
    <t>Total for Vijayawada SS</t>
  </si>
  <si>
    <t>Vizag SS</t>
  </si>
  <si>
    <t>Total for Vizag SS</t>
  </si>
  <si>
    <t>Nagarjun Sagar SS</t>
  </si>
  <si>
    <t>Total for Nagarjun Sagar SS</t>
  </si>
  <si>
    <t>By Mechanical Transport including loading, unloading and stacking</t>
  </si>
  <si>
    <t xml:space="preserve">Specification No: Ref: SR-I/C&amp;M/WC-3902/2024/RFx-5002003978 (SR1/T/S-SRVY/DOM/B00/24/10633)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</si>
</sst>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s>
  <fonts count="58">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b/>
      <sz val="14"/>
      <name val="Arial"/>
      <family val="2"/>
    </font>
    <font>
      <b/>
      <sz val="20"/>
      <name val="Book Antiqua"/>
      <family val="1"/>
    </font>
    <font>
      <sz val="12"/>
      <name val="Calibri"/>
      <family val="2"/>
      <scheme val="minor"/>
    </font>
    <font>
      <sz val="10"/>
      <name val="Book Antiqua"/>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7" fillId="0" borderId="0" applyFont="0" applyFill="0" applyBorder="0" applyAlignment="0" applyProtection="0"/>
  </cellStyleXfs>
  <cellXfs count="368">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42" fillId="9" borderId="18" xfId="0" applyFont="1" applyFill="1" applyBorder="1" applyAlignment="1" applyProtection="1">
      <alignment horizontal="center"/>
      <protection locked="0"/>
    </xf>
    <xf numFmtId="0" fontId="54" fillId="8" borderId="18" xfId="0" applyFont="1" applyFill="1" applyBorder="1" applyAlignment="1">
      <alignment horizontal="justify" vertical="center" wrapText="1"/>
    </xf>
    <xf numFmtId="2" fontId="5" fillId="0" borderId="18" xfId="0" applyNumberFormat="1" applyFont="1" applyBorder="1" applyAlignment="1">
      <alignment vertical="center"/>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176"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justify" vertical="top" wrapText="1"/>
    </xf>
    <xf numFmtId="164" fontId="48" fillId="7" borderId="18" xfId="7" applyFont="1" applyFill="1" applyBorder="1" applyAlignment="1" applyProtection="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0" fontId="47" fillId="0" borderId="18" xfId="0" applyFont="1" applyBorder="1" applyAlignment="1">
      <alignment horizontal="center" vertical="center"/>
    </xf>
    <xf numFmtId="10" fontId="55" fillId="9" borderId="18" xfId="0" applyNumberFormat="1" applyFont="1" applyFill="1" applyBorder="1" applyAlignment="1" applyProtection="1">
      <alignment vertical="center" wrapText="1"/>
      <protection locked="0"/>
    </xf>
    <xf numFmtId="0" fontId="56" fillId="10" borderId="18" xfId="0" quotePrefix="1" applyFont="1" applyFill="1" applyBorder="1" applyAlignment="1">
      <alignment horizontal="center" vertical="center" wrapText="1"/>
    </xf>
    <xf numFmtId="49" fontId="56" fillId="10" borderId="18" xfId="0" quotePrefix="1" applyNumberFormat="1" applyFont="1" applyFill="1" applyBorder="1" applyAlignment="1">
      <alignment horizontal="center" vertical="center" wrapText="1"/>
    </xf>
    <xf numFmtId="0" fontId="42" fillId="0" borderId="0" xfId="0" applyFont="1" applyAlignment="1">
      <alignment vertical="center"/>
    </xf>
    <xf numFmtId="2" fontId="5" fillId="0" borderId="18" xfId="0" applyNumberFormat="1" applyFont="1" applyBorder="1" applyAlignment="1" applyProtection="1">
      <alignment horizontal="right" vertical="center"/>
      <protection hidden="1"/>
    </xf>
    <xf numFmtId="9" fontId="53" fillId="0" borderId="18" xfId="52" applyFont="1" applyBorder="1" applyAlignment="1">
      <alignment horizontal="center" vertical="center" wrapText="1"/>
    </xf>
    <xf numFmtId="9" fontId="43" fillId="7" borderId="44" xfId="52" applyFont="1" applyFill="1" applyBorder="1" applyAlignment="1">
      <alignment horizontal="center" vertical="center" wrapText="1"/>
    </xf>
    <xf numFmtId="9" fontId="42" fillId="9" borderId="44" xfId="52" applyFont="1" applyFill="1" applyBorder="1" applyAlignment="1" applyProtection="1">
      <alignment vertical="center"/>
      <protection locked="0"/>
    </xf>
    <xf numFmtId="9" fontId="5" fillId="7" borderId="18" xfId="52" applyFont="1" applyFill="1" applyBorder="1" applyAlignment="1">
      <alignment vertical="center"/>
    </xf>
    <xf numFmtId="9" fontId="0" fillId="0" borderId="0" xfId="52" applyFont="1" applyAlignment="1" applyProtection="1">
      <alignment vertical="center"/>
      <protection hidden="1"/>
    </xf>
    <xf numFmtId="0" fontId="43" fillId="0" borderId="44" xfId="52" applyNumberFormat="1" applyFont="1" applyBorder="1" applyAlignment="1">
      <alignment horizontal="center" vertical="center" wrapText="1"/>
    </xf>
    <xf numFmtId="9" fontId="42" fillId="9" borderId="18" xfId="52" applyFont="1" applyFill="1" applyBorder="1" applyProtection="1">
      <protection locked="0"/>
    </xf>
    <xf numFmtId="0" fontId="40" fillId="7" borderId="18" xfId="0" applyFont="1" applyFill="1" applyBorder="1" applyAlignment="1">
      <alignment horizontal="center" vertical="center" wrapText="1"/>
    </xf>
    <xf numFmtId="0" fontId="0" fillId="0" borderId="18" xfId="0" applyBorder="1" applyAlignment="1">
      <alignment horizontal="center" vertical="center" wrapText="1"/>
    </xf>
    <xf numFmtId="0" fontId="5" fillId="7" borderId="18" xfId="0" applyFont="1" applyFill="1" applyBorder="1" applyAlignment="1">
      <alignment vertical="center" wrapText="1"/>
    </xf>
    <xf numFmtId="0" fontId="0" fillId="0" borderId="0" xfId="0" applyAlignment="1" applyProtection="1">
      <alignment vertical="center" wrapText="1"/>
      <protection hidden="1"/>
    </xf>
    <xf numFmtId="0" fontId="6" fillId="0" borderId="18" xfId="0" applyFont="1" applyBorder="1" applyAlignment="1">
      <alignment horizontal="right" vertical="top" wrapText="1"/>
    </xf>
    <xf numFmtId="164" fontId="43" fillId="0" borderId="18" xfId="7" applyFont="1" applyBorder="1" applyAlignment="1" applyProtection="1">
      <alignment vertical="center"/>
    </xf>
    <xf numFmtId="164" fontId="5" fillId="0" borderId="18" xfId="7" applyFont="1" applyBorder="1" applyAlignment="1" applyProtection="1">
      <alignment horizontal="center" vertical="center"/>
    </xf>
    <xf numFmtId="0" fontId="49"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vertical="top" wrapText="1"/>
      <protection hidden="1"/>
    </xf>
    <xf numFmtId="0" fontId="7" fillId="0" borderId="0" xfId="25" applyFont="1" applyAlignment="1" applyProtection="1">
      <alignment horizontal="justify"/>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5" fillId="0" borderId="0" xfId="25" applyFont="1" applyAlignment="1" applyProtection="1">
      <alignment horizontal="left" vertical="top"/>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43" fillId="0" borderId="0" xfId="0" applyFont="1" applyAlignment="1">
      <alignment horizontal="center" vertical="center" wrapText="1"/>
    </xf>
    <xf numFmtId="0" fontId="50" fillId="0" borderId="19" xfId="0" applyFont="1" applyBorder="1" applyAlignment="1">
      <alignment horizontal="center"/>
    </xf>
    <xf numFmtId="0" fontId="6" fillId="7" borderId="38" xfId="0" applyFont="1" applyFill="1" applyBorder="1" applyAlignment="1">
      <alignment horizontal="right" vertical="center" wrapText="1"/>
    </xf>
    <xf numFmtId="0" fontId="6" fillId="7" borderId="3" xfId="0" applyFont="1" applyFill="1" applyBorder="1" applyAlignment="1">
      <alignment horizontal="right" vertical="center" wrapText="1"/>
    </xf>
    <xf numFmtId="0" fontId="6" fillId="7" borderId="11" xfId="0" applyFont="1" applyFill="1" applyBorder="1" applyAlignment="1">
      <alignment horizontal="right" vertical="center" wrapText="1"/>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33" fillId="0" borderId="18" xfId="0" applyFont="1" applyBorder="1" applyAlignment="1" applyProtection="1">
      <alignment horizontal="justify" vertical="center" wrapText="1"/>
      <protection hidden="1"/>
    </xf>
    <xf numFmtId="0" fontId="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top" wrapText="1"/>
      <protection hidden="1"/>
    </xf>
    <xf numFmtId="0" fontId="7" fillId="0" borderId="11" xfId="0" applyFont="1" applyBorder="1" applyAlignment="1" applyProtection="1">
      <alignment horizontal="left" vertical="top" wrapText="1"/>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left" vertical="top" wrapText="1"/>
      <protection hidden="1"/>
    </xf>
    <xf numFmtId="173" fontId="9" fillId="0" borderId="0" xfId="35" applyNumberFormat="1" applyFont="1" applyAlignment="1" applyProtection="1">
      <alignment horizontal="left" vertical="center" indent="1"/>
      <protection hidden="1"/>
    </xf>
    <xf numFmtId="0" fontId="8" fillId="0" borderId="52"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0" xfId="33" applyAlignment="1" applyProtection="1">
      <alignment horizontal="left" vertical="center" indent="2"/>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0" borderId="52" xfId="33" applyBorder="1" applyAlignment="1" applyProtection="1">
      <alignment horizontal="justify" vertical="center" wrapText="1"/>
      <protection hidden="1"/>
    </xf>
    <xf numFmtId="0" fontId="49" fillId="0" borderId="0" xfId="39" applyFont="1" applyFill="1" applyAlignment="1">
      <alignment horizontal="center" vertical="center" wrapText="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Normal="100" zoomScaleSheetLayoutView="100" workbookViewId="0">
      <selection activeCell="B5" sqref="B5"/>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61.5" customHeight="1">
      <c r="A1" s="278" t="s">
        <v>412</v>
      </c>
      <c r="B1" s="278"/>
      <c r="C1" s="278"/>
      <c r="D1" s="124"/>
    </row>
    <row r="2" spans="1:4" ht="32.25" customHeight="1">
      <c r="A2" s="367" t="s">
        <v>423</v>
      </c>
      <c r="B2" s="367"/>
      <c r="C2" s="367"/>
      <c r="D2" s="123"/>
    </row>
    <row r="3" spans="1:4" ht="20.25" customHeight="1">
      <c r="A3" s="279" t="s">
        <v>0</v>
      </c>
      <c r="B3" s="279"/>
      <c r="C3" s="279"/>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49"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51" t="str">
        <f>IF(COUNTIF(D9:D21,"TRUE"),"False","Sheet OK")</f>
        <v>False</v>
      </c>
    </row>
    <row r="22" spans="1:5" ht="36.75" customHeight="1">
      <c r="C22" s="129" t="str">
        <f>IF(E21="False","ENTER DETAILS","Sheet OK")</f>
        <v>ENTER DETAILS</v>
      </c>
      <c r="D22" s="129"/>
      <c r="E22" s="129"/>
    </row>
  </sheetData>
  <sheetProtection algorithmName="SHA-512" hashValue="PaVBnzsPk/K6/eHpmqTtNkAZG7YqYYTc7/FDxCbr8YbD7ULCEKHKeuD0DClUD+GYrOcV8ZV47EkKcueLh+qM5Q==" saltValue="8aCaXGP7Xb0uGYGV9P21FA==" spinCount="100000" sheet="1" formatColumns="0" formatRows="0"/>
  <customSheetViews>
    <customSheetView guid="{FAE469C4-CC0E-407B-871F-7B3C94956CEC}" showPageBreaks="1" printArea="1" hiddenRows="1" view="pageBreakPreview">
      <selection activeCell="C24" sqref="C24"/>
      <pageMargins left="0" right="0" top="0" bottom="0" header="0" footer="0"/>
      <pageSetup scale="105" orientation="portrait" r:id="rId1"/>
      <headerFooter alignWithMargins="0"/>
    </customSheetView>
    <customSheetView guid="{A60C0BDD-7FB1-4EBA-A0E1-529280DA1A28}" hiddenRows="1" hiddenColumns="1" topLeftCell="B1">
      <selection activeCell="D11" sqref="D11"/>
      <pageMargins left="0" right="0" top="0" bottom="0" header="0" footer="0"/>
      <pageSetup scale="105" orientation="portrait" r:id="rId2"/>
      <headerFooter alignWithMargins="0"/>
    </customSheetView>
    <customSheetView guid="{9CE94B9F-4902-4B08-AE4E-74E93D8E789E}" hiddenRows="1" hiddenColumns="1" topLeftCell="B45">
      <selection activeCell="D30" sqref="D30"/>
      <pageMargins left="0" right="0" top="0" bottom="0" header="0" footer="0"/>
      <pageSetup scale="105" orientation="portrait" r:id="rId3"/>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4"/>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8"/>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9"/>
      <headerFooter alignWithMargins="0"/>
    </customSheetView>
    <customSheetView guid="{DF819C10-7533-4A2E-B278-90B3B38A4AE6}" hiddenRows="1" hiddenColumns="1" topLeftCell="B18">
      <selection activeCell="D30" sqref="D30"/>
      <pageMargins left="0" right="0" top="0" bottom="0" header="0" footer="0"/>
      <pageSetup scale="105" orientation="portrait" r:id="rId10"/>
      <headerFooter alignWithMargins="0"/>
    </customSheetView>
    <customSheetView guid="{6F637C86-117D-4792-B5D4-37E20B1C50B5}" hiddenRows="1" hiddenColumns="1" topLeftCell="B1">
      <selection activeCell="D11" sqref="D11"/>
      <pageMargins left="0" right="0" top="0" bottom="0" header="0" footer="0"/>
      <pageSetup scale="105" orientation="portrait" r:id="rId11"/>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12"/>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13"/>
      <headerFooter alignWithMargins="0"/>
    </customSheetView>
    <customSheetView guid="{F3854C08-3477-4F6D-851C-40DFA3C6F6FE}" showPageBreaks="1" printArea="1" hiddenRows="1" hiddenColumns="1" view="pageBreakPreview">
      <selection activeCell="C5" sqref="C5"/>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3" priority="15" stopIfTrue="1">
      <formula>$A$7="Total Nos. of  Partners in the JV [excluding the Lead Partner]"</formula>
    </cfRule>
  </conditionalFormatting>
  <conditionalFormatting sqref="C8">
    <cfRule type="expression" dxfId="12"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82" t="e">
        <f>#REF!</f>
        <v>#REF!</v>
      </c>
      <c r="B3" s="282"/>
      <c r="C3" s="282"/>
      <c r="D3" s="282"/>
      <c r="E3" s="282"/>
      <c r="F3" s="54"/>
      <c r="G3" s="54"/>
      <c r="H3" s="54"/>
    </row>
    <row r="4" spans="1:9" ht="20.100000000000001" customHeight="1">
      <c r="A4" s="72"/>
      <c r="H4" s="22"/>
      <c r="I4" s="23"/>
    </row>
    <row r="5" spans="1:9" ht="20.100000000000001" customHeight="1">
      <c r="A5" s="283" t="s">
        <v>12</v>
      </c>
      <c r="B5" s="283"/>
      <c r="C5" s="283"/>
      <c r="D5" s="283"/>
      <c r="E5" s="283"/>
      <c r="F5" s="24"/>
      <c r="H5" s="22"/>
      <c r="I5" s="23"/>
    </row>
    <row r="6" spans="1:9" ht="20.100000000000001" customHeight="1">
      <c r="A6" s="76"/>
      <c r="H6" s="22"/>
      <c r="I6" s="23"/>
    </row>
    <row r="7" spans="1:9" ht="20.100000000000001" customHeight="1">
      <c r="A7" s="63" t="s">
        <v>13</v>
      </c>
      <c r="E7" s="65" t="s">
        <v>13</v>
      </c>
      <c r="H7" s="22"/>
      <c r="I7" s="23"/>
    </row>
    <row r="8" spans="1:9" ht="36" customHeight="1">
      <c r="A8" s="284" t="e">
        <f>#REF!</f>
        <v>#REF!</v>
      </c>
      <c r="B8" s="284"/>
      <c r="C8" s="284"/>
      <c r="D8" s="284"/>
      <c r="E8" s="66" t="e">
        <f>#REF!</f>
        <v>#REF!</v>
      </c>
      <c r="H8" s="22"/>
      <c r="I8" s="23"/>
    </row>
    <row r="9" spans="1:9">
      <c r="A9" s="77" t="s">
        <v>14</v>
      </c>
      <c r="B9" s="285" t="e">
        <f>#REF!</f>
        <v>#REF!</v>
      </c>
      <c r="C9" s="285"/>
      <c r="D9" s="285"/>
      <c r="E9" s="66" t="e">
        <f>#REF!</f>
        <v>#REF!</v>
      </c>
      <c r="H9" s="22"/>
      <c r="I9" s="23"/>
    </row>
    <row r="10" spans="1:9">
      <c r="A10" s="77" t="s">
        <v>15</v>
      </c>
      <c r="B10" s="280" t="e">
        <f>#REF!</f>
        <v>#REF!</v>
      </c>
      <c r="C10" s="280"/>
      <c r="D10" s="280"/>
      <c r="E10" s="66" t="e">
        <f>#REF!</f>
        <v>#REF!</v>
      </c>
      <c r="H10" s="22"/>
      <c r="I10" s="23"/>
    </row>
    <row r="11" spans="1:9">
      <c r="B11" s="280" t="e">
        <f>#REF!</f>
        <v>#REF!</v>
      </c>
      <c r="C11" s="280"/>
      <c r="D11" s="280"/>
      <c r="E11" s="66" t="e">
        <f>#REF!</f>
        <v>#REF!</v>
      </c>
    </row>
    <row r="12" spans="1:9">
      <c r="A12" s="76"/>
      <c r="B12" s="280" t="e">
        <f>#REF!</f>
        <v>#REF!</v>
      </c>
      <c r="C12" s="280"/>
      <c r="D12" s="280"/>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81" t="s">
        <v>17</v>
      </c>
      <c r="B16" s="281"/>
      <c r="C16" s="281"/>
      <c r="D16" s="281"/>
      <c r="E16" s="281"/>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AE469C4-CC0E-407B-871F-7B3C94956CEC}"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3854C08-3477-4F6D-851C-40DFA3C6F6FE}"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05" t="s">
        <v>22</v>
      </c>
      <c r="B1" s="306"/>
      <c r="C1" s="306"/>
      <c r="D1" s="306"/>
      <c r="E1" s="306"/>
      <c r="F1" s="306"/>
      <c r="G1" s="306"/>
      <c r="H1" s="306"/>
      <c r="I1" s="307"/>
    </row>
    <row r="2" spans="1:9" ht="31.5" customHeight="1">
      <c r="A2" s="18" t="s">
        <v>23</v>
      </c>
      <c r="B2" s="301" t="s">
        <v>24</v>
      </c>
      <c r="C2" s="301"/>
      <c r="D2" s="301"/>
      <c r="E2" s="301"/>
      <c r="F2" s="301"/>
      <c r="G2" s="301"/>
      <c r="H2" s="301"/>
      <c r="I2" s="302"/>
    </row>
    <row r="3" spans="1:9" ht="36" customHeight="1">
      <c r="A3" s="18" t="s">
        <v>25</v>
      </c>
      <c r="B3" s="301" t="s">
        <v>26</v>
      </c>
      <c r="C3" s="301"/>
      <c r="D3" s="301"/>
      <c r="E3" s="301"/>
      <c r="F3" s="301"/>
      <c r="G3" s="301"/>
      <c r="H3" s="301"/>
      <c r="I3" s="302"/>
    </row>
    <row r="4" spans="1:9" ht="36" customHeight="1">
      <c r="A4" s="18" t="s">
        <v>27</v>
      </c>
      <c r="B4" s="301" t="s">
        <v>28</v>
      </c>
      <c r="C4" s="301"/>
      <c r="D4" s="301"/>
      <c r="E4" s="301"/>
      <c r="F4" s="301"/>
      <c r="G4" s="301"/>
      <c r="H4" s="301"/>
      <c r="I4" s="302"/>
    </row>
    <row r="5" spans="1:9" ht="36" customHeight="1">
      <c r="A5" s="18" t="s">
        <v>29</v>
      </c>
      <c r="B5" s="301" t="s">
        <v>30</v>
      </c>
      <c r="C5" s="301"/>
      <c r="D5" s="301"/>
      <c r="E5" s="301"/>
      <c r="F5" s="301"/>
      <c r="G5" s="301"/>
      <c r="H5" s="301"/>
      <c r="I5" s="302"/>
    </row>
    <row r="6" spans="1:9" ht="19.5" customHeight="1">
      <c r="A6" s="19" t="s">
        <v>31</v>
      </c>
      <c r="B6" s="303" t="s">
        <v>32</v>
      </c>
      <c r="C6" s="303"/>
      <c r="D6" s="303"/>
      <c r="E6" s="303"/>
      <c r="F6" s="303"/>
      <c r="G6" s="303"/>
      <c r="H6" s="303"/>
      <c r="I6" s="304"/>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289" t="s">
        <v>33</v>
      </c>
      <c r="B35" s="289"/>
      <c r="C35" s="289"/>
      <c r="D35" s="289"/>
      <c r="E35" s="289"/>
      <c r="F35" s="289"/>
      <c r="G35" s="289"/>
      <c r="H35" s="289"/>
      <c r="I35" s="289"/>
      <c r="J35" s="1"/>
    </row>
    <row r="36" spans="1:16" ht="15.75">
      <c r="A36" s="287" t="s">
        <v>34</v>
      </c>
      <c r="B36" s="287"/>
      <c r="C36" s="287"/>
      <c r="D36" s="287"/>
      <c r="E36" s="287"/>
      <c r="F36" s="287"/>
      <c r="G36" s="287"/>
      <c r="H36" s="287"/>
      <c r="I36" s="287"/>
      <c r="J36" s="1"/>
      <c r="K36" s="58">
        <f>'Name of Bidder'!C14</f>
        <v>0</v>
      </c>
      <c r="O36" s="55" t="e">
        <f>'Name of Bidder'!#REF!</f>
        <v>#REF!</v>
      </c>
    </row>
    <row r="37" spans="1:16" ht="18.75">
      <c r="A37" s="286" t="s">
        <v>35</v>
      </c>
      <c r="B37" s="286"/>
      <c r="C37" s="286"/>
      <c r="D37" s="286"/>
      <c r="E37" s="286"/>
      <c r="F37" s="286"/>
      <c r="G37" s="286"/>
      <c r="H37" s="286"/>
      <c r="I37" s="286"/>
      <c r="J37" s="1"/>
      <c r="K37" s="58">
        <f>'Name of Bidder'!C15</f>
        <v>0</v>
      </c>
      <c r="O37" s="55" t="e">
        <f>'Name of Bidder'!#REF!</f>
        <v>#REF!</v>
      </c>
    </row>
    <row r="38" spans="1:16" ht="36" customHeight="1">
      <c r="A38" s="290" t="s">
        <v>36</v>
      </c>
      <c r="B38" s="290"/>
      <c r="C38" s="290"/>
      <c r="D38" s="290"/>
      <c r="E38" s="290"/>
      <c r="F38" s="290"/>
      <c r="G38" s="290"/>
      <c r="H38" s="290"/>
      <c r="I38" s="290"/>
      <c r="J38" s="1"/>
      <c r="K38" s="58" t="e">
        <f>'Name of Bidder'!#REF!</f>
        <v>#REF!</v>
      </c>
      <c r="O38" s="55" t="e">
        <f>'Name of Bidder'!#REF!</f>
        <v>#REF!</v>
      </c>
    </row>
    <row r="39" spans="1:16" ht="18.75">
      <c r="A39" s="286" t="s">
        <v>37</v>
      </c>
      <c r="B39" s="286"/>
      <c r="C39" s="286"/>
      <c r="D39" s="286"/>
      <c r="E39" s="286"/>
      <c r="F39" s="286"/>
      <c r="G39" s="286"/>
      <c r="H39" s="286"/>
      <c r="I39" s="286"/>
      <c r="J39" s="1"/>
      <c r="K39" s="58" t="e">
        <f>'Name of Bidder'!#REF!</f>
        <v>#REF!</v>
      </c>
      <c r="O39" s="55" t="e">
        <f>'Name of Bidder'!#REF!</f>
        <v>#REF!</v>
      </c>
    </row>
    <row r="40" spans="1:16" ht="15.75">
      <c r="A40" s="287" t="s">
        <v>38</v>
      </c>
      <c r="B40" s="287"/>
      <c r="C40" s="287"/>
      <c r="D40" s="287"/>
      <c r="E40" s="287"/>
      <c r="F40" s="287"/>
      <c r="G40" s="287"/>
      <c r="H40" s="287"/>
      <c r="I40" s="287"/>
      <c r="J40" s="1"/>
    </row>
    <row r="41" spans="1:16" ht="18.75" customHeight="1">
      <c r="A41" s="288">
        <f>'Name of Bidder'!C9</f>
        <v>0</v>
      </c>
      <c r="B41" s="288"/>
      <c r="C41" s="288"/>
      <c r="D41" s="288"/>
      <c r="E41" s="288"/>
      <c r="F41" s="288"/>
      <c r="G41" s="288"/>
      <c r="H41" s="288"/>
      <c r="I41" s="288"/>
      <c r="J41" s="1"/>
      <c r="K41" s="59" t="e">
        <f>'Name of Bidder'!#REF!</f>
        <v>#REF!</v>
      </c>
      <c r="M41" s="55" t="s">
        <v>39</v>
      </c>
      <c r="P41" s="55" t="s">
        <v>40</v>
      </c>
    </row>
    <row r="42" spans="1:16" ht="15.75" hidden="1">
      <c r="A42" s="287" t="e">
        <f>IF(#REF! = "Individual Firm", " ", " and ")</f>
        <v>#REF!</v>
      </c>
      <c r="B42" s="287"/>
      <c r="C42" s="287"/>
      <c r="D42" s="287"/>
      <c r="E42" s="287"/>
      <c r="F42" s="287"/>
      <c r="G42" s="287"/>
      <c r="H42" s="287"/>
      <c r="I42" s="287"/>
      <c r="J42" s="1"/>
    </row>
    <row r="43" spans="1:16" ht="15.75" hidden="1">
      <c r="A43" s="287" t="e">
        <f xml:space="preserve"> IF(#REF!= "Individual Firm", "",#REF!)</f>
        <v>#REF!</v>
      </c>
      <c r="B43" s="287"/>
      <c r="C43" s="287"/>
      <c r="D43" s="287"/>
      <c r="E43" s="287"/>
      <c r="F43" s="287"/>
      <c r="G43" s="287"/>
      <c r="H43" s="287"/>
      <c r="I43" s="287"/>
      <c r="J43" s="1"/>
    </row>
    <row r="44" spans="1:16" ht="39.950000000000003" hidden="1" customHeight="1">
      <c r="A44" s="290" t="e">
        <f>IF(#REF!= "Sole Bidder", "", "having its Registered Office at "&amp;IF(#REF!=1,#REF!&amp;" "&amp;#REF!&amp;" "&amp;#REF!,IF(#REF!=2,#REF!&amp;" &amp; "&amp;#REF!&amp;" "&amp;#REF!&amp;" and " &amp;#REF!&amp;" &amp; "&amp;#REF!&amp;" "&amp;#REF! &amp;IF(#REF!=2," respectively",""))))</f>
        <v>#REF!</v>
      </c>
      <c r="B44" s="290"/>
      <c r="C44" s="290"/>
      <c r="D44" s="290"/>
      <c r="E44" s="290"/>
      <c r="F44" s="290"/>
      <c r="G44" s="290"/>
      <c r="H44" s="290"/>
      <c r="I44" s="290"/>
      <c r="J44" s="1"/>
    </row>
    <row r="45" spans="1:16" ht="15.75">
      <c r="A45" s="287" t="s">
        <v>41</v>
      </c>
      <c r="B45" s="287"/>
      <c r="C45" s="287"/>
      <c r="D45" s="287"/>
      <c r="E45" s="287"/>
      <c r="F45" s="287"/>
      <c r="G45" s="287"/>
      <c r="H45" s="287"/>
      <c r="I45" s="287"/>
      <c r="J45" s="1"/>
    </row>
    <row r="46" spans="1:16" ht="18.75">
      <c r="A46" s="286" t="s">
        <v>42</v>
      </c>
      <c r="B46" s="286"/>
      <c r="C46" s="286"/>
      <c r="D46" s="286"/>
      <c r="E46" s="286"/>
      <c r="F46" s="286"/>
      <c r="G46" s="286"/>
      <c r="H46" s="286"/>
      <c r="I46" s="286"/>
      <c r="J46" s="1"/>
    </row>
    <row r="47" spans="1:16" ht="18.75">
      <c r="A47" s="286" t="s">
        <v>43</v>
      </c>
      <c r="B47" s="286"/>
      <c r="C47" s="286"/>
      <c r="D47" s="286"/>
      <c r="E47" s="286"/>
      <c r="F47" s="286"/>
      <c r="G47" s="286"/>
      <c r="H47" s="286"/>
      <c r="I47" s="286"/>
      <c r="J47" s="1"/>
    </row>
    <row r="48" spans="1:16" ht="69" customHeight="1">
      <c r="A48" s="298" t="e">
        <f>"POWERGRID intends to award, under laid-down organisational procedures, contract(s) for " &amp;#REF!</f>
        <v>#REF!</v>
      </c>
      <c r="B48" s="298"/>
      <c r="C48" s="298"/>
      <c r="D48" s="298"/>
      <c r="E48" s="298"/>
      <c r="F48" s="298"/>
      <c r="G48" s="298"/>
      <c r="H48" s="298"/>
      <c r="I48" s="298"/>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91" t="s">
        <v>44</v>
      </c>
      <c r="B51" s="291"/>
      <c r="C51" s="291"/>
      <c r="D51" s="291"/>
      <c r="E51" s="295" t="s">
        <v>44</v>
      </c>
      <c r="F51" s="295"/>
      <c r="G51" s="295"/>
      <c r="H51" s="295"/>
      <c r="I51" s="295"/>
      <c r="J51" s="1"/>
    </row>
    <row r="52" spans="1:10" ht="33" customHeight="1">
      <c r="A52" s="293" t="s">
        <v>45</v>
      </c>
      <c r="B52" s="293"/>
      <c r="C52" s="293"/>
      <c r="D52" s="293"/>
      <c r="E52" s="294" t="s">
        <v>46</v>
      </c>
      <c r="F52" s="294"/>
      <c r="G52" s="294"/>
      <c r="H52" s="294"/>
      <c r="I52" s="294"/>
      <c r="J52" s="1"/>
    </row>
    <row r="53" spans="1:10" ht="22.5" customHeight="1">
      <c r="A53" s="56" t="s">
        <v>12</v>
      </c>
      <c r="B53" s="5"/>
      <c r="C53" s="5"/>
      <c r="D53" s="5"/>
      <c r="E53" s="5"/>
      <c r="F53" s="5"/>
      <c r="G53" s="5"/>
      <c r="H53" s="5"/>
      <c r="I53" s="57" t="s">
        <v>47</v>
      </c>
      <c r="J53" s="1"/>
    </row>
    <row r="54" spans="1:10" ht="100.5" customHeight="1">
      <c r="A54" s="299" t="e">
        <f>#REF! &amp; " Package and Specification Number " &amp;#REF! &amp; " POWERGRID values full compliance with all relevant laws and regulations, and the principles of economical use of resources, and of fairness and transparency in its relations with its Bidders/ Contractors."</f>
        <v>#REF!</v>
      </c>
      <c r="B54" s="299"/>
      <c r="C54" s="299"/>
      <c r="D54" s="299"/>
      <c r="E54" s="299"/>
      <c r="F54" s="299"/>
      <c r="G54" s="299"/>
      <c r="H54" s="299"/>
      <c r="I54" s="299"/>
    </row>
    <row r="55" spans="1:10" ht="8.1" customHeight="1">
      <c r="A55" s="7"/>
      <c r="B55" s="8"/>
      <c r="C55" s="8"/>
      <c r="D55" s="8"/>
      <c r="E55" s="8"/>
      <c r="F55" s="8"/>
      <c r="G55" s="8"/>
      <c r="H55" s="8"/>
      <c r="I55" s="8"/>
    </row>
    <row r="56" spans="1:10" ht="35.25" customHeight="1">
      <c r="A56" s="296" t="s">
        <v>48</v>
      </c>
      <c r="B56" s="296"/>
      <c r="C56" s="296"/>
      <c r="D56" s="296"/>
      <c r="E56" s="296"/>
      <c r="F56" s="296"/>
      <c r="G56" s="296"/>
      <c r="H56" s="296"/>
      <c r="I56" s="296"/>
    </row>
    <row r="57" spans="1:10" ht="8.1" customHeight="1">
      <c r="A57" s="9"/>
      <c r="B57" s="8"/>
      <c r="C57" s="8"/>
      <c r="D57" s="8"/>
      <c r="E57" s="8"/>
      <c r="F57" s="8"/>
      <c r="G57" s="8"/>
      <c r="H57" s="8"/>
      <c r="I57" s="8"/>
    </row>
    <row r="58" spans="1:10" ht="15.75">
      <c r="A58" s="297" t="s">
        <v>49</v>
      </c>
      <c r="B58" s="297"/>
      <c r="C58" s="297"/>
      <c r="D58" s="297"/>
      <c r="E58" s="297"/>
      <c r="F58" s="297"/>
      <c r="G58" s="297"/>
      <c r="H58" s="297"/>
      <c r="I58" s="297"/>
    </row>
    <row r="59" spans="1:10" ht="8.1" customHeight="1">
      <c r="A59" s="9"/>
      <c r="B59" s="8"/>
      <c r="C59" s="8"/>
      <c r="D59" s="8"/>
      <c r="E59" s="8"/>
      <c r="F59" s="8"/>
      <c r="G59" s="8"/>
      <c r="H59" s="8"/>
      <c r="I59" s="8"/>
    </row>
    <row r="60" spans="1:10" ht="16.5">
      <c r="A60" s="292" t="s">
        <v>50</v>
      </c>
      <c r="B60" s="292"/>
      <c r="C60" s="292"/>
      <c r="D60" s="292"/>
      <c r="E60" s="292"/>
      <c r="F60" s="292"/>
      <c r="G60" s="292"/>
      <c r="H60" s="292"/>
      <c r="I60" s="292"/>
    </row>
    <row r="61" spans="1:10" ht="8.1" customHeight="1">
      <c r="A61" s="10"/>
      <c r="B61" s="8"/>
      <c r="C61" s="8"/>
      <c r="D61" s="8"/>
      <c r="E61" s="8"/>
      <c r="F61" s="8"/>
      <c r="G61" s="8"/>
      <c r="H61" s="8"/>
      <c r="I61" s="8"/>
    </row>
    <row r="62" spans="1:10" ht="37.5" customHeight="1">
      <c r="A62" s="11" t="s">
        <v>51</v>
      </c>
      <c r="B62" s="291" t="s">
        <v>52</v>
      </c>
      <c r="C62" s="291"/>
      <c r="D62" s="291"/>
      <c r="E62" s="291"/>
      <c r="F62" s="291"/>
      <c r="G62" s="291"/>
      <c r="H62" s="291"/>
      <c r="I62" s="291"/>
    </row>
    <row r="63" spans="1:10" ht="8.1" customHeight="1">
      <c r="A63" s="9"/>
      <c r="B63" s="8"/>
      <c r="C63" s="8"/>
      <c r="D63" s="8"/>
      <c r="E63" s="8"/>
      <c r="F63" s="8"/>
      <c r="G63" s="8"/>
      <c r="H63" s="8"/>
      <c r="I63" s="8"/>
    </row>
    <row r="64" spans="1:10" ht="79.5" customHeight="1">
      <c r="A64" s="8"/>
      <c r="B64" s="11" t="s">
        <v>53</v>
      </c>
      <c r="C64" s="291" t="s">
        <v>54</v>
      </c>
      <c r="D64" s="291"/>
      <c r="E64" s="291"/>
      <c r="F64" s="291"/>
      <c r="G64" s="291"/>
      <c r="H64" s="291"/>
      <c r="I64" s="291"/>
    </row>
    <row r="65" spans="1:10" ht="8.1" customHeight="1">
      <c r="A65" s="8"/>
      <c r="B65" s="11"/>
      <c r="C65" s="4"/>
      <c r="D65" s="4"/>
      <c r="E65" s="4"/>
      <c r="F65" s="4"/>
      <c r="G65" s="4"/>
      <c r="H65" s="4"/>
      <c r="I65" s="4"/>
    </row>
    <row r="66" spans="1:10" ht="109.5" customHeight="1">
      <c r="A66" s="8"/>
      <c r="B66" s="11" t="s">
        <v>55</v>
      </c>
      <c r="C66" s="291" t="s">
        <v>56</v>
      </c>
      <c r="D66" s="291"/>
      <c r="E66" s="291"/>
      <c r="F66" s="291"/>
      <c r="G66" s="291"/>
      <c r="H66" s="291"/>
      <c r="I66" s="291"/>
    </row>
    <row r="67" spans="1:10" ht="8.1" customHeight="1">
      <c r="A67" s="8"/>
      <c r="B67" s="11"/>
      <c r="C67" s="73"/>
      <c r="D67" s="4"/>
      <c r="E67" s="4"/>
      <c r="F67" s="4"/>
      <c r="G67" s="4"/>
      <c r="H67" s="4"/>
      <c r="I67" s="4"/>
    </row>
    <row r="68" spans="1:10" ht="50.25" customHeight="1">
      <c r="A68" s="8"/>
      <c r="B68" s="11" t="s">
        <v>57</v>
      </c>
      <c r="C68" s="291" t="s">
        <v>58</v>
      </c>
      <c r="D68" s="291"/>
      <c r="E68" s="291"/>
      <c r="F68" s="291"/>
      <c r="G68" s="291"/>
      <c r="H68" s="291"/>
      <c r="I68" s="291"/>
    </row>
    <row r="69" spans="1:10" ht="15.75">
      <c r="A69" s="9"/>
      <c r="B69" s="8"/>
      <c r="C69" s="8"/>
      <c r="D69" s="8"/>
      <c r="E69" s="8"/>
      <c r="F69" s="8"/>
      <c r="G69" s="8"/>
      <c r="H69" s="8"/>
      <c r="I69" s="8"/>
    </row>
    <row r="70" spans="1:10" ht="87" customHeight="1">
      <c r="A70" s="11" t="s">
        <v>59</v>
      </c>
      <c r="B70" s="291" t="s">
        <v>60</v>
      </c>
      <c r="C70" s="291"/>
      <c r="D70" s="291"/>
      <c r="E70" s="291"/>
      <c r="F70" s="291"/>
      <c r="G70" s="291"/>
      <c r="H70" s="291"/>
      <c r="I70" s="291"/>
    </row>
    <row r="71" spans="1:10" ht="8.1" customHeight="1">
      <c r="A71" s="10"/>
      <c r="B71" s="8"/>
      <c r="C71" s="8"/>
      <c r="D71" s="8"/>
      <c r="E71" s="8"/>
      <c r="F71" s="8"/>
      <c r="G71" s="8"/>
      <c r="H71" s="8"/>
      <c r="I71" s="8"/>
    </row>
    <row r="72" spans="1:10" ht="16.5">
      <c r="A72" s="292" t="s">
        <v>61</v>
      </c>
      <c r="B72" s="292"/>
      <c r="C72" s="292"/>
      <c r="D72" s="292"/>
      <c r="E72" s="292"/>
      <c r="F72" s="292"/>
      <c r="G72" s="292"/>
      <c r="H72" s="292"/>
      <c r="I72" s="292"/>
    </row>
    <row r="73" spans="1:10" ht="16.5">
      <c r="A73" s="10"/>
      <c r="B73" s="8"/>
      <c r="C73" s="8"/>
      <c r="D73" s="8"/>
      <c r="E73" s="8"/>
      <c r="F73" s="8"/>
      <c r="G73" s="8"/>
      <c r="H73" s="8"/>
      <c r="I73" s="8"/>
    </row>
    <row r="74" spans="1:10" ht="49.5" customHeight="1">
      <c r="A74" s="11" t="s">
        <v>51</v>
      </c>
      <c r="B74" s="291" t="s">
        <v>62</v>
      </c>
      <c r="C74" s="291"/>
      <c r="D74" s="291"/>
      <c r="E74" s="291"/>
      <c r="F74" s="291"/>
      <c r="G74" s="291"/>
      <c r="H74" s="291"/>
      <c r="I74" s="291"/>
    </row>
    <row r="75" spans="1:10" ht="45" customHeight="1">
      <c r="A75" s="4"/>
      <c r="B75" s="5"/>
      <c r="C75" s="5"/>
      <c r="D75" s="5"/>
      <c r="E75" s="5"/>
      <c r="F75" s="4"/>
      <c r="G75" s="5"/>
      <c r="H75" s="5"/>
      <c r="I75" s="5"/>
      <c r="J75" s="1"/>
    </row>
    <row r="76" spans="1:10" ht="21" customHeight="1">
      <c r="A76" s="291" t="s">
        <v>44</v>
      </c>
      <c r="B76" s="291"/>
      <c r="C76" s="291"/>
      <c r="D76" s="291"/>
      <c r="E76" s="295" t="s">
        <v>44</v>
      </c>
      <c r="F76" s="295"/>
      <c r="G76" s="295"/>
      <c r="H76" s="295"/>
      <c r="I76" s="295"/>
      <c r="J76" s="1"/>
    </row>
    <row r="77" spans="1:10" ht="33" customHeight="1">
      <c r="A77" s="293" t="s">
        <v>45</v>
      </c>
      <c r="B77" s="293"/>
      <c r="C77" s="293"/>
      <c r="D77" s="293"/>
      <c r="E77" s="294" t="s">
        <v>46</v>
      </c>
      <c r="F77" s="294"/>
      <c r="G77" s="294"/>
      <c r="H77" s="294"/>
      <c r="I77" s="294"/>
      <c r="J77" s="1"/>
    </row>
    <row r="78" spans="1:10" ht="20.25" customHeight="1">
      <c r="A78" s="56" t="s">
        <v>12</v>
      </c>
      <c r="B78" s="5"/>
      <c r="C78" s="5"/>
      <c r="D78" s="5"/>
      <c r="E78" s="5"/>
      <c r="F78" s="5"/>
      <c r="G78" s="5"/>
      <c r="H78" s="5"/>
      <c r="I78" s="57" t="s">
        <v>63</v>
      </c>
      <c r="J78" s="1"/>
    </row>
    <row r="79" spans="1:10" ht="36" customHeight="1">
      <c r="A79" s="300" t="s">
        <v>64</v>
      </c>
      <c r="B79" s="300"/>
      <c r="C79" s="300"/>
      <c r="D79" s="300"/>
      <c r="E79" s="300"/>
      <c r="F79" s="300"/>
      <c r="G79" s="300"/>
      <c r="H79" s="300"/>
      <c r="I79" s="300"/>
      <c r="J79" s="1"/>
    </row>
    <row r="80" spans="1:10" ht="125.25" customHeight="1">
      <c r="A80" s="8"/>
      <c r="B80" s="11" t="s">
        <v>65</v>
      </c>
      <c r="C80" s="291" t="s">
        <v>66</v>
      </c>
      <c r="D80" s="291"/>
      <c r="E80" s="291"/>
      <c r="F80" s="291"/>
      <c r="G80" s="291"/>
      <c r="H80" s="291"/>
      <c r="I80" s="291"/>
    </row>
    <row r="81" spans="1:10" ht="9.9499999999999993" customHeight="1">
      <c r="A81" s="8"/>
      <c r="B81" s="12"/>
      <c r="C81" s="9"/>
      <c r="D81" s="9"/>
      <c r="E81" s="9"/>
      <c r="F81" s="9"/>
      <c r="G81" s="9"/>
      <c r="H81" s="9"/>
      <c r="I81" s="9"/>
    </row>
    <row r="82" spans="1:10" ht="112.5" customHeight="1">
      <c r="A82" s="8"/>
      <c r="B82" s="11" t="s">
        <v>55</v>
      </c>
      <c r="C82" s="291" t="s">
        <v>67</v>
      </c>
      <c r="D82" s="291"/>
      <c r="E82" s="291"/>
      <c r="F82" s="291"/>
      <c r="G82" s="291"/>
      <c r="H82" s="291"/>
      <c r="I82" s="291"/>
    </row>
    <row r="83" spans="1:10" ht="9.9499999999999993" customHeight="1">
      <c r="A83" s="8"/>
      <c r="B83" s="11"/>
      <c r="C83" s="13"/>
      <c r="D83" s="13"/>
      <c r="E83" s="13"/>
      <c r="F83" s="13"/>
      <c r="G83" s="13"/>
      <c r="H83" s="13"/>
      <c r="I83" s="13"/>
    </row>
    <row r="84" spans="1:10" ht="134.25" customHeight="1">
      <c r="A84" s="8"/>
      <c r="B84" s="11" t="s">
        <v>57</v>
      </c>
      <c r="C84" s="291" t="s">
        <v>68</v>
      </c>
      <c r="D84" s="291"/>
      <c r="E84" s="291"/>
      <c r="F84" s="291"/>
      <c r="G84" s="291"/>
      <c r="H84" s="291"/>
      <c r="I84" s="291"/>
    </row>
    <row r="85" spans="1:10" ht="9.9499999999999993" customHeight="1">
      <c r="A85" s="8"/>
      <c r="B85" s="11"/>
      <c r="C85" s="13"/>
      <c r="D85" s="13"/>
      <c r="E85" s="13"/>
      <c r="F85" s="13"/>
      <c r="G85" s="13"/>
      <c r="H85" s="13"/>
      <c r="I85" s="13"/>
    </row>
    <row r="86" spans="1:10" ht="94.5" customHeight="1">
      <c r="A86" s="8"/>
      <c r="B86" s="11" t="s">
        <v>69</v>
      </c>
      <c r="C86" s="291" t="s">
        <v>70</v>
      </c>
      <c r="D86" s="291"/>
      <c r="E86" s="291"/>
      <c r="F86" s="291"/>
      <c r="G86" s="291"/>
      <c r="H86" s="291"/>
      <c r="I86" s="291"/>
    </row>
    <row r="87" spans="1:10" ht="9.9499999999999993" customHeight="1">
      <c r="A87" s="8"/>
      <c r="B87" s="11"/>
      <c r="C87" s="13"/>
      <c r="D87" s="13"/>
      <c r="E87" s="13"/>
      <c r="F87" s="13"/>
      <c r="G87" s="13"/>
      <c r="H87" s="13"/>
      <c r="I87" s="13"/>
    </row>
    <row r="88" spans="1:10" ht="81.75" customHeight="1">
      <c r="A88" s="8"/>
      <c r="B88" s="11" t="s">
        <v>71</v>
      </c>
      <c r="C88" s="291" t="s">
        <v>72</v>
      </c>
      <c r="D88" s="291"/>
      <c r="E88" s="291"/>
      <c r="F88" s="291"/>
      <c r="G88" s="291"/>
      <c r="H88" s="291"/>
      <c r="I88" s="291"/>
    </row>
    <row r="89" spans="1:10" ht="9.9499999999999993" customHeight="1">
      <c r="A89" s="8"/>
      <c r="B89" s="11"/>
      <c r="C89" s="13"/>
      <c r="D89" s="13"/>
      <c r="E89" s="13"/>
      <c r="F89" s="13"/>
      <c r="G89" s="13"/>
      <c r="H89" s="13"/>
      <c r="I89" s="13"/>
    </row>
    <row r="90" spans="1:10" ht="72" customHeight="1">
      <c r="A90" s="8"/>
      <c r="B90" s="11" t="s">
        <v>73</v>
      </c>
      <c r="C90" s="291" t="s">
        <v>74</v>
      </c>
      <c r="D90" s="291"/>
      <c r="E90" s="291"/>
      <c r="F90" s="291"/>
      <c r="G90" s="291"/>
      <c r="H90" s="291"/>
      <c r="I90" s="291"/>
    </row>
    <row r="91" spans="1:10" ht="8.1" customHeight="1">
      <c r="A91" s="8"/>
      <c r="B91" s="13"/>
      <c r="C91" s="13"/>
      <c r="D91" s="13"/>
      <c r="E91" s="13"/>
      <c r="F91" s="13"/>
      <c r="G91" s="13"/>
      <c r="H91" s="13"/>
      <c r="I91" s="13"/>
    </row>
    <row r="92" spans="1:10" ht="53.25" customHeight="1">
      <c r="A92" s="11" t="s">
        <v>59</v>
      </c>
      <c r="B92" s="291" t="s">
        <v>75</v>
      </c>
      <c r="C92" s="291"/>
      <c r="D92" s="291"/>
      <c r="E92" s="291"/>
      <c r="F92" s="291"/>
      <c r="G92" s="291"/>
      <c r="H92" s="291"/>
      <c r="I92" s="291"/>
    </row>
    <row r="93" spans="1:10" ht="62.25" customHeight="1">
      <c r="A93" s="4"/>
      <c r="B93" s="5"/>
      <c r="C93" s="5"/>
      <c r="D93" s="5"/>
      <c r="E93" s="5"/>
      <c r="F93" s="4"/>
      <c r="G93" s="5"/>
      <c r="H93" s="5"/>
      <c r="I93" s="5"/>
      <c r="J93" s="1"/>
    </row>
    <row r="94" spans="1:10" ht="21" customHeight="1">
      <c r="A94" s="291" t="s">
        <v>44</v>
      </c>
      <c r="B94" s="291"/>
      <c r="C94" s="291"/>
      <c r="D94" s="291"/>
      <c r="E94" s="295" t="s">
        <v>44</v>
      </c>
      <c r="F94" s="295"/>
      <c r="G94" s="295"/>
      <c r="H94" s="295"/>
      <c r="I94" s="295"/>
      <c r="J94" s="1"/>
    </row>
    <row r="95" spans="1:10" ht="33" customHeight="1">
      <c r="A95" s="293" t="s">
        <v>45</v>
      </c>
      <c r="B95" s="293"/>
      <c r="C95" s="293"/>
      <c r="D95" s="293"/>
      <c r="E95" s="294" t="s">
        <v>46</v>
      </c>
      <c r="F95" s="294"/>
      <c r="G95" s="294"/>
      <c r="H95" s="294"/>
      <c r="I95" s="294"/>
      <c r="J95" s="1"/>
    </row>
    <row r="96" spans="1:10" ht="20.25" customHeight="1">
      <c r="A96" s="56" t="s">
        <v>12</v>
      </c>
      <c r="B96" s="5"/>
      <c r="C96" s="5"/>
      <c r="D96" s="5"/>
      <c r="E96" s="5"/>
      <c r="F96" s="5"/>
      <c r="G96" s="5"/>
      <c r="H96" s="5"/>
      <c r="I96" s="57" t="s">
        <v>76</v>
      </c>
      <c r="J96" s="1"/>
    </row>
    <row r="97" spans="1:10" ht="27.75" customHeight="1">
      <c r="A97" s="292" t="s">
        <v>77</v>
      </c>
      <c r="B97" s="292"/>
      <c r="C97" s="292"/>
      <c r="D97" s="292"/>
      <c r="E97" s="292"/>
      <c r="F97" s="292"/>
      <c r="G97" s="292"/>
      <c r="H97" s="292"/>
      <c r="I97" s="292"/>
    </row>
    <row r="98" spans="1:10" ht="21.75" customHeight="1">
      <c r="A98" s="9"/>
      <c r="B98" s="291"/>
      <c r="C98" s="291"/>
      <c r="D98" s="291"/>
      <c r="E98" s="291"/>
      <c r="F98" s="291"/>
      <c r="G98" s="291"/>
      <c r="H98" s="291"/>
      <c r="I98" s="291"/>
    </row>
    <row r="99" spans="1:10" ht="85.5" customHeight="1">
      <c r="A99" s="11" t="s">
        <v>51</v>
      </c>
      <c r="B99" s="291" t="s">
        <v>78</v>
      </c>
      <c r="C99" s="291"/>
      <c r="D99" s="291"/>
      <c r="E99" s="291"/>
      <c r="F99" s="291"/>
      <c r="G99" s="291"/>
      <c r="H99" s="291"/>
      <c r="I99" s="291"/>
    </row>
    <row r="100" spans="1:10" ht="15.75">
      <c r="A100" s="56"/>
      <c r="B100" s="5"/>
      <c r="C100" s="5"/>
      <c r="D100" s="5"/>
      <c r="E100" s="5"/>
      <c r="F100" s="5"/>
      <c r="G100" s="5"/>
      <c r="H100" s="5"/>
      <c r="I100" s="57"/>
      <c r="J100" s="1"/>
    </row>
    <row r="101" spans="1:10" ht="165.75" customHeight="1">
      <c r="A101" s="11" t="s">
        <v>59</v>
      </c>
      <c r="B101" s="291" t="s">
        <v>79</v>
      </c>
      <c r="C101" s="291"/>
      <c r="D101" s="291"/>
      <c r="E101" s="291"/>
      <c r="F101" s="291"/>
      <c r="G101" s="291"/>
      <c r="H101" s="291"/>
      <c r="I101" s="291"/>
    </row>
    <row r="102" spans="1:10" ht="18" customHeight="1">
      <c r="A102" s="11"/>
      <c r="B102" s="9"/>
      <c r="C102" s="9"/>
      <c r="D102" s="9"/>
      <c r="E102" s="9"/>
      <c r="F102" s="9"/>
      <c r="G102" s="9"/>
      <c r="H102" s="9"/>
      <c r="I102" s="9"/>
    </row>
    <row r="103" spans="1:10" ht="62.25" customHeight="1">
      <c r="A103" s="11" t="s">
        <v>80</v>
      </c>
      <c r="B103" s="291" t="s">
        <v>81</v>
      </c>
      <c r="C103" s="291"/>
      <c r="D103" s="291"/>
      <c r="E103" s="291"/>
      <c r="F103" s="291"/>
      <c r="G103" s="291"/>
      <c r="H103" s="291"/>
      <c r="I103" s="291"/>
    </row>
    <row r="104" spans="1:10" ht="15" customHeight="1">
      <c r="A104" s="9"/>
      <c r="B104" s="8"/>
      <c r="C104" s="8"/>
      <c r="D104" s="8"/>
      <c r="E104" s="8"/>
      <c r="F104" s="8"/>
      <c r="G104" s="8"/>
      <c r="H104" s="8"/>
      <c r="I104" s="8"/>
    </row>
    <row r="105" spans="1:10" ht="29.25" customHeight="1">
      <c r="A105" s="292" t="s">
        <v>82</v>
      </c>
      <c r="B105" s="292"/>
      <c r="C105" s="292"/>
      <c r="D105" s="292"/>
      <c r="E105" s="292"/>
      <c r="F105" s="292"/>
      <c r="G105" s="292"/>
      <c r="H105" s="292"/>
      <c r="I105" s="292"/>
    </row>
    <row r="106" spans="1:10" ht="29.25" customHeight="1">
      <c r="A106" s="10"/>
      <c r="B106" s="8"/>
      <c r="C106" s="8"/>
      <c r="D106" s="8"/>
      <c r="E106" s="8"/>
      <c r="F106" s="8"/>
      <c r="G106" s="8"/>
      <c r="H106" s="8"/>
      <c r="I106" s="8"/>
    </row>
    <row r="107" spans="1:10" ht="54.75" customHeight="1">
      <c r="A107" s="11" t="s">
        <v>51</v>
      </c>
      <c r="B107" s="296" t="s">
        <v>83</v>
      </c>
      <c r="C107" s="296"/>
      <c r="D107" s="296"/>
      <c r="E107" s="296"/>
      <c r="F107" s="296"/>
      <c r="G107" s="296"/>
      <c r="H107" s="296"/>
      <c r="I107" s="296"/>
    </row>
    <row r="108" spans="1:10" ht="15" customHeight="1">
      <c r="A108" s="11"/>
      <c r="B108" s="8"/>
      <c r="C108" s="8"/>
      <c r="D108" s="8"/>
      <c r="E108" s="8"/>
      <c r="F108" s="8"/>
      <c r="G108" s="8"/>
      <c r="H108" s="8"/>
      <c r="I108" s="8"/>
    </row>
    <row r="109" spans="1:10" ht="66.75" customHeight="1">
      <c r="A109" s="11" t="s">
        <v>59</v>
      </c>
      <c r="B109" s="296" t="s">
        <v>84</v>
      </c>
      <c r="C109" s="296"/>
      <c r="D109" s="296"/>
      <c r="E109" s="296"/>
      <c r="F109" s="296"/>
      <c r="G109" s="296"/>
      <c r="H109" s="296"/>
      <c r="I109" s="296"/>
    </row>
    <row r="110" spans="1:10" ht="15" customHeight="1">
      <c r="A110" s="9"/>
      <c r="B110" s="8"/>
      <c r="C110" s="8"/>
      <c r="D110" s="8"/>
      <c r="E110" s="8"/>
      <c r="F110" s="8"/>
      <c r="G110" s="8"/>
      <c r="H110" s="8"/>
      <c r="I110" s="8"/>
    </row>
    <row r="111" spans="1:10" ht="25.5" customHeight="1">
      <c r="A111" s="292" t="s">
        <v>85</v>
      </c>
      <c r="B111" s="292"/>
      <c r="C111" s="292"/>
      <c r="D111" s="292"/>
      <c r="E111" s="292"/>
      <c r="F111" s="292"/>
      <c r="G111" s="292"/>
      <c r="H111" s="292"/>
      <c r="I111" s="292"/>
    </row>
    <row r="112" spans="1:10" ht="22.5" customHeight="1">
      <c r="A112" s="10"/>
      <c r="B112" s="8"/>
      <c r="C112" s="8"/>
      <c r="D112" s="8"/>
      <c r="E112" s="8"/>
      <c r="F112" s="8"/>
      <c r="G112" s="8"/>
      <c r="H112" s="8"/>
      <c r="I112" s="8"/>
    </row>
    <row r="113" spans="1:10" ht="58.5" customHeight="1">
      <c r="A113" s="11" t="s">
        <v>51</v>
      </c>
      <c r="B113" s="296" t="s">
        <v>86</v>
      </c>
      <c r="C113" s="296"/>
      <c r="D113" s="296"/>
      <c r="E113" s="296"/>
      <c r="F113" s="296"/>
      <c r="G113" s="296"/>
      <c r="H113" s="296"/>
      <c r="I113" s="296"/>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91" t="s">
        <v>44</v>
      </c>
      <c r="B116" s="291"/>
      <c r="C116" s="291"/>
      <c r="D116" s="291"/>
      <c r="E116" s="295" t="s">
        <v>44</v>
      </c>
      <c r="F116" s="295"/>
      <c r="G116" s="295"/>
      <c r="H116" s="295"/>
      <c r="I116" s="295"/>
      <c r="J116" s="1"/>
    </row>
    <row r="117" spans="1:10" ht="33" customHeight="1">
      <c r="A117" s="293" t="s">
        <v>45</v>
      </c>
      <c r="B117" s="293"/>
      <c r="C117" s="293"/>
      <c r="D117" s="293"/>
      <c r="E117" s="294" t="s">
        <v>46</v>
      </c>
      <c r="F117" s="294"/>
      <c r="G117" s="294"/>
      <c r="H117" s="294"/>
      <c r="I117" s="294"/>
      <c r="J117" s="1"/>
    </row>
    <row r="118" spans="1:10" ht="19.5" customHeight="1">
      <c r="A118" s="56" t="s">
        <v>12</v>
      </c>
      <c r="B118" s="5"/>
      <c r="C118" s="5"/>
      <c r="D118" s="5"/>
      <c r="E118" s="5"/>
      <c r="F118" s="5"/>
      <c r="G118" s="5"/>
      <c r="H118" s="5"/>
      <c r="I118" s="57" t="s">
        <v>87</v>
      </c>
    </row>
    <row r="119" spans="1:10" ht="60.75" customHeight="1">
      <c r="A119" s="11" t="s">
        <v>59</v>
      </c>
      <c r="B119" s="296" t="s">
        <v>88</v>
      </c>
      <c r="C119" s="296"/>
      <c r="D119" s="296"/>
      <c r="E119" s="296"/>
      <c r="F119" s="296"/>
      <c r="G119" s="296"/>
      <c r="H119" s="296"/>
      <c r="I119" s="296"/>
    </row>
    <row r="120" spans="1:10" ht="15.95" customHeight="1">
      <c r="A120" s="9"/>
      <c r="B120" s="8"/>
      <c r="C120" s="8"/>
      <c r="D120" s="8"/>
      <c r="E120" s="8"/>
      <c r="F120" s="8"/>
      <c r="G120" s="8"/>
      <c r="H120" s="8"/>
      <c r="I120" s="8"/>
    </row>
    <row r="121" spans="1:10" ht="26.25" customHeight="1">
      <c r="A121" s="292" t="s">
        <v>89</v>
      </c>
      <c r="B121" s="292"/>
      <c r="C121" s="292"/>
      <c r="D121" s="292"/>
      <c r="E121" s="292"/>
      <c r="F121" s="292"/>
      <c r="G121" s="292"/>
      <c r="H121" s="292"/>
      <c r="I121" s="292"/>
    </row>
    <row r="122" spans="1:10" ht="24.75" customHeight="1">
      <c r="A122" s="9"/>
      <c r="B122" s="8"/>
      <c r="C122" s="8"/>
      <c r="D122" s="8"/>
      <c r="E122" s="8"/>
      <c r="F122" s="8"/>
      <c r="G122" s="8"/>
      <c r="H122" s="8"/>
      <c r="I122" s="8"/>
    </row>
    <row r="123" spans="1:10" ht="39.75" customHeight="1">
      <c r="A123" s="11" t="s">
        <v>51</v>
      </c>
      <c r="B123" s="296" t="s">
        <v>90</v>
      </c>
      <c r="C123" s="296"/>
      <c r="D123" s="296"/>
      <c r="E123" s="296"/>
      <c r="F123" s="296"/>
      <c r="G123" s="296"/>
      <c r="H123" s="296"/>
      <c r="I123" s="296"/>
    </row>
    <row r="124" spans="1:10" ht="25.5" customHeight="1">
      <c r="A124" s="8"/>
      <c r="B124" s="8"/>
      <c r="C124" s="8"/>
      <c r="D124" s="8"/>
      <c r="E124" s="8"/>
      <c r="F124" s="8"/>
      <c r="G124" s="8"/>
      <c r="H124" s="8"/>
      <c r="I124" s="8"/>
      <c r="J124" s="1"/>
    </row>
    <row r="125" spans="1:10" ht="43.5" customHeight="1">
      <c r="A125" s="11" t="s">
        <v>59</v>
      </c>
      <c r="B125" s="296" t="s">
        <v>91</v>
      </c>
      <c r="C125" s="296"/>
      <c r="D125" s="296"/>
      <c r="E125" s="296"/>
      <c r="F125" s="296"/>
      <c r="G125" s="296"/>
      <c r="H125" s="296"/>
      <c r="I125" s="296"/>
    </row>
    <row r="126" spans="1:10" ht="21.75" customHeight="1">
      <c r="A126" s="10"/>
      <c r="B126" s="8"/>
      <c r="C126" s="8"/>
      <c r="D126" s="8"/>
      <c r="E126" s="8"/>
      <c r="F126" s="8"/>
      <c r="G126" s="8"/>
      <c r="H126" s="8"/>
      <c r="I126" s="8"/>
    </row>
    <row r="127" spans="1:10" ht="25.5" customHeight="1">
      <c r="A127" s="292" t="s">
        <v>92</v>
      </c>
      <c r="B127" s="292"/>
      <c r="C127" s="292"/>
      <c r="D127" s="292"/>
      <c r="E127" s="292"/>
      <c r="F127" s="292"/>
      <c r="G127" s="292"/>
      <c r="H127" s="292"/>
      <c r="I127" s="292"/>
    </row>
    <row r="128" spans="1:10" ht="23.25" customHeight="1">
      <c r="A128" s="9"/>
      <c r="B128" s="8"/>
      <c r="C128" s="8"/>
      <c r="D128" s="8"/>
      <c r="E128" s="8"/>
      <c r="F128" s="8"/>
      <c r="G128" s="8"/>
      <c r="H128" s="8"/>
      <c r="I128" s="8"/>
    </row>
    <row r="129" spans="1:10" ht="88.5" customHeight="1">
      <c r="A129" s="296" t="s">
        <v>93</v>
      </c>
      <c r="B129" s="296"/>
      <c r="C129" s="296"/>
      <c r="D129" s="296"/>
      <c r="E129" s="296"/>
      <c r="F129" s="296"/>
      <c r="G129" s="296"/>
      <c r="H129" s="296"/>
      <c r="I129" s="296"/>
    </row>
    <row r="130" spans="1:10" ht="26.25" customHeight="1">
      <c r="A130" s="8"/>
      <c r="B130" s="8"/>
      <c r="C130" s="8"/>
      <c r="D130" s="8"/>
      <c r="E130" s="8"/>
      <c r="F130" s="8"/>
      <c r="G130" s="8"/>
      <c r="H130" s="8"/>
      <c r="I130" s="8"/>
    </row>
    <row r="131" spans="1:10" ht="21.75" customHeight="1">
      <c r="A131" s="292" t="s">
        <v>94</v>
      </c>
      <c r="B131" s="292"/>
      <c r="C131" s="292"/>
      <c r="D131" s="292"/>
      <c r="E131" s="292"/>
      <c r="F131" s="292"/>
      <c r="G131" s="292"/>
      <c r="H131" s="292"/>
      <c r="I131" s="292"/>
    </row>
    <row r="132" spans="1:10" ht="25.5" customHeight="1">
      <c r="A132" s="10"/>
      <c r="B132" s="8"/>
      <c r="C132" s="8"/>
      <c r="D132" s="8"/>
      <c r="E132" s="8"/>
      <c r="F132" s="8"/>
      <c r="G132" s="8"/>
      <c r="H132" s="8"/>
      <c r="I132" s="8"/>
    </row>
    <row r="133" spans="1:10" ht="69" customHeight="1">
      <c r="A133" s="11" t="s">
        <v>51</v>
      </c>
      <c r="B133" s="296" t="s">
        <v>95</v>
      </c>
      <c r="C133" s="296"/>
      <c r="D133" s="296"/>
      <c r="E133" s="296"/>
      <c r="F133" s="296"/>
      <c r="G133" s="296"/>
      <c r="H133" s="296"/>
      <c r="I133" s="296"/>
    </row>
    <row r="134" spans="1:10" ht="21" customHeight="1">
      <c r="A134" s="11"/>
      <c r="B134" s="296"/>
      <c r="C134" s="296"/>
      <c r="D134" s="296"/>
      <c r="E134" s="296"/>
      <c r="F134" s="296"/>
      <c r="G134" s="296"/>
      <c r="H134" s="296"/>
      <c r="I134" s="296"/>
    </row>
    <row r="135" spans="1:10" ht="191.25" customHeight="1">
      <c r="A135" s="11" t="s">
        <v>59</v>
      </c>
      <c r="B135" s="296" t="s">
        <v>96</v>
      </c>
      <c r="C135" s="296"/>
      <c r="D135" s="296"/>
      <c r="E135" s="296"/>
      <c r="F135" s="296"/>
      <c r="G135" s="296"/>
      <c r="H135" s="296"/>
      <c r="I135" s="296"/>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91" t="s">
        <v>44</v>
      </c>
      <c r="B138" s="291"/>
      <c r="C138" s="291"/>
      <c r="D138" s="291"/>
      <c r="E138" s="295" t="s">
        <v>44</v>
      </c>
      <c r="F138" s="295"/>
      <c r="G138" s="295"/>
      <c r="H138" s="295"/>
      <c r="I138" s="295"/>
      <c r="J138" s="1"/>
    </row>
    <row r="139" spans="1:10" ht="37.5" customHeight="1">
      <c r="A139" s="293" t="s">
        <v>45</v>
      </c>
      <c r="B139" s="293"/>
      <c r="C139" s="293"/>
      <c r="D139" s="293"/>
      <c r="E139" s="294" t="s">
        <v>46</v>
      </c>
      <c r="F139" s="294"/>
      <c r="G139" s="294"/>
      <c r="H139" s="294"/>
      <c r="I139" s="294"/>
      <c r="J139" s="1"/>
    </row>
    <row r="140" spans="1:10" ht="20.25" customHeight="1">
      <c r="A140" s="56" t="s">
        <v>12</v>
      </c>
      <c r="B140" s="5"/>
      <c r="C140" s="5"/>
      <c r="D140" s="5"/>
      <c r="E140" s="5"/>
      <c r="F140" s="5"/>
      <c r="G140" s="5"/>
      <c r="H140" s="5"/>
      <c r="I140" s="57" t="s">
        <v>97</v>
      </c>
      <c r="J140" s="1"/>
    </row>
    <row r="141" spans="1:10" ht="70.5" customHeight="1">
      <c r="A141" s="11" t="s">
        <v>80</v>
      </c>
      <c r="B141" s="296" t="s">
        <v>98</v>
      </c>
      <c r="C141" s="296"/>
      <c r="D141" s="296"/>
      <c r="E141" s="296"/>
      <c r="F141" s="296"/>
      <c r="G141" s="296"/>
      <c r="H141" s="296"/>
      <c r="I141" s="296"/>
    </row>
    <row r="142" spans="1:10" ht="31.5" customHeight="1">
      <c r="A142" s="11"/>
      <c r="B142" s="296"/>
      <c r="C142" s="296"/>
      <c r="D142" s="296"/>
      <c r="E142" s="296"/>
      <c r="F142" s="296"/>
      <c r="G142" s="296"/>
      <c r="H142" s="296"/>
      <c r="I142" s="296"/>
    </row>
    <row r="143" spans="1:10" ht="141.75" customHeight="1">
      <c r="A143" s="11" t="s">
        <v>99</v>
      </c>
      <c r="B143" s="296" t="s">
        <v>100</v>
      </c>
      <c r="C143" s="296"/>
      <c r="D143" s="296"/>
      <c r="E143" s="296"/>
      <c r="F143" s="296"/>
      <c r="G143" s="296"/>
      <c r="H143" s="296"/>
      <c r="I143" s="296"/>
    </row>
    <row r="144" spans="1:10" ht="22.5" customHeight="1">
      <c r="A144" s="9"/>
      <c r="B144" s="296"/>
      <c r="C144" s="296"/>
      <c r="D144" s="296"/>
      <c r="E144" s="296"/>
      <c r="F144" s="296"/>
      <c r="G144" s="296"/>
      <c r="H144" s="296"/>
      <c r="I144" s="296"/>
    </row>
    <row r="145" spans="1:10" ht="74.25" customHeight="1">
      <c r="A145" s="11" t="s">
        <v>101</v>
      </c>
      <c r="B145" s="296" t="s">
        <v>102</v>
      </c>
      <c r="C145" s="296"/>
      <c r="D145" s="296"/>
      <c r="E145" s="296"/>
      <c r="F145" s="296"/>
      <c r="G145" s="296"/>
      <c r="H145" s="296"/>
      <c r="I145" s="296"/>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296" t="s">
        <v>104</v>
      </c>
      <c r="C148" s="296"/>
      <c r="D148" s="296"/>
      <c r="E148" s="296"/>
      <c r="F148" s="296"/>
      <c r="G148" s="296"/>
      <c r="H148" s="296"/>
      <c r="I148" s="296"/>
    </row>
    <row r="149" spans="1:10" ht="15.95" customHeight="1">
      <c r="A149" s="11"/>
      <c r="B149" s="296"/>
      <c r="C149" s="296"/>
      <c r="D149" s="296"/>
      <c r="E149" s="296"/>
      <c r="F149" s="296"/>
      <c r="G149" s="296"/>
      <c r="H149" s="296"/>
      <c r="I149" s="296"/>
    </row>
    <row r="150" spans="1:10" ht="90" customHeight="1">
      <c r="A150" s="11" t="s">
        <v>105</v>
      </c>
      <c r="B150" s="296" t="s">
        <v>106</v>
      </c>
      <c r="C150" s="296"/>
      <c r="D150" s="296"/>
      <c r="E150" s="296"/>
      <c r="F150" s="296"/>
      <c r="G150" s="296"/>
      <c r="H150" s="296"/>
      <c r="I150" s="296"/>
    </row>
    <row r="151" spans="1:10" ht="15.95" customHeight="1">
      <c r="A151" s="11"/>
      <c r="B151" s="8"/>
      <c r="C151" s="8"/>
      <c r="D151" s="8"/>
      <c r="E151" s="8"/>
      <c r="F151" s="8"/>
      <c r="G151" s="8"/>
      <c r="H151" s="8"/>
      <c r="I151" s="8"/>
    </row>
    <row r="152" spans="1:10" ht="111.75" customHeight="1">
      <c r="A152" s="11" t="s">
        <v>107</v>
      </c>
      <c r="B152" s="296" t="s">
        <v>108</v>
      </c>
      <c r="C152" s="296"/>
      <c r="D152" s="296"/>
      <c r="E152" s="296"/>
      <c r="F152" s="296"/>
      <c r="G152" s="296"/>
      <c r="H152" s="296"/>
      <c r="I152" s="296"/>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91" t="s">
        <v>44</v>
      </c>
      <c r="B155" s="291"/>
      <c r="C155" s="291"/>
      <c r="D155" s="291"/>
      <c r="E155" s="295" t="s">
        <v>44</v>
      </c>
      <c r="F155" s="295"/>
      <c r="G155" s="295"/>
      <c r="H155" s="295"/>
      <c r="I155" s="295"/>
      <c r="J155" s="1"/>
    </row>
    <row r="156" spans="1:10" ht="33" customHeight="1">
      <c r="A156" s="293" t="s">
        <v>45</v>
      </c>
      <c r="B156" s="293"/>
      <c r="C156" s="293"/>
      <c r="D156" s="293"/>
      <c r="E156" s="294" t="s">
        <v>46</v>
      </c>
      <c r="F156" s="294"/>
      <c r="G156" s="294"/>
      <c r="H156" s="294"/>
      <c r="I156" s="294"/>
      <c r="J156" s="1"/>
    </row>
    <row r="157" spans="1:10" ht="27" customHeight="1">
      <c r="A157" s="56" t="s">
        <v>12</v>
      </c>
      <c r="B157" s="5"/>
      <c r="C157" s="5"/>
      <c r="D157" s="5"/>
      <c r="E157" s="5"/>
      <c r="F157" s="5"/>
      <c r="G157" s="5"/>
      <c r="H157" s="5"/>
      <c r="I157" s="57" t="s">
        <v>109</v>
      </c>
      <c r="J157" s="1"/>
    </row>
    <row r="158" spans="1:10" ht="21" customHeight="1">
      <c r="A158" s="11" t="s">
        <v>110</v>
      </c>
      <c r="B158" s="296" t="s">
        <v>111</v>
      </c>
      <c r="C158" s="296"/>
      <c r="D158" s="296"/>
      <c r="E158" s="296"/>
      <c r="F158" s="296"/>
      <c r="G158" s="296"/>
      <c r="H158" s="296"/>
      <c r="I158" s="296"/>
    </row>
    <row r="159" spans="1:10" ht="30" customHeight="1">
      <c r="A159" s="11"/>
      <c r="B159" s="8"/>
      <c r="C159" s="8"/>
      <c r="D159" s="8"/>
      <c r="E159" s="8"/>
      <c r="F159" s="8"/>
      <c r="G159" s="8"/>
      <c r="H159" s="8"/>
      <c r="I159" s="8"/>
    </row>
    <row r="160" spans="1:10" ht="74.25" customHeight="1">
      <c r="A160" s="11" t="s">
        <v>112</v>
      </c>
      <c r="B160" s="296" t="s">
        <v>113</v>
      </c>
      <c r="C160" s="296"/>
      <c r="D160" s="296"/>
      <c r="E160" s="296"/>
      <c r="F160" s="296"/>
      <c r="G160" s="296"/>
      <c r="H160" s="296"/>
      <c r="I160" s="296"/>
    </row>
    <row r="161" spans="1:10" ht="13.5" customHeight="1">
      <c r="A161" s="9"/>
      <c r="B161" s="8"/>
      <c r="C161" s="8"/>
      <c r="D161" s="8"/>
      <c r="E161" s="8"/>
      <c r="F161" s="8"/>
      <c r="G161" s="8"/>
      <c r="H161" s="8"/>
      <c r="I161" s="8"/>
    </row>
    <row r="162" spans="1:10" ht="16.5">
      <c r="A162" s="292" t="s">
        <v>114</v>
      </c>
      <c r="B162" s="292"/>
      <c r="C162" s="292"/>
      <c r="D162" s="292"/>
      <c r="E162" s="292"/>
      <c r="F162" s="292"/>
      <c r="G162" s="292"/>
      <c r="H162" s="292"/>
      <c r="I162" s="292"/>
    </row>
    <row r="163" spans="1:10" ht="30" customHeight="1">
      <c r="A163" s="9"/>
      <c r="B163" s="8"/>
      <c r="C163" s="8"/>
      <c r="D163" s="8"/>
      <c r="E163" s="8"/>
      <c r="F163" s="8"/>
      <c r="G163" s="8"/>
      <c r="H163" s="8"/>
      <c r="I163" s="8"/>
    </row>
    <row r="164" spans="1:10" ht="60" customHeight="1">
      <c r="A164" s="296" t="s">
        <v>115</v>
      </c>
      <c r="B164" s="296"/>
      <c r="C164" s="296"/>
      <c r="D164" s="296"/>
      <c r="E164" s="296"/>
      <c r="F164" s="296"/>
      <c r="G164" s="296"/>
      <c r="H164" s="296"/>
      <c r="I164" s="296"/>
    </row>
    <row r="165" spans="1:10" ht="11.25" customHeight="1">
      <c r="A165" s="10"/>
      <c r="B165" s="8"/>
      <c r="C165" s="8"/>
      <c r="D165" s="8"/>
      <c r="E165" s="8"/>
      <c r="F165" s="8"/>
      <c r="G165" s="8"/>
      <c r="H165" s="8"/>
      <c r="I165" s="8"/>
    </row>
    <row r="166" spans="1:10" ht="27.75" customHeight="1">
      <c r="A166" s="292" t="s">
        <v>116</v>
      </c>
      <c r="B166" s="292"/>
      <c r="C166" s="292"/>
      <c r="D166" s="292"/>
      <c r="E166" s="292"/>
      <c r="F166" s="292"/>
      <c r="G166" s="292"/>
      <c r="H166" s="292"/>
      <c r="I166" s="292"/>
    </row>
    <row r="167" spans="1:10" ht="12.75" customHeight="1">
      <c r="A167" s="9"/>
      <c r="B167" s="8"/>
      <c r="C167" s="8"/>
      <c r="D167" s="8"/>
      <c r="E167" s="8"/>
      <c r="F167" s="8"/>
      <c r="G167" s="8"/>
      <c r="H167" s="8"/>
      <c r="I167" s="8"/>
    </row>
    <row r="168" spans="1:10" ht="74.25" customHeight="1">
      <c r="A168" s="11" t="s">
        <v>51</v>
      </c>
      <c r="B168" s="296" t="s">
        <v>117</v>
      </c>
      <c r="C168" s="296"/>
      <c r="D168" s="296"/>
      <c r="E168" s="296"/>
      <c r="F168" s="296"/>
      <c r="G168" s="296"/>
      <c r="H168" s="296"/>
      <c r="I168" s="296"/>
    </row>
    <row r="169" spans="1:10" ht="23.25" customHeight="1">
      <c r="A169" s="12"/>
      <c r="B169" s="8"/>
      <c r="C169" s="8"/>
      <c r="D169" s="8"/>
      <c r="E169" s="8"/>
      <c r="F169" s="8"/>
      <c r="G169" s="8"/>
      <c r="H169" s="8"/>
      <c r="I169" s="8"/>
    </row>
    <row r="170" spans="1:10" ht="36" customHeight="1">
      <c r="A170" s="11" t="s">
        <v>59</v>
      </c>
      <c r="B170" s="296" t="s">
        <v>118</v>
      </c>
      <c r="C170" s="296"/>
      <c r="D170" s="296"/>
      <c r="E170" s="296"/>
      <c r="F170" s="296"/>
      <c r="G170" s="296"/>
      <c r="H170" s="296"/>
      <c r="I170" s="296"/>
    </row>
    <row r="171" spans="1:10" ht="21" customHeight="1">
      <c r="J171" s="1"/>
    </row>
    <row r="172" spans="1:10">
      <c r="J172" s="1"/>
    </row>
    <row r="173" spans="1:10" ht="52.5" customHeight="1">
      <c r="A173" s="11" t="s">
        <v>80</v>
      </c>
      <c r="B173" s="296" t="s">
        <v>119</v>
      </c>
      <c r="C173" s="296"/>
      <c r="D173" s="296"/>
      <c r="E173" s="296"/>
      <c r="F173" s="296"/>
      <c r="G173" s="296"/>
      <c r="H173" s="296"/>
      <c r="I173" s="296"/>
    </row>
    <row r="174" spans="1:10" ht="20.25" customHeight="1">
      <c r="A174" s="11"/>
      <c r="B174" s="8"/>
      <c r="C174" s="8"/>
      <c r="D174" s="8"/>
      <c r="E174" s="8"/>
      <c r="F174" s="8"/>
      <c r="G174" s="8"/>
      <c r="H174" s="8"/>
      <c r="I174" s="8"/>
    </row>
    <row r="175" spans="1:10" ht="40.5" customHeight="1">
      <c r="A175" s="11" t="s">
        <v>99</v>
      </c>
      <c r="B175" s="296" t="s">
        <v>120</v>
      </c>
      <c r="C175" s="296"/>
      <c r="D175" s="296"/>
      <c r="E175" s="296"/>
      <c r="F175" s="296"/>
      <c r="G175" s="296"/>
      <c r="H175" s="296"/>
      <c r="I175" s="296"/>
    </row>
    <row r="176" spans="1:10" ht="21.75" customHeight="1">
      <c r="A176" s="11"/>
      <c r="B176" s="8"/>
      <c r="C176" s="8"/>
      <c r="D176" s="8"/>
      <c r="E176" s="8"/>
      <c r="F176" s="8"/>
      <c r="G176" s="8"/>
      <c r="H176" s="8"/>
      <c r="I176" s="8"/>
    </row>
    <row r="177" spans="1:10" ht="88.5" customHeight="1">
      <c r="A177" s="11" t="s">
        <v>101</v>
      </c>
      <c r="B177" s="296" t="s">
        <v>121</v>
      </c>
      <c r="C177" s="296"/>
      <c r="D177" s="296"/>
      <c r="E177" s="296"/>
      <c r="F177" s="296"/>
      <c r="G177" s="296"/>
      <c r="H177" s="296"/>
      <c r="I177" s="296"/>
    </row>
    <row r="178" spans="1:10" ht="18" customHeight="1">
      <c r="A178" s="11"/>
      <c r="B178" s="8"/>
      <c r="C178" s="8"/>
      <c r="D178" s="8"/>
      <c r="E178" s="8"/>
      <c r="F178" s="8"/>
      <c r="G178" s="8"/>
      <c r="H178" s="8"/>
      <c r="I178" s="8"/>
    </row>
    <row r="179" spans="1:10" ht="63" customHeight="1">
      <c r="A179" s="11" t="s">
        <v>122</v>
      </c>
      <c r="B179" s="296" t="s">
        <v>123</v>
      </c>
      <c r="C179" s="296"/>
      <c r="D179" s="296"/>
      <c r="E179" s="296"/>
      <c r="F179" s="296"/>
      <c r="G179" s="296"/>
      <c r="H179" s="296"/>
      <c r="I179" s="296"/>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91" t="s">
        <v>44</v>
      </c>
      <c r="B182" s="291"/>
      <c r="C182" s="291"/>
      <c r="D182" s="291"/>
      <c r="E182" s="295" t="s">
        <v>44</v>
      </c>
      <c r="F182" s="295"/>
      <c r="G182" s="295"/>
      <c r="H182" s="295"/>
      <c r="I182" s="295"/>
      <c r="J182" s="1"/>
    </row>
    <row r="183" spans="1:10" ht="33" customHeight="1">
      <c r="A183" s="293" t="s">
        <v>45</v>
      </c>
      <c r="B183" s="293"/>
      <c r="C183" s="293"/>
      <c r="D183" s="293"/>
      <c r="E183" s="294" t="s">
        <v>46</v>
      </c>
      <c r="F183" s="294"/>
      <c r="G183" s="294"/>
      <c r="H183" s="294"/>
      <c r="I183" s="294"/>
      <c r="J183" s="1"/>
    </row>
    <row r="184" spans="1:10" ht="22.5" customHeight="1">
      <c r="A184" s="56" t="s">
        <v>12</v>
      </c>
      <c r="B184" s="5"/>
      <c r="C184" s="5"/>
      <c r="D184" s="5"/>
      <c r="E184" s="5"/>
      <c r="F184" s="5"/>
      <c r="G184" s="5"/>
      <c r="H184" s="5"/>
      <c r="I184" s="57" t="s">
        <v>124</v>
      </c>
      <c r="J184" s="1"/>
    </row>
    <row r="185" spans="1:10" ht="53.25" customHeight="1">
      <c r="A185" s="11" t="s">
        <v>103</v>
      </c>
      <c r="B185" s="296" t="s">
        <v>125</v>
      </c>
      <c r="C185" s="296"/>
      <c r="D185" s="296"/>
      <c r="E185" s="296"/>
      <c r="F185" s="296"/>
      <c r="G185" s="296"/>
      <c r="H185" s="296"/>
      <c r="I185" s="296"/>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308" t="s">
        <v>45</v>
      </c>
      <c r="C189" s="308"/>
      <c r="D189" s="308"/>
      <c r="E189" s="308"/>
      <c r="F189" s="309" t="s">
        <v>46</v>
      </c>
      <c r="G189" s="308"/>
      <c r="H189" s="308"/>
      <c r="I189" s="308"/>
    </row>
    <row r="190" spans="1:10" ht="21.95" customHeight="1">
      <c r="A190" s="8"/>
      <c r="B190" s="15"/>
      <c r="C190" s="9"/>
      <c r="D190" s="9"/>
      <c r="E190" s="9"/>
      <c r="F190" s="16"/>
      <c r="G190" s="16"/>
      <c r="H190" s="16"/>
      <c r="I190" s="16"/>
    </row>
    <row r="191" spans="1:10" ht="21.95" customHeight="1">
      <c r="A191" s="8"/>
      <c r="B191" s="291" t="s">
        <v>127</v>
      </c>
      <c r="C191" s="291"/>
      <c r="D191" s="291"/>
      <c r="E191" s="291"/>
      <c r="F191" s="291" t="s">
        <v>127</v>
      </c>
      <c r="G191" s="291"/>
      <c r="H191" s="291"/>
      <c r="I191" s="291"/>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300" t="str">
        <f>"Name : "&amp;'Name of Bidder'!C17</f>
        <v xml:space="preserve">Name : </v>
      </c>
      <c r="G194" s="300"/>
      <c r="H194" s="300"/>
      <c r="I194" s="300"/>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291" t="s">
        <v>129</v>
      </c>
      <c r="C197" s="291"/>
      <c r="D197" s="291"/>
      <c r="E197" s="291"/>
      <c r="F197" s="291" t="s">
        <v>129</v>
      </c>
      <c r="G197" s="291"/>
      <c r="H197" s="291"/>
      <c r="I197" s="291"/>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291" t="s">
        <v>130</v>
      </c>
      <c r="C201" s="291"/>
      <c r="D201" s="291"/>
      <c r="E201" s="291"/>
      <c r="F201" s="291" t="s">
        <v>130</v>
      </c>
      <c r="G201" s="291"/>
      <c r="H201" s="291"/>
      <c r="I201" s="291"/>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17">
        <v>155885</v>
      </c>
      <c r="B3" s="318"/>
      <c r="C3" s="32"/>
      <c r="D3" s="33"/>
      <c r="E3" s="32"/>
      <c r="F3" s="317">
        <v>4960</v>
      </c>
      <c r="G3" s="318"/>
      <c r="H3" s="32"/>
      <c r="I3" s="33"/>
      <c r="K3" s="317">
        <v>10352</v>
      </c>
      <c r="L3" s="318"/>
      <c r="M3" s="32"/>
      <c r="N3" s="33"/>
      <c r="P3" s="317">
        <v>691647</v>
      </c>
      <c r="Q3" s="318"/>
      <c r="R3" s="32"/>
      <c r="S3" s="33"/>
      <c r="U3" s="31" t="s">
        <v>133</v>
      </c>
    </row>
    <row r="4" spans="1:27" hidden="1">
      <c r="A4" s="312"/>
      <c r="B4" s="313"/>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14" t="str">
        <f>IF(OR((A3&gt;9999999999),(A3&lt;0)),"Invalid Entry - More than 1000 crore OR -ve value",IF(A3=0, "",+CONCATENATE(U2,B13,D13,B12,D12,B11,D11,B10,D10,B9,D9,B8," Only")))</f>
        <v>USD One Lac Fifty Five Thousand Eight Hundred Eighty Five Only</v>
      </c>
      <c r="B6" s="315"/>
      <c r="C6" s="315"/>
      <c r="D6" s="316"/>
      <c r="E6" s="37"/>
      <c r="F6" s="314" t="str">
        <f>IF(OR((F3&gt;9999999999),(F3&lt;0)),"Invalid Entry - More than 1000 crore OR -ve value",IF(F3=0, "",+CONCATENATE(U3, G13,I13,G12,I12,G11,I11,G10,I10,G9,I9,G8," Only")))</f>
        <v>EURO Four Thousand Nine Hundred Sixty Only</v>
      </c>
      <c r="G6" s="315"/>
      <c r="H6" s="315"/>
      <c r="I6" s="316"/>
      <c r="J6" s="37"/>
      <c r="K6" s="314" t="str">
        <f>IF(OR((K3&gt;9999999999),(K3&lt;0)),"Invalid Entry - More than 1000 crore OR -ve value",IF(K3=0, "",+CONCATENATE(U4, L13,N13,L12,N12,L11,N11,L10,N10,L9,N9,L8," Only")))</f>
        <v>RMB Ten Thousand Three Hundred Fifty Two Only</v>
      </c>
      <c r="L6" s="315"/>
      <c r="M6" s="315"/>
      <c r="N6" s="316"/>
      <c r="P6" s="314" t="str">
        <f>IF(OR((P3&gt;9999999999),(P3&lt;0)),"Invalid Entry - More than 1000 crore OR -ve value",IF(P3=0, "",+CONCATENATE(U5, Q13,S13,Q12,S12,Q11,S11,Q10,S10,Q9,S9,Q8," Only")))</f>
        <v>INR Six Lac Ninety One Thousand Six Hundred Forty Seven Only</v>
      </c>
      <c r="Q6" s="315"/>
      <c r="R6" s="315"/>
      <c r="S6" s="316"/>
      <c r="U6" s="319" t="str">
        <f>VLOOKUP(1,T30:Y45,6,FALSE)</f>
        <v>USD 155885/- + EURO 4960/- + RMB 10352/- + INR 691647/-</v>
      </c>
      <c r="V6" s="319"/>
      <c r="W6" s="319"/>
      <c r="X6" s="319"/>
      <c r="Y6" s="319"/>
      <c r="Z6" s="319"/>
      <c r="AA6" s="319"/>
    </row>
    <row r="7" spans="1:27" ht="70.5" hidden="1" customHeight="1" thickBot="1">
      <c r="A7" s="34"/>
      <c r="B7" s="35"/>
      <c r="C7" s="35"/>
      <c r="D7" s="36"/>
      <c r="E7" s="35"/>
      <c r="F7" s="34"/>
      <c r="G7" s="35"/>
      <c r="H7" s="35"/>
      <c r="I7" s="36"/>
      <c r="K7" s="34"/>
      <c r="L7" s="35"/>
      <c r="M7" s="35"/>
      <c r="N7" s="36"/>
      <c r="P7" s="34"/>
      <c r="Q7" s="35"/>
      <c r="R7" s="35"/>
      <c r="S7" s="36"/>
      <c r="U7" s="320" t="str">
        <f>VLOOKUP(1,T10:Y25,6,FALSE)</f>
        <v>USD One Lac Fifty Five Thousand Eight Hundred Eighty Five Only plus EURO Four Thousand Nine Hundred Sixty Only plus RMB Ten Thousand Three Hundred Fifty Two Only plus INR Six Lac Ninety One Thousand Six Hundred Forty Seven Only</v>
      </c>
      <c r="V7" s="321"/>
      <c r="W7" s="321"/>
      <c r="X7" s="321"/>
      <c r="Y7" s="321"/>
      <c r="Z7" s="321"/>
      <c r="AA7" s="322"/>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10" t="e">
        <f>#REF!</f>
        <v>#REF!</v>
      </c>
      <c r="B124" s="311"/>
      <c r="C124" s="32"/>
      <c r="D124" s="33"/>
    </row>
    <row r="125" spans="1:19">
      <c r="A125" s="312"/>
      <c r="B125" s="313"/>
      <c r="C125" s="32"/>
      <c r="D125" s="33"/>
    </row>
    <row r="126" spans="1:19">
      <c r="A126" s="34"/>
      <c r="B126" s="35"/>
      <c r="C126" s="35"/>
      <c r="D126" s="36"/>
    </row>
    <row r="127" spans="1:19" ht="69" customHeight="1">
      <c r="A127" s="314" t="e">
        <f>IF(OR((A124&gt;9999999999),(A124&lt;0)),"Invalid Entry - More than 1000 crore OR -ve value",IF(A124=0, "",+CONCATENATE(A122," ", U123,B134,D134,B133,D133,B132,D132,B131,D131,B130,D130,B129," Only")))</f>
        <v>#REF!</v>
      </c>
      <c r="B127" s="315"/>
      <c r="C127" s="315"/>
      <c r="D127" s="316"/>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AE469C4-CC0E-407B-871F-7B3C94956CEC}"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3854C08-3477-4F6D-851C-40DFA3C6F6FE}"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O194"/>
  <sheetViews>
    <sheetView view="pageBreakPreview" zoomScale="85" zoomScaleNormal="90" zoomScaleSheetLayoutView="85" workbookViewId="0">
      <pane ySplit="10" topLeftCell="A148" activePane="bottomLeft" state="frozen"/>
      <selection pane="bottomLeft" activeCell="G155" sqref="G155"/>
    </sheetView>
  </sheetViews>
  <sheetFormatPr defaultRowHeight="15.75"/>
  <cols>
    <col min="1" max="1" width="5" style="136" customWidth="1"/>
    <col min="2" max="2" width="18.85546875" style="136" customWidth="1"/>
    <col min="3" max="3" width="14.42578125" style="137" hidden="1" customWidth="1"/>
    <col min="4" max="4" width="15.28515625" style="138" hidden="1" customWidth="1"/>
    <col min="5" max="5" width="17" style="137" hidden="1" customWidth="1"/>
    <col min="6" max="6" width="12" style="137" customWidth="1"/>
    <col min="7" max="7" width="23.5703125" style="138" customWidth="1"/>
    <col min="8" max="8" width="78.7109375" style="138" customWidth="1"/>
    <col min="9" max="9" width="10.5703125" style="138" customWidth="1"/>
    <col min="10" max="10" width="12.42578125" style="138" bestFit="1" customWidth="1"/>
    <col min="11" max="11" width="15.140625" style="138" customWidth="1"/>
    <col min="12" max="12" width="13" style="138" customWidth="1"/>
    <col min="13" max="13" width="17.85546875" style="138" customWidth="1"/>
    <col min="14" max="14" width="27" style="138" customWidth="1"/>
    <col min="15" max="16" width="26.7109375" style="138" customWidth="1"/>
    <col min="17" max="17" width="10.85546875" style="138" bestFit="1" customWidth="1"/>
    <col min="18" max="16384" width="9.140625" style="138"/>
  </cols>
  <sheetData>
    <row r="1" spans="1:15" ht="43.5" customHeight="1">
      <c r="A1" s="329" t="str">
        <f>'Name of Bidder'!A1:C1</f>
        <v>Construction of Rainwater Harvesting Wells at Nellore PS, Nellore SS, Vijayawada, Vizag &amp; Nagarjun Sagar Substations</v>
      </c>
      <c r="B1" s="329"/>
      <c r="C1" s="329"/>
      <c r="D1" s="329"/>
      <c r="E1" s="329"/>
      <c r="F1" s="329"/>
      <c r="G1" s="329"/>
      <c r="H1" s="329"/>
      <c r="I1" s="329"/>
      <c r="J1" s="329"/>
      <c r="K1" s="329"/>
      <c r="L1" s="329"/>
      <c r="M1" s="329"/>
      <c r="N1" s="329"/>
      <c r="O1" s="329"/>
    </row>
    <row r="2" spans="1:15" ht="16.5">
      <c r="A2" s="329" t="s">
        <v>241</v>
      </c>
      <c r="B2" s="329"/>
      <c r="C2" s="329"/>
      <c r="D2" s="329"/>
      <c r="E2" s="329"/>
      <c r="F2" s="329"/>
      <c r="G2" s="329"/>
      <c r="H2" s="329"/>
      <c r="I2" s="329"/>
      <c r="J2" s="329"/>
      <c r="K2" s="329"/>
      <c r="L2" s="329"/>
      <c r="M2" s="329"/>
      <c r="N2" s="329"/>
      <c r="O2" s="329"/>
    </row>
    <row r="3" spans="1:15" s="133" customFormat="1">
      <c r="A3" s="130"/>
      <c r="B3" s="131"/>
      <c r="C3" s="326"/>
      <c r="D3" s="326"/>
      <c r="E3" s="326"/>
      <c r="F3" s="326"/>
      <c r="G3" s="326"/>
      <c r="H3" s="326"/>
      <c r="I3" s="326"/>
      <c r="J3" s="326"/>
      <c r="K3" s="325" t="s">
        <v>242</v>
      </c>
      <c r="L3" s="325"/>
      <c r="M3" s="325"/>
    </row>
    <row r="4" spans="1:15" s="133" customFormat="1">
      <c r="A4" s="132" t="s">
        <v>243</v>
      </c>
      <c r="B4" s="134"/>
      <c r="C4" s="326">
        <f>'Name of Bidder'!C9</f>
        <v>0</v>
      </c>
      <c r="D4" s="326"/>
      <c r="E4" s="326"/>
      <c r="F4" s="326"/>
      <c r="G4" s="326"/>
      <c r="H4" s="326"/>
      <c r="I4" s="326"/>
      <c r="J4" s="326"/>
      <c r="K4" s="325" t="s">
        <v>244</v>
      </c>
      <c r="L4" s="325"/>
      <c r="M4" s="325"/>
    </row>
    <row r="5" spans="1:15" s="133" customFormat="1">
      <c r="A5" s="132" t="s">
        <v>15</v>
      </c>
      <c r="B5" s="134"/>
      <c r="C5" s="326">
        <f>'Name of Bidder'!C10</f>
        <v>0</v>
      </c>
      <c r="D5" s="326"/>
      <c r="E5" s="326"/>
      <c r="F5" s="326"/>
      <c r="G5" s="326"/>
      <c r="H5" s="326"/>
      <c r="I5" s="326"/>
      <c r="J5" s="326"/>
      <c r="K5" s="325" t="s">
        <v>245</v>
      </c>
      <c r="L5" s="325"/>
      <c r="M5" s="325"/>
    </row>
    <row r="6" spans="1:15" s="133" customFormat="1">
      <c r="A6" s="132"/>
      <c r="B6" s="134"/>
      <c r="C6" s="326">
        <f>'Name of Bidder'!C11</f>
        <v>0</v>
      </c>
      <c r="D6" s="326"/>
      <c r="E6" s="326"/>
      <c r="F6" s="326"/>
      <c r="G6" s="326"/>
      <c r="H6" s="326"/>
      <c r="I6" s="326"/>
      <c r="J6" s="326"/>
      <c r="K6" s="133" t="s">
        <v>246</v>
      </c>
    </row>
    <row r="7" spans="1:15" s="133" customFormat="1">
      <c r="A7" s="132"/>
      <c r="B7" s="134"/>
      <c r="C7" s="326">
        <f>'Name of Bidder'!C12</f>
        <v>0</v>
      </c>
      <c r="D7" s="326"/>
      <c r="E7" s="326"/>
      <c r="F7" s="326"/>
      <c r="G7" s="326"/>
      <c r="H7" s="326"/>
      <c r="I7" s="326"/>
      <c r="J7" s="326"/>
      <c r="K7" s="133" t="s">
        <v>247</v>
      </c>
    </row>
    <row r="8" spans="1:15">
      <c r="N8" s="330" t="s">
        <v>248</v>
      </c>
      <c r="O8" s="330"/>
    </row>
    <row r="9" spans="1:15" ht="99">
      <c r="A9" s="127" t="s">
        <v>249</v>
      </c>
      <c r="B9" s="127" t="s">
        <v>336</v>
      </c>
      <c r="C9" s="127" t="s">
        <v>250</v>
      </c>
      <c r="D9" s="128" t="s">
        <v>251</v>
      </c>
      <c r="E9" s="139" t="s">
        <v>252</v>
      </c>
      <c r="F9" s="128" t="s">
        <v>253</v>
      </c>
      <c r="G9" s="139" t="s">
        <v>254</v>
      </c>
      <c r="H9" s="127" t="s">
        <v>337</v>
      </c>
      <c r="I9" s="127" t="s">
        <v>255</v>
      </c>
      <c r="J9" s="127" t="s">
        <v>256</v>
      </c>
      <c r="K9" s="127" t="s">
        <v>338</v>
      </c>
      <c r="L9" s="127" t="s">
        <v>339</v>
      </c>
      <c r="M9" s="127" t="s">
        <v>257</v>
      </c>
      <c r="N9" s="127" t="s">
        <v>258</v>
      </c>
      <c r="O9" s="127" t="s">
        <v>259</v>
      </c>
    </row>
    <row r="10" spans="1:15" ht="16.5">
      <c r="A10" s="140">
        <v>1</v>
      </c>
      <c r="B10" s="140">
        <v>2</v>
      </c>
      <c r="C10" s="140">
        <v>3</v>
      </c>
      <c r="D10" s="140">
        <v>4</v>
      </c>
      <c r="E10" s="128">
        <v>5</v>
      </c>
      <c r="F10" s="141">
        <v>3</v>
      </c>
      <c r="G10" s="141">
        <v>4</v>
      </c>
      <c r="H10" s="142">
        <v>5</v>
      </c>
      <c r="I10" s="143">
        <v>6</v>
      </c>
      <c r="J10" s="143">
        <v>7</v>
      </c>
      <c r="K10" s="143">
        <v>8</v>
      </c>
      <c r="L10" s="143">
        <v>9</v>
      </c>
      <c r="M10" s="143" t="s">
        <v>342</v>
      </c>
      <c r="N10" s="143" t="s">
        <v>340</v>
      </c>
      <c r="O10" s="144" t="s">
        <v>341</v>
      </c>
    </row>
    <row r="11" spans="1:15" ht="18.75">
      <c r="A11" s="211"/>
      <c r="B11" s="211"/>
      <c r="C11" s="212"/>
      <c r="D11" s="213"/>
      <c r="E11" s="214"/>
      <c r="F11" s="215"/>
      <c r="G11" s="216"/>
      <c r="H11" s="231" t="s">
        <v>413</v>
      </c>
      <c r="I11" s="217"/>
      <c r="J11" s="217"/>
      <c r="K11" s="218"/>
      <c r="L11" s="219"/>
      <c r="M11" s="218"/>
      <c r="N11" s="218"/>
      <c r="O11" s="217"/>
    </row>
    <row r="12" spans="1:15">
      <c r="A12" s="204"/>
      <c r="B12" s="260">
        <v>1</v>
      </c>
      <c r="C12" s="204"/>
      <c r="D12" s="204"/>
      <c r="E12" s="230"/>
      <c r="F12" s="236">
        <v>0.18</v>
      </c>
      <c r="G12" s="270"/>
      <c r="H12" s="237" t="s">
        <v>371</v>
      </c>
      <c r="I12" s="257"/>
      <c r="J12" s="146"/>
      <c r="K12" s="146"/>
      <c r="L12" s="145"/>
      <c r="M12" s="146"/>
      <c r="N12" s="146"/>
      <c r="O12" s="263"/>
    </row>
    <row r="13" spans="1:15">
      <c r="A13" s="204"/>
      <c r="B13" s="260">
        <v>1.1000000000000001</v>
      </c>
      <c r="C13" s="204"/>
      <c r="D13" s="204"/>
      <c r="E13" s="230"/>
      <c r="F13" s="236">
        <v>0.18</v>
      </c>
      <c r="G13" s="270"/>
      <c r="H13" s="237" t="s">
        <v>422</v>
      </c>
      <c r="I13" s="257"/>
      <c r="J13" s="146"/>
      <c r="K13" s="146"/>
      <c r="L13" s="145"/>
      <c r="M13" s="146"/>
      <c r="N13" s="146"/>
      <c r="O13" s="263"/>
    </row>
    <row r="14" spans="1:15">
      <c r="A14" s="204">
        <v>1</v>
      </c>
      <c r="B14" s="260" t="s">
        <v>333</v>
      </c>
      <c r="C14" s="204"/>
      <c r="D14" s="204"/>
      <c r="E14" s="230"/>
      <c r="F14" s="236">
        <v>0.18</v>
      </c>
      <c r="G14" s="270"/>
      <c r="H14" s="237" t="s">
        <v>373</v>
      </c>
      <c r="I14" s="257" t="s">
        <v>374</v>
      </c>
      <c r="J14" s="146">
        <v>219</v>
      </c>
      <c r="K14" s="146">
        <v>245.82</v>
      </c>
      <c r="L14" s="145">
        <v>0.18</v>
      </c>
      <c r="M14" s="146">
        <f t="shared" ref="M14:M38" si="0">ROUND(K14/(1+L14),2)</f>
        <v>208.32</v>
      </c>
      <c r="N14" s="146">
        <f t="shared" ref="N14:N38" si="1">ROUND(M14*J14,2)</f>
        <v>45622.080000000002</v>
      </c>
      <c r="O14" s="263">
        <f t="shared" ref="O14:O17" si="2">IF(G14="",N14*F14,N14*G14)</f>
        <v>8211.9743999999992</v>
      </c>
    </row>
    <row r="15" spans="1:15" ht="75">
      <c r="A15" s="204"/>
      <c r="B15" s="260">
        <v>2.6</v>
      </c>
      <c r="C15" s="204"/>
      <c r="D15" s="204"/>
      <c r="E15" s="230"/>
      <c r="F15" s="236">
        <v>0.18</v>
      </c>
      <c r="G15" s="270"/>
      <c r="H15" s="237" t="s">
        <v>375</v>
      </c>
      <c r="I15" s="257"/>
      <c r="J15" s="146"/>
      <c r="K15" s="146"/>
      <c r="L15" s="145"/>
      <c r="M15" s="146"/>
      <c r="N15" s="146"/>
      <c r="O15" s="263"/>
    </row>
    <row r="16" spans="1:15">
      <c r="A16" s="204">
        <v>2</v>
      </c>
      <c r="B16" s="260" t="s">
        <v>354</v>
      </c>
      <c r="C16" s="204"/>
      <c r="D16" s="204"/>
      <c r="E16" s="230"/>
      <c r="F16" s="236">
        <v>0.18</v>
      </c>
      <c r="G16" s="270"/>
      <c r="H16" s="237" t="s">
        <v>376</v>
      </c>
      <c r="I16" s="257" t="s">
        <v>374</v>
      </c>
      <c r="J16" s="146">
        <v>463</v>
      </c>
      <c r="K16" s="146">
        <v>177.5</v>
      </c>
      <c r="L16" s="145">
        <v>0.18</v>
      </c>
      <c r="M16" s="146">
        <f t="shared" si="0"/>
        <v>150.41999999999999</v>
      </c>
      <c r="N16" s="146">
        <f t="shared" si="1"/>
        <v>69644.460000000006</v>
      </c>
      <c r="O16" s="263">
        <f t="shared" si="2"/>
        <v>12536.0028</v>
      </c>
    </row>
    <row r="17" spans="1:15" ht="60">
      <c r="A17" s="204">
        <v>3</v>
      </c>
      <c r="B17" s="260" t="s">
        <v>355</v>
      </c>
      <c r="C17" s="204"/>
      <c r="D17" s="204"/>
      <c r="E17" s="230"/>
      <c r="F17" s="236">
        <v>0.18</v>
      </c>
      <c r="G17" s="270"/>
      <c r="H17" s="237" t="s">
        <v>377</v>
      </c>
      <c r="I17" s="257" t="s">
        <v>374</v>
      </c>
      <c r="J17" s="146">
        <v>159</v>
      </c>
      <c r="K17" s="146">
        <v>196</v>
      </c>
      <c r="L17" s="145">
        <v>0.18</v>
      </c>
      <c r="M17" s="146">
        <f t="shared" si="0"/>
        <v>166.1</v>
      </c>
      <c r="N17" s="146">
        <f t="shared" si="1"/>
        <v>26409.9</v>
      </c>
      <c r="O17" s="263">
        <f t="shared" si="2"/>
        <v>4753.7820000000002</v>
      </c>
    </row>
    <row r="18" spans="1:15" ht="30">
      <c r="A18" s="204"/>
      <c r="B18" s="260">
        <v>2.2599999999999998</v>
      </c>
      <c r="C18" s="204"/>
      <c r="D18" s="204"/>
      <c r="E18" s="230"/>
      <c r="F18" s="236">
        <v>0.18</v>
      </c>
      <c r="G18" s="270"/>
      <c r="H18" s="237" t="s">
        <v>378</v>
      </c>
      <c r="I18" s="257"/>
      <c r="J18" s="146"/>
      <c r="K18" s="146"/>
      <c r="L18" s="145"/>
      <c r="M18" s="146"/>
      <c r="N18" s="146"/>
      <c r="O18" s="263"/>
    </row>
    <row r="19" spans="1:15">
      <c r="A19" s="204">
        <v>4</v>
      </c>
      <c r="B19" s="260" t="s">
        <v>356</v>
      </c>
      <c r="C19" s="204"/>
      <c r="D19" s="204"/>
      <c r="E19" s="230"/>
      <c r="F19" s="236">
        <v>0.18</v>
      </c>
      <c r="G19" s="270"/>
      <c r="H19" s="237" t="s">
        <v>379</v>
      </c>
      <c r="I19" s="257" t="s">
        <v>374</v>
      </c>
      <c r="J19" s="146">
        <v>349</v>
      </c>
      <c r="K19" s="146">
        <v>126.8</v>
      </c>
      <c r="L19" s="145">
        <v>0.18</v>
      </c>
      <c r="M19" s="146">
        <f t="shared" si="0"/>
        <v>107.46</v>
      </c>
      <c r="N19" s="146">
        <f t="shared" si="1"/>
        <v>37503.54</v>
      </c>
      <c r="O19" s="263">
        <f t="shared" ref="O19:O38" si="3">IF(G19="",N19*F19,N19*G19)</f>
        <v>6750.6372000000001</v>
      </c>
    </row>
    <row r="20" spans="1:15" ht="36.75" customHeight="1">
      <c r="A20" s="204"/>
      <c r="B20" s="260" t="s">
        <v>357</v>
      </c>
      <c r="C20" s="204"/>
      <c r="D20" s="204"/>
      <c r="E20" s="230"/>
      <c r="F20" s="236">
        <v>0.18</v>
      </c>
      <c r="G20" s="270"/>
      <c r="H20" s="237" t="s">
        <v>380</v>
      </c>
      <c r="I20" s="257"/>
      <c r="J20" s="146"/>
      <c r="K20" s="146"/>
      <c r="L20" s="145"/>
      <c r="M20" s="146"/>
      <c r="N20" s="146"/>
      <c r="O20" s="263"/>
    </row>
    <row r="21" spans="1:15" ht="30">
      <c r="A21" s="204">
        <v>5</v>
      </c>
      <c r="B21" s="260" t="s">
        <v>260</v>
      </c>
      <c r="C21" s="204"/>
      <c r="D21" s="204"/>
      <c r="E21" s="230"/>
      <c r="F21" s="236">
        <v>0.18</v>
      </c>
      <c r="G21" s="270"/>
      <c r="H21" s="237" t="s">
        <v>381</v>
      </c>
      <c r="I21" s="257" t="s">
        <v>374</v>
      </c>
      <c r="J21" s="146">
        <v>8</v>
      </c>
      <c r="K21" s="146">
        <v>6812</v>
      </c>
      <c r="L21" s="145">
        <v>0.18</v>
      </c>
      <c r="M21" s="146">
        <f t="shared" si="0"/>
        <v>5772.88</v>
      </c>
      <c r="N21" s="146">
        <f t="shared" si="1"/>
        <v>46183.040000000001</v>
      </c>
      <c r="O21" s="263">
        <f t="shared" si="3"/>
        <v>8312.9472000000005</v>
      </c>
    </row>
    <row r="22" spans="1:15" ht="30">
      <c r="A22" s="204"/>
      <c r="B22" s="260" t="s">
        <v>358</v>
      </c>
      <c r="C22" s="204"/>
      <c r="D22" s="204"/>
      <c r="E22" s="230"/>
      <c r="F22" s="236">
        <v>0.18</v>
      </c>
      <c r="G22" s="270"/>
      <c r="H22" s="237" t="s">
        <v>382</v>
      </c>
      <c r="I22" s="257"/>
      <c r="J22" s="146"/>
      <c r="K22" s="146"/>
      <c r="L22" s="145"/>
      <c r="M22" s="146"/>
      <c r="N22" s="146"/>
      <c r="O22" s="263"/>
    </row>
    <row r="23" spans="1:15">
      <c r="A23" s="204">
        <v>6</v>
      </c>
      <c r="B23" s="260" t="s">
        <v>359</v>
      </c>
      <c r="C23" s="204"/>
      <c r="D23" s="204"/>
      <c r="E23" s="230"/>
      <c r="F23" s="236">
        <v>0.18</v>
      </c>
      <c r="G23" s="270"/>
      <c r="H23" s="237" t="s">
        <v>383</v>
      </c>
      <c r="I23" s="257" t="s">
        <v>262</v>
      </c>
      <c r="J23" s="146">
        <v>12</v>
      </c>
      <c r="K23" s="146">
        <v>392.15</v>
      </c>
      <c r="L23" s="145">
        <v>0.18</v>
      </c>
      <c r="M23" s="146">
        <f t="shared" si="0"/>
        <v>332.33</v>
      </c>
      <c r="N23" s="146">
        <f t="shared" si="1"/>
        <v>3987.96</v>
      </c>
      <c r="O23" s="263">
        <f t="shared" si="3"/>
        <v>717.83280000000002</v>
      </c>
    </row>
    <row r="24" spans="1:15" ht="45">
      <c r="A24" s="204"/>
      <c r="B24" s="260" t="s">
        <v>360</v>
      </c>
      <c r="C24" s="204"/>
      <c r="D24" s="204"/>
      <c r="E24" s="230"/>
      <c r="F24" s="236">
        <v>0.18</v>
      </c>
      <c r="G24" s="270"/>
      <c r="H24" s="237" t="s">
        <v>384</v>
      </c>
      <c r="I24" s="257"/>
      <c r="J24" s="146"/>
      <c r="K24" s="146"/>
      <c r="L24" s="145"/>
      <c r="M24" s="146"/>
      <c r="N24" s="146"/>
      <c r="O24" s="263"/>
    </row>
    <row r="25" spans="1:15" ht="30">
      <c r="A25" s="204">
        <v>7</v>
      </c>
      <c r="B25" s="260" t="s">
        <v>346</v>
      </c>
      <c r="C25" s="204"/>
      <c r="D25" s="204"/>
      <c r="E25" s="230"/>
      <c r="F25" s="236">
        <v>0.18</v>
      </c>
      <c r="G25" s="270"/>
      <c r="H25" s="237" t="s">
        <v>385</v>
      </c>
      <c r="I25" s="257" t="s">
        <v>374</v>
      </c>
      <c r="J25" s="146">
        <v>78</v>
      </c>
      <c r="K25" s="146">
        <v>9045.75</v>
      </c>
      <c r="L25" s="145">
        <v>0.18</v>
      </c>
      <c r="M25" s="146">
        <f t="shared" si="0"/>
        <v>7665.89</v>
      </c>
      <c r="N25" s="146">
        <f t="shared" si="1"/>
        <v>597939.42000000004</v>
      </c>
      <c r="O25" s="263">
        <f t="shared" si="3"/>
        <v>107629.0956</v>
      </c>
    </row>
    <row r="26" spans="1:15" ht="30">
      <c r="A26" s="204"/>
      <c r="B26" s="260" t="s">
        <v>361</v>
      </c>
      <c r="C26" s="204"/>
      <c r="D26" s="204"/>
      <c r="E26" s="230"/>
      <c r="F26" s="236">
        <v>0.18</v>
      </c>
      <c r="G26" s="270"/>
      <c r="H26" s="237" t="s">
        <v>386</v>
      </c>
      <c r="I26" s="257"/>
      <c r="J26" s="146"/>
      <c r="K26" s="146"/>
      <c r="L26" s="145"/>
      <c r="M26" s="146"/>
      <c r="N26" s="146"/>
      <c r="O26" s="263"/>
    </row>
    <row r="27" spans="1:15">
      <c r="A27" s="204">
        <v>8</v>
      </c>
      <c r="B27" s="261" t="s">
        <v>261</v>
      </c>
      <c r="C27" s="204"/>
      <c r="D27" s="204"/>
      <c r="E27" s="230"/>
      <c r="F27" s="236">
        <v>0.18</v>
      </c>
      <c r="G27" s="270"/>
      <c r="H27" s="237" t="s">
        <v>387</v>
      </c>
      <c r="I27" s="257" t="s">
        <v>388</v>
      </c>
      <c r="J27" s="146">
        <v>22</v>
      </c>
      <c r="K27" s="146">
        <v>392.15</v>
      </c>
      <c r="L27" s="145">
        <v>0.18</v>
      </c>
      <c r="M27" s="146">
        <f t="shared" si="0"/>
        <v>332.33</v>
      </c>
      <c r="N27" s="146">
        <f t="shared" si="1"/>
        <v>7311.26</v>
      </c>
      <c r="O27" s="263">
        <f t="shared" si="3"/>
        <v>1316.0268000000001</v>
      </c>
    </row>
    <row r="28" spans="1:15" ht="30">
      <c r="A28" s="204">
        <v>9</v>
      </c>
      <c r="B28" s="261" t="s">
        <v>334</v>
      </c>
      <c r="C28" s="204"/>
      <c r="D28" s="204"/>
      <c r="E28" s="230"/>
      <c r="F28" s="236">
        <v>0.18</v>
      </c>
      <c r="G28" s="270"/>
      <c r="H28" s="237" t="s">
        <v>389</v>
      </c>
      <c r="I28" s="257" t="s">
        <v>388</v>
      </c>
      <c r="J28" s="146">
        <v>517</v>
      </c>
      <c r="K28" s="146">
        <v>842.5</v>
      </c>
      <c r="L28" s="145">
        <v>0.18</v>
      </c>
      <c r="M28" s="146">
        <f t="shared" si="0"/>
        <v>713.98</v>
      </c>
      <c r="N28" s="146">
        <f t="shared" si="1"/>
        <v>369127.66</v>
      </c>
      <c r="O28" s="263">
        <f t="shared" si="3"/>
        <v>66442.978799999997</v>
      </c>
    </row>
    <row r="29" spans="1:15" ht="105">
      <c r="A29" s="204">
        <v>10</v>
      </c>
      <c r="B29" s="261" t="s">
        <v>362</v>
      </c>
      <c r="C29" s="204"/>
      <c r="D29" s="204"/>
      <c r="E29" s="230"/>
      <c r="F29" s="236">
        <v>0.18</v>
      </c>
      <c r="G29" s="270"/>
      <c r="H29" s="237" t="s">
        <v>390</v>
      </c>
      <c r="I29" s="257" t="s">
        <v>374</v>
      </c>
      <c r="J29" s="146">
        <v>2</v>
      </c>
      <c r="K29" s="146">
        <v>20355.8</v>
      </c>
      <c r="L29" s="145">
        <v>0.18</v>
      </c>
      <c r="M29" s="146">
        <f t="shared" si="0"/>
        <v>17250.68</v>
      </c>
      <c r="N29" s="146">
        <f t="shared" si="1"/>
        <v>34501.360000000001</v>
      </c>
      <c r="O29" s="263">
        <f t="shared" si="3"/>
        <v>6210.2447999999995</v>
      </c>
    </row>
    <row r="30" spans="1:15" ht="30">
      <c r="A30" s="204"/>
      <c r="B30" s="261" t="s">
        <v>363</v>
      </c>
      <c r="C30" s="204"/>
      <c r="D30" s="204"/>
      <c r="E30" s="230"/>
      <c r="F30" s="236">
        <v>0.18</v>
      </c>
      <c r="G30" s="270"/>
      <c r="H30" s="237" t="s">
        <v>391</v>
      </c>
      <c r="I30" s="257"/>
      <c r="J30" s="146"/>
      <c r="K30" s="146"/>
      <c r="L30" s="145"/>
      <c r="M30" s="146"/>
      <c r="N30" s="146"/>
      <c r="O30" s="263"/>
    </row>
    <row r="31" spans="1:15">
      <c r="A31" s="204">
        <v>11</v>
      </c>
      <c r="B31" s="261" t="s">
        <v>364</v>
      </c>
      <c r="C31" s="204"/>
      <c r="D31" s="204"/>
      <c r="E31" s="230"/>
      <c r="F31" s="236">
        <v>0.18</v>
      </c>
      <c r="G31" s="270"/>
      <c r="H31" s="237" t="s">
        <v>392</v>
      </c>
      <c r="I31" s="257" t="s">
        <v>393</v>
      </c>
      <c r="J31" s="146">
        <v>4740</v>
      </c>
      <c r="K31" s="146">
        <v>107.85</v>
      </c>
      <c r="L31" s="145">
        <v>0.18</v>
      </c>
      <c r="M31" s="146">
        <f t="shared" si="0"/>
        <v>91.4</v>
      </c>
      <c r="N31" s="146">
        <f t="shared" si="1"/>
        <v>433236</v>
      </c>
      <c r="O31" s="263">
        <f t="shared" si="3"/>
        <v>77982.48</v>
      </c>
    </row>
    <row r="32" spans="1:15" ht="45">
      <c r="A32" s="204">
        <v>12</v>
      </c>
      <c r="B32" s="261" t="s">
        <v>365</v>
      </c>
      <c r="C32" s="204"/>
      <c r="D32" s="204"/>
      <c r="E32" s="230"/>
      <c r="F32" s="236">
        <v>0.18</v>
      </c>
      <c r="G32" s="270"/>
      <c r="H32" s="237" t="s">
        <v>394</v>
      </c>
      <c r="I32" s="257" t="s">
        <v>393</v>
      </c>
      <c r="J32" s="146">
        <v>987</v>
      </c>
      <c r="K32" s="146">
        <v>117.35</v>
      </c>
      <c r="L32" s="145">
        <v>0.18</v>
      </c>
      <c r="M32" s="146">
        <f t="shared" si="0"/>
        <v>99.45</v>
      </c>
      <c r="N32" s="146">
        <f t="shared" si="1"/>
        <v>98157.15</v>
      </c>
      <c r="O32" s="263">
        <f t="shared" si="3"/>
        <v>17668.286999999997</v>
      </c>
    </row>
    <row r="33" spans="1:15" ht="60">
      <c r="A33" s="204"/>
      <c r="B33" s="261" t="s">
        <v>366</v>
      </c>
      <c r="C33" s="204"/>
      <c r="D33" s="204"/>
      <c r="E33" s="230"/>
      <c r="F33" s="236">
        <v>0.18</v>
      </c>
      <c r="G33" s="270"/>
      <c r="H33" s="237" t="s">
        <v>395</v>
      </c>
      <c r="I33" s="257"/>
      <c r="J33" s="146"/>
      <c r="K33" s="146"/>
      <c r="L33" s="145"/>
      <c r="M33" s="146"/>
      <c r="N33" s="146"/>
      <c r="O33" s="263"/>
    </row>
    <row r="34" spans="1:15">
      <c r="A34" s="204">
        <v>13</v>
      </c>
      <c r="B34" s="261" t="s">
        <v>335</v>
      </c>
      <c r="C34" s="204"/>
      <c r="D34" s="204"/>
      <c r="E34" s="230"/>
      <c r="F34" s="236">
        <v>0.18</v>
      </c>
      <c r="G34" s="270"/>
      <c r="H34" s="237" t="s">
        <v>396</v>
      </c>
      <c r="I34" s="257" t="s">
        <v>347</v>
      </c>
      <c r="J34" s="146">
        <v>29</v>
      </c>
      <c r="K34" s="146">
        <v>377.4</v>
      </c>
      <c r="L34" s="145">
        <v>0.18</v>
      </c>
      <c r="M34" s="146">
        <f t="shared" si="0"/>
        <v>319.83</v>
      </c>
      <c r="N34" s="146">
        <f t="shared" si="1"/>
        <v>9275.07</v>
      </c>
      <c r="O34" s="263">
        <f t="shared" si="3"/>
        <v>1669.5125999999998</v>
      </c>
    </row>
    <row r="35" spans="1:15" ht="30">
      <c r="A35" s="204"/>
      <c r="B35" s="261" t="s">
        <v>367</v>
      </c>
      <c r="C35" s="204"/>
      <c r="D35" s="204"/>
      <c r="E35" s="230"/>
      <c r="F35" s="236">
        <v>0.18</v>
      </c>
      <c r="G35" s="270"/>
      <c r="H35" s="237" t="s">
        <v>397</v>
      </c>
      <c r="I35" s="257"/>
      <c r="J35" s="146"/>
      <c r="K35" s="146"/>
      <c r="L35" s="145"/>
      <c r="M35" s="146"/>
      <c r="N35" s="146"/>
      <c r="O35" s="263"/>
    </row>
    <row r="36" spans="1:15">
      <c r="A36" s="204">
        <v>14</v>
      </c>
      <c r="B36" s="261" t="s">
        <v>368</v>
      </c>
      <c r="C36" s="204"/>
      <c r="D36" s="204"/>
      <c r="E36" s="230"/>
      <c r="F36" s="236">
        <v>0.18</v>
      </c>
      <c r="G36" s="270"/>
      <c r="H36" s="237" t="s">
        <v>398</v>
      </c>
      <c r="I36" s="257" t="s">
        <v>262</v>
      </c>
      <c r="J36" s="146">
        <v>36</v>
      </c>
      <c r="K36" s="146">
        <v>140.25</v>
      </c>
      <c r="L36" s="145">
        <v>0.18</v>
      </c>
      <c r="M36" s="146">
        <f t="shared" si="0"/>
        <v>118.86</v>
      </c>
      <c r="N36" s="146">
        <f t="shared" si="1"/>
        <v>4278.96</v>
      </c>
      <c r="O36" s="263">
        <f t="shared" si="3"/>
        <v>770.21280000000002</v>
      </c>
    </row>
    <row r="37" spans="1:15" ht="45">
      <c r="A37" s="204">
        <v>15</v>
      </c>
      <c r="B37" s="260" t="s">
        <v>369</v>
      </c>
      <c r="C37" s="204"/>
      <c r="D37" s="204"/>
      <c r="E37" s="230"/>
      <c r="F37" s="236">
        <v>0.18</v>
      </c>
      <c r="G37" s="270"/>
      <c r="H37" s="237" t="s">
        <v>399</v>
      </c>
      <c r="I37" s="257" t="s">
        <v>374</v>
      </c>
      <c r="J37" s="146">
        <v>4</v>
      </c>
      <c r="K37" s="146">
        <v>1538.25</v>
      </c>
      <c r="L37" s="145">
        <v>0.18</v>
      </c>
      <c r="M37" s="146">
        <f t="shared" si="0"/>
        <v>1303.5999999999999</v>
      </c>
      <c r="N37" s="146">
        <f t="shared" si="1"/>
        <v>5214.3999999999996</v>
      </c>
      <c r="O37" s="263">
        <f t="shared" si="3"/>
        <v>938.59199999999987</v>
      </c>
    </row>
    <row r="38" spans="1:15" ht="30">
      <c r="A38" s="204">
        <v>16</v>
      </c>
      <c r="B38" s="260" t="s">
        <v>370</v>
      </c>
      <c r="C38" s="204"/>
      <c r="D38" s="204"/>
      <c r="E38" s="230"/>
      <c r="F38" s="236">
        <v>0.18</v>
      </c>
      <c r="G38" s="270"/>
      <c r="H38" s="237" t="s">
        <v>401</v>
      </c>
      <c r="I38" s="257" t="s">
        <v>400</v>
      </c>
      <c r="J38" s="146">
        <v>2</v>
      </c>
      <c r="K38" s="146">
        <v>265.10000000000002</v>
      </c>
      <c r="L38" s="145">
        <v>0.18</v>
      </c>
      <c r="M38" s="146">
        <f t="shared" si="0"/>
        <v>224.66</v>
      </c>
      <c r="N38" s="146">
        <f t="shared" si="1"/>
        <v>449.32</v>
      </c>
      <c r="O38" s="263">
        <f t="shared" si="3"/>
        <v>80.877600000000001</v>
      </c>
    </row>
    <row r="39" spans="1:15" ht="16.5">
      <c r="A39" s="204"/>
      <c r="B39" s="260"/>
      <c r="C39" s="204"/>
      <c r="D39" s="204"/>
      <c r="E39" s="230"/>
      <c r="F39" s="236"/>
      <c r="G39" s="270"/>
      <c r="H39" s="275" t="s">
        <v>414</v>
      </c>
      <c r="I39" s="257"/>
      <c r="J39" s="146"/>
      <c r="K39" s="146"/>
      <c r="L39" s="145"/>
      <c r="M39" s="146"/>
      <c r="N39" s="276">
        <f>SUM(N14:N38)</f>
        <v>1788841.58</v>
      </c>
      <c r="O39" s="276">
        <f>SUM(O14:O38)</f>
        <v>321991.48439999996</v>
      </c>
    </row>
    <row r="40" spans="1:15" ht="18.75">
      <c r="A40" s="211"/>
      <c r="B40" s="211"/>
      <c r="C40" s="212"/>
      <c r="D40" s="213"/>
      <c r="E40" s="214"/>
      <c r="F40" s="215"/>
      <c r="G40" s="216"/>
      <c r="H40" s="231" t="s">
        <v>411</v>
      </c>
      <c r="I40" s="217"/>
      <c r="J40" s="217"/>
      <c r="K40" s="218"/>
      <c r="L40" s="219"/>
      <c r="M40" s="218"/>
      <c r="N40" s="218"/>
      <c r="O40" s="217"/>
    </row>
    <row r="41" spans="1:15">
      <c r="A41" s="204"/>
      <c r="B41" s="260">
        <v>1</v>
      </c>
      <c r="C41" s="204"/>
      <c r="D41" s="204"/>
      <c r="E41" s="230"/>
      <c r="F41" s="236">
        <v>0.18</v>
      </c>
      <c r="G41" s="270"/>
      <c r="H41" s="237" t="s">
        <v>371</v>
      </c>
      <c r="I41" s="257"/>
      <c r="J41" s="146"/>
      <c r="K41" s="146"/>
      <c r="L41" s="145"/>
      <c r="M41" s="146"/>
      <c r="N41" s="146"/>
      <c r="O41" s="263"/>
    </row>
    <row r="42" spans="1:15">
      <c r="A42" s="204"/>
      <c r="B42" s="260">
        <v>1.1000000000000001</v>
      </c>
      <c r="C42" s="204"/>
      <c r="D42" s="204"/>
      <c r="E42" s="230"/>
      <c r="F42" s="236">
        <v>0.18</v>
      </c>
      <c r="G42" s="270"/>
      <c r="H42" s="237" t="s">
        <v>372</v>
      </c>
      <c r="I42" s="257"/>
      <c r="J42" s="146"/>
      <c r="K42" s="146"/>
      <c r="L42" s="145"/>
      <c r="M42" s="146"/>
      <c r="N42" s="146"/>
      <c r="O42" s="263"/>
    </row>
    <row r="43" spans="1:15">
      <c r="A43" s="204">
        <v>1</v>
      </c>
      <c r="B43" s="260" t="s">
        <v>333</v>
      </c>
      <c r="C43" s="204"/>
      <c r="D43" s="204"/>
      <c r="E43" s="230"/>
      <c r="F43" s="236">
        <v>0.18</v>
      </c>
      <c r="G43" s="270"/>
      <c r="H43" s="237" t="s">
        <v>373</v>
      </c>
      <c r="I43" s="257" t="s">
        <v>374</v>
      </c>
      <c r="J43" s="146">
        <v>219</v>
      </c>
      <c r="K43" s="146">
        <v>245.82</v>
      </c>
      <c r="L43" s="145">
        <v>0.18</v>
      </c>
      <c r="M43" s="146">
        <f t="shared" ref="M43" si="4">ROUND(K43/(1+L43),2)</f>
        <v>208.32</v>
      </c>
      <c r="N43" s="146">
        <f t="shared" ref="N43" si="5">ROUND(M43*J43,2)</f>
        <v>45622.080000000002</v>
      </c>
      <c r="O43" s="263">
        <f t="shared" ref="O43" si="6">IF(G43="",N43*F43,N43*G43)</f>
        <v>8211.9743999999992</v>
      </c>
    </row>
    <row r="44" spans="1:15" ht="75">
      <c r="A44" s="204"/>
      <c r="B44" s="260">
        <v>2.6</v>
      </c>
      <c r="C44" s="204"/>
      <c r="D44" s="204"/>
      <c r="E44" s="230"/>
      <c r="F44" s="236">
        <v>0.18</v>
      </c>
      <c r="G44" s="270"/>
      <c r="H44" s="237" t="s">
        <v>375</v>
      </c>
      <c r="I44" s="257"/>
      <c r="J44" s="146"/>
      <c r="K44" s="146"/>
      <c r="L44" s="145"/>
      <c r="M44" s="146"/>
      <c r="N44" s="146"/>
      <c r="O44" s="263"/>
    </row>
    <row r="45" spans="1:15">
      <c r="A45" s="204">
        <v>2</v>
      </c>
      <c r="B45" s="260" t="s">
        <v>354</v>
      </c>
      <c r="C45" s="204"/>
      <c r="D45" s="204"/>
      <c r="E45" s="230"/>
      <c r="F45" s="236">
        <v>0.18</v>
      </c>
      <c r="G45" s="270"/>
      <c r="H45" s="237" t="s">
        <v>376</v>
      </c>
      <c r="I45" s="257" t="s">
        <v>374</v>
      </c>
      <c r="J45" s="146">
        <v>463</v>
      </c>
      <c r="K45" s="146">
        <v>177.5</v>
      </c>
      <c r="L45" s="145">
        <v>0.18</v>
      </c>
      <c r="M45" s="146">
        <f t="shared" ref="M45:M46" si="7">ROUND(K45/(1+L45),2)</f>
        <v>150.41999999999999</v>
      </c>
      <c r="N45" s="146">
        <f t="shared" ref="N45:N46" si="8">ROUND(M45*J45,2)</f>
        <v>69644.460000000006</v>
      </c>
      <c r="O45" s="263">
        <f t="shared" ref="O45:O46" si="9">IF(G45="",N45*F45,N45*G45)</f>
        <v>12536.0028</v>
      </c>
    </row>
    <row r="46" spans="1:15" ht="60">
      <c r="A46" s="204">
        <v>3</v>
      </c>
      <c r="B46" s="260" t="s">
        <v>355</v>
      </c>
      <c r="C46" s="204"/>
      <c r="D46" s="204"/>
      <c r="E46" s="230"/>
      <c r="F46" s="236">
        <v>0.18</v>
      </c>
      <c r="G46" s="270"/>
      <c r="H46" s="237" t="s">
        <v>377</v>
      </c>
      <c r="I46" s="257" t="s">
        <v>374</v>
      </c>
      <c r="J46" s="146">
        <v>159</v>
      </c>
      <c r="K46" s="146">
        <v>196</v>
      </c>
      <c r="L46" s="145">
        <v>0.18</v>
      </c>
      <c r="M46" s="146">
        <f t="shared" si="7"/>
        <v>166.1</v>
      </c>
      <c r="N46" s="146">
        <f t="shared" si="8"/>
        <v>26409.9</v>
      </c>
      <c r="O46" s="263">
        <f t="shared" si="9"/>
        <v>4753.7820000000002</v>
      </c>
    </row>
    <row r="47" spans="1:15" ht="30">
      <c r="A47" s="204"/>
      <c r="B47" s="260">
        <v>2.2599999999999998</v>
      </c>
      <c r="C47" s="204"/>
      <c r="D47" s="204"/>
      <c r="E47" s="230"/>
      <c r="F47" s="236">
        <v>0.18</v>
      </c>
      <c r="G47" s="270"/>
      <c r="H47" s="237" t="s">
        <v>378</v>
      </c>
      <c r="I47" s="257"/>
      <c r="J47" s="146"/>
      <c r="K47" s="146"/>
      <c r="L47" s="145"/>
      <c r="M47" s="146"/>
      <c r="N47" s="146"/>
      <c r="O47" s="263"/>
    </row>
    <row r="48" spans="1:15">
      <c r="A48" s="204">
        <v>4</v>
      </c>
      <c r="B48" s="260" t="s">
        <v>356</v>
      </c>
      <c r="C48" s="204"/>
      <c r="D48" s="204"/>
      <c r="E48" s="230"/>
      <c r="F48" s="236">
        <v>0.18</v>
      </c>
      <c r="G48" s="270"/>
      <c r="H48" s="237" t="s">
        <v>379</v>
      </c>
      <c r="I48" s="257" t="s">
        <v>374</v>
      </c>
      <c r="J48" s="146">
        <v>349</v>
      </c>
      <c r="K48" s="146">
        <v>126.8</v>
      </c>
      <c r="L48" s="145">
        <v>0.18</v>
      </c>
      <c r="M48" s="146">
        <f t="shared" ref="M48" si="10">ROUND(K48/(1+L48),2)</f>
        <v>107.46</v>
      </c>
      <c r="N48" s="146">
        <f t="shared" ref="N48" si="11">ROUND(M48*J48,2)</f>
        <v>37503.54</v>
      </c>
      <c r="O48" s="263">
        <f t="shared" ref="O48" si="12">IF(G48="",N48*F48,N48*G48)</f>
        <v>6750.6372000000001</v>
      </c>
    </row>
    <row r="49" spans="1:15" ht="30">
      <c r="A49" s="204"/>
      <c r="B49" s="260" t="s">
        <v>357</v>
      </c>
      <c r="C49" s="204"/>
      <c r="D49" s="204"/>
      <c r="E49" s="230"/>
      <c r="F49" s="236">
        <v>0.18</v>
      </c>
      <c r="G49" s="270"/>
      <c r="H49" s="237" t="s">
        <v>380</v>
      </c>
      <c r="I49" s="257"/>
      <c r="J49" s="146"/>
      <c r="K49" s="146"/>
      <c r="L49" s="145"/>
      <c r="M49" s="146"/>
      <c r="N49" s="146"/>
      <c r="O49" s="263"/>
    </row>
    <row r="50" spans="1:15" ht="30">
      <c r="A50" s="204">
        <v>5</v>
      </c>
      <c r="B50" s="260" t="s">
        <v>260</v>
      </c>
      <c r="C50" s="204"/>
      <c r="D50" s="204"/>
      <c r="E50" s="230"/>
      <c r="F50" s="236">
        <v>0.18</v>
      </c>
      <c r="G50" s="270"/>
      <c r="H50" s="237" t="s">
        <v>381</v>
      </c>
      <c r="I50" s="257" t="s">
        <v>374</v>
      </c>
      <c r="J50" s="146">
        <v>8</v>
      </c>
      <c r="K50" s="146">
        <v>6812</v>
      </c>
      <c r="L50" s="145">
        <v>0.18</v>
      </c>
      <c r="M50" s="146">
        <f t="shared" ref="M50" si="13">ROUND(K50/(1+L50),2)</f>
        <v>5772.88</v>
      </c>
      <c r="N50" s="146">
        <f t="shared" ref="N50" si="14">ROUND(M50*J50,2)</f>
        <v>46183.040000000001</v>
      </c>
      <c r="O50" s="263">
        <f t="shared" ref="O50" si="15">IF(G50="",N50*F50,N50*G50)</f>
        <v>8312.9472000000005</v>
      </c>
    </row>
    <row r="51" spans="1:15" ht="30">
      <c r="A51" s="204"/>
      <c r="B51" s="260" t="s">
        <v>358</v>
      </c>
      <c r="C51" s="204"/>
      <c r="D51" s="204"/>
      <c r="E51" s="230"/>
      <c r="F51" s="236">
        <v>0.18</v>
      </c>
      <c r="G51" s="270"/>
      <c r="H51" s="237" t="s">
        <v>382</v>
      </c>
      <c r="I51" s="257"/>
      <c r="J51" s="146"/>
      <c r="K51" s="146"/>
      <c r="L51" s="145"/>
      <c r="M51" s="146"/>
      <c r="N51" s="146"/>
      <c r="O51" s="263"/>
    </row>
    <row r="52" spans="1:15">
      <c r="A52" s="204">
        <v>6</v>
      </c>
      <c r="B52" s="260" t="s">
        <v>359</v>
      </c>
      <c r="C52" s="204"/>
      <c r="D52" s="204"/>
      <c r="E52" s="230"/>
      <c r="F52" s="236">
        <v>0.18</v>
      </c>
      <c r="G52" s="270"/>
      <c r="H52" s="237" t="s">
        <v>383</v>
      </c>
      <c r="I52" s="257" t="s">
        <v>262</v>
      </c>
      <c r="J52" s="146">
        <v>12</v>
      </c>
      <c r="K52" s="146">
        <v>392.15</v>
      </c>
      <c r="L52" s="145">
        <v>0.18</v>
      </c>
      <c r="M52" s="146">
        <f t="shared" ref="M52" si="16">ROUND(K52/(1+L52),2)</f>
        <v>332.33</v>
      </c>
      <c r="N52" s="146">
        <f t="shared" ref="N52" si="17">ROUND(M52*J52,2)</f>
        <v>3987.96</v>
      </c>
      <c r="O52" s="263">
        <f t="shared" ref="O52" si="18">IF(G52="",N52*F52,N52*G52)</f>
        <v>717.83280000000002</v>
      </c>
    </row>
    <row r="53" spans="1:15" ht="45">
      <c r="A53" s="204"/>
      <c r="B53" s="260" t="s">
        <v>360</v>
      </c>
      <c r="C53" s="204"/>
      <c r="D53" s="204"/>
      <c r="E53" s="230"/>
      <c r="F53" s="236">
        <v>0.18</v>
      </c>
      <c r="G53" s="270"/>
      <c r="H53" s="237" t="s">
        <v>384</v>
      </c>
      <c r="I53" s="257"/>
      <c r="J53" s="146"/>
      <c r="K53" s="146"/>
      <c r="L53" s="145"/>
      <c r="M53" s="146"/>
      <c r="N53" s="146"/>
      <c r="O53" s="263"/>
    </row>
    <row r="54" spans="1:15" ht="30">
      <c r="A54" s="204">
        <v>7</v>
      </c>
      <c r="B54" s="260" t="s">
        <v>346</v>
      </c>
      <c r="C54" s="204"/>
      <c r="D54" s="204"/>
      <c r="E54" s="230"/>
      <c r="F54" s="236">
        <v>0.18</v>
      </c>
      <c r="G54" s="270"/>
      <c r="H54" s="237" t="s">
        <v>385</v>
      </c>
      <c r="I54" s="257" t="s">
        <v>374</v>
      </c>
      <c r="J54" s="146">
        <v>78</v>
      </c>
      <c r="K54" s="146">
        <v>9045.75</v>
      </c>
      <c r="L54" s="145">
        <v>0.18</v>
      </c>
      <c r="M54" s="146">
        <f t="shared" ref="M54" si="19">ROUND(K54/(1+L54),2)</f>
        <v>7665.89</v>
      </c>
      <c r="N54" s="146">
        <f t="shared" ref="N54" si="20">ROUND(M54*J54,2)</f>
        <v>597939.42000000004</v>
      </c>
      <c r="O54" s="263">
        <f t="shared" ref="O54" si="21">IF(G54="",N54*F54,N54*G54)</f>
        <v>107629.0956</v>
      </c>
    </row>
    <row r="55" spans="1:15" ht="30">
      <c r="A55" s="204"/>
      <c r="B55" s="260" t="s">
        <v>361</v>
      </c>
      <c r="C55" s="204"/>
      <c r="D55" s="204"/>
      <c r="E55" s="230"/>
      <c r="F55" s="236">
        <v>0.18</v>
      </c>
      <c r="G55" s="270"/>
      <c r="H55" s="237" t="s">
        <v>386</v>
      </c>
      <c r="I55" s="257"/>
      <c r="J55" s="146"/>
      <c r="K55" s="146"/>
      <c r="L55" s="145"/>
      <c r="M55" s="146"/>
      <c r="N55" s="146"/>
      <c r="O55" s="263"/>
    </row>
    <row r="56" spans="1:15">
      <c r="A56" s="204">
        <v>8</v>
      </c>
      <c r="B56" s="261" t="s">
        <v>261</v>
      </c>
      <c r="C56" s="204"/>
      <c r="D56" s="204"/>
      <c r="E56" s="230"/>
      <c r="F56" s="236">
        <v>0.18</v>
      </c>
      <c r="G56" s="270"/>
      <c r="H56" s="237" t="s">
        <v>387</v>
      </c>
      <c r="I56" s="257" t="s">
        <v>388</v>
      </c>
      <c r="J56" s="146">
        <v>22</v>
      </c>
      <c r="K56" s="146">
        <v>392.15</v>
      </c>
      <c r="L56" s="145">
        <v>0.18</v>
      </c>
      <c r="M56" s="146">
        <f t="shared" ref="M56:M58" si="22">ROUND(K56/(1+L56),2)</f>
        <v>332.33</v>
      </c>
      <c r="N56" s="146">
        <f t="shared" ref="N56:N58" si="23">ROUND(M56*J56,2)</f>
        <v>7311.26</v>
      </c>
      <c r="O56" s="263">
        <f t="shared" ref="O56:O58" si="24">IF(G56="",N56*F56,N56*G56)</f>
        <v>1316.0268000000001</v>
      </c>
    </row>
    <row r="57" spans="1:15" ht="30">
      <c r="A57" s="204">
        <v>9</v>
      </c>
      <c r="B57" s="261" t="s">
        <v>334</v>
      </c>
      <c r="C57" s="204"/>
      <c r="D57" s="204"/>
      <c r="E57" s="230"/>
      <c r="F57" s="236">
        <v>0.18</v>
      </c>
      <c r="G57" s="270"/>
      <c r="H57" s="237" t="s">
        <v>389</v>
      </c>
      <c r="I57" s="257" t="s">
        <v>388</v>
      </c>
      <c r="J57" s="146">
        <v>517</v>
      </c>
      <c r="K57" s="146">
        <v>842.5</v>
      </c>
      <c r="L57" s="145">
        <v>0.18</v>
      </c>
      <c r="M57" s="146">
        <f t="shared" si="22"/>
        <v>713.98</v>
      </c>
      <c r="N57" s="146">
        <f t="shared" si="23"/>
        <v>369127.66</v>
      </c>
      <c r="O57" s="263">
        <f t="shared" si="24"/>
        <v>66442.978799999997</v>
      </c>
    </row>
    <row r="58" spans="1:15" ht="105">
      <c r="A58" s="204">
        <v>10</v>
      </c>
      <c r="B58" s="261" t="s">
        <v>362</v>
      </c>
      <c r="C58" s="204"/>
      <c r="D58" s="204"/>
      <c r="E58" s="230"/>
      <c r="F58" s="236">
        <v>0.18</v>
      </c>
      <c r="G58" s="270"/>
      <c r="H58" s="237" t="s">
        <v>390</v>
      </c>
      <c r="I58" s="257" t="s">
        <v>374</v>
      </c>
      <c r="J58" s="146">
        <v>2</v>
      </c>
      <c r="K58" s="146">
        <v>20355.8</v>
      </c>
      <c r="L58" s="145">
        <v>0.18</v>
      </c>
      <c r="M58" s="146">
        <f t="shared" si="22"/>
        <v>17250.68</v>
      </c>
      <c r="N58" s="146">
        <f t="shared" si="23"/>
        <v>34501.360000000001</v>
      </c>
      <c r="O58" s="263">
        <f t="shared" si="24"/>
        <v>6210.2447999999995</v>
      </c>
    </row>
    <row r="59" spans="1:15" ht="30">
      <c r="A59" s="204"/>
      <c r="B59" s="261" t="s">
        <v>363</v>
      </c>
      <c r="C59" s="204"/>
      <c r="D59" s="204"/>
      <c r="E59" s="230"/>
      <c r="F59" s="236">
        <v>0.18</v>
      </c>
      <c r="G59" s="270"/>
      <c r="H59" s="237" t="s">
        <v>391</v>
      </c>
      <c r="I59" s="257"/>
      <c r="J59" s="146"/>
      <c r="K59" s="146"/>
      <c r="L59" s="145"/>
      <c r="M59" s="146"/>
      <c r="N59" s="146"/>
      <c r="O59" s="263"/>
    </row>
    <row r="60" spans="1:15">
      <c r="A60" s="204">
        <v>11</v>
      </c>
      <c r="B60" s="261" t="s">
        <v>364</v>
      </c>
      <c r="C60" s="204"/>
      <c r="D60" s="204"/>
      <c r="E60" s="230"/>
      <c r="F60" s="236">
        <v>0.18</v>
      </c>
      <c r="G60" s="270"/>
      <c r="H60" s="237" t="s">
        <v>392</v>
      </c>
      <c r="I60" s="257" t="s">
        <v>393</v>
      </c>
      <c r="J60" s="146">
        <v>4740</v>
      </c>
      <c r="K60" s="146">
        <v>107.85</v>
      </c>
      <c r="L60" s="145">
        <v>0.18</v>
      </c>
      <c r="M60" s="146">
        <f t="shared" ref="M60:M61" si="25">ROUND(K60/(1+L60),2)</f>
        <v>91.4</v>
      </c>
      <c r="N60" s="146">
        <f t="shared" ref="N60:N61" si="26">ROUND(M60*J60,2)</f>
        <v>433236</v>
      </c>
      <c r="O60" s="263">
        <f t="shared" ref="O60:O61" si="27">IF(G60="",N60*F60,N60*G60)</f>
        <v>77982.48</v>
      </c>
    </row>
    <row r="61" spans="1:15" ht="45">
      <c r="A61" s="204">
        <v>12</v>
      </c>
      <c r="B61" s="261" t="s">
        <v>365</v>
      </c>
      <c r="C61" s="204"/>
      <c r="D61" s="204"/>
      <c r="E61" s="230"/>
      <c r="F61" s="236">
        <v>0.18</v>
      </c>
      <c r="G61" s="270"/>
      <c r="H61" s="237" t="s">
        <v>394</v>
      </c>
      <c r="I61" s="257" t="s">
        <v>393</v>
      </c>
      <c r="J61" s="146">
        <v>987</v>
      </c>
      <c r="K61" s="146">
        <v>117.35</v>
      </c>
      <c r="L61" s="145">
        <v>0.18</v>
      </c>
      <c r="M61" s="146">
        <f t="shared" si="25"/>
        <v>99.45</v>
      </c>
      <c r="N61" s="146">
        <f t="shared" si="26"/>
        <v>98157.15</v>
      </c>
      <c r="O61" s="263">
        <f t="shared" si="27"/>
        <v>17668.286999999997</v>
      </c>
    </row>
    <row r="62" spans="1:15" ht="60">
      <c r="A62" s="204"/>
      <c r="B62" s="261" t="s">
        <v>366</v>
      </c>
      <c r="C62" s="204"/>
      <c r="D62" s="204"/>
      <c r="E62" s="230"/>
      <c r="F62" s="236">
        <v>0.18</v>
      </c>
      <c r="G62" s="270"/>
      <c r="H62" s="237" t="s">
        <v>395</v>
      </c>
      <c r="I62" s="257"/>
      <c r="J62" s="146"/>
      <c r="K62" s="146"/>
      <c r="L62" s="145"/>
      <c r="M62" s="146"/>
      <c r="N62" s="146"/>
      <c r="O62" s="263"/>
    </row>
    <row r="63" spans="1:15">
      <c r="A63" s="204">
        <v>13</v>
      </c>
      <c r="B63" s="261" t="s">
        <v>335</v>
      </c>
      <c r="C63" s="204"/>
      <c r="D63" s="204"/>
      <c r="E63" s="230"/>
      <c r="F63" s="236">
        <v>0.18</v>
      </c>
      <c r="G63" s="270"/>
      <c r="H63" s="237" t="s">
        <v>396</v>
      </c>
      <c r="I63" s="257" t="s">
        <v>347</v>
      </c>
      <c r="J63" s="146">
        <v>29</v>
      </c>
      <c r="K63" s="146">
        <v>377.4</v>
      </c>
      <c r="L63" s="145">
        <v>0.18</v>
      </c>
      <c r="M63" s="146">
        <f t="shared" ref="M63" si="28">ROUND(K63/(1+L63),2)</f>
        <v>319.83</v>
      </c>
      <c r="N63" s="146">
        <f t="shared" ref="N63" si="29">ROUND(M63*J63,2)</f>
        <v>9275.07</v>
      </c>
      <c r="O63" s="263">
        <f t="shared" ref="O63" si="30">IF(G63="",N63*F63,N63*G63)</f>
        <v>1669.5125999999998</v>
      </c>
    </row>
    <row r="64" spans="1:15" ht="30">
      <c r="A64" s="204"/>
      <c r="B64" s="261" t="s">
        <v>367</v>
      </c>
      <c r="C64" s="204"/>
      <c r="D64" s="204"/>
      <c r="E64" s="230"/>
      <c r="F64" s="236">
        <v>0.18</v>
      </c>
      <c r="G64" s="270"/>
      <c r="H64" s="237" t="s">
        <v>397</v>
      </c>
      <c r="I64" s="257"/>
      <c r="J64" s="146"/>
      <c r="K64" s="146"/>
      <c r="L64" s="145"/>
      <c r="M64" s="146"/>
      <c r="N64" s="146"/>
      <c r="O64" s="263"/>
    </row>
    <row r="65" spans="1:15">
      <c r="A65" s="204">
        <v>14</v>
      </c>
      <c r="B65" s="261" t="s">
        <v>368</v>
      </c>
      <c r="C65" s="204"/>
      <c r="D65" s="204"/>
      <c r="E65" s="230"/>
      <c r="F65" s="236">
        <v>0.18</v>
      </c>
      <c r="G65" s="270"/>
      <c r="H65" s="237" t="s">
        <v>398</v>
      </c>
      <c r="I65" s="257" t="s">
        <v>262</v>
      </c>
      <c r="J65" s="146">
        <v>36</v>
      </c>
      <c r="K65" s="146">
        <v>140.25</v>
      </c>
      <c r="L65" s="145">
        <v>0.18</v>
      </c>
      <c r="M65" s="146">
        <f t="shared" ref="M65:M67" si="31">ROUND(K65/(1+L65),2)</f>
        <v>118.86</v>
      </c>
      <c r="N65" s="146">
        <f t="shared" ref="N65:N67" si="32">ROUND(M65*J65,2)</f>
        <v>4278.96</v>
      </c>
      <c r="O65" s="263">
        <f t="shared" ref="O65:O67" si="33">IF(G65="",N65*F65,N65*G65)</f>
        <v>770.21280000000002</v>
      </c>
    </row>
    <row r="66" spans="1:15" ht="45">
      <c r="A66" s="204">
        <v>15</v>
      </c>
      <c r="B66" s="260" t="s">
        <v>369</v>
      </c>
      <c r="C66" s="204"/>
      <c r="D66" s="204"/>
      <c r="E66" s="230"/>
      <c r="F66" s="236">
        <v>0.18</v>
      </c>
      <c r="G66" s="270"/>
      <c r="H66" s="237" t="s">
        <v>399</v>
      </c>
      <c r="I66" s="257" t="s">
        <v>374</v>
      </c>
      <c r="J66" s="146">
        <v>4</v>
      </c>
      <c r="K66" s="146">
        <v>1538.25</v>
      </c>
      <c r="L66" s="145">
        <v>0.18</v>
      </c>
      <c r="M66" s="146">
        <f t="shared" si="31"/>
        <v>1303.5999999999999</v>
      </c>
      <c r="N66" s="146">
        <f t="shared" si="32"/>
        <v>5214.3999999999996</v>
      </c>
      <c r="O66" s="263">
        <f t="shared" si="33"/>
        <v>938.59199999999987</v>
      </c>
    </row>
    <row r="67" spans="1:15" ht="30">
      <c r="A67" s="204">
        <v>16</v>
      </c>
      <c r="B67" s="260" t="s">
        <v>370</v>
      </c>
      <c r="C67" s="204"/>
      <c r="D67" s="204"/>
      <c r="E67" s="230"/>
      <c r="F67" s="236">
        <v>0.18</v>
      </c>
      <c r="G67" s="270"/>
      <c r="H67" s="237" t="s">
        <v>401</v>
      </c>
      <c r="I67" s="257" t="s">
        <v>400</v>
      </c>
      <c r="J67" s="146">
        <v>2</v>
      </c>
      <c r="K67" s="146">
        <v>265.10000000000002</v>
      </c>
      <c r="L67" s="145">
        <v>0.18</v>
      </c>
      <c r="M67" s="146">
        <f t="shared" si="31"/>
        <v>224.66</v>
      </c>
      <c r="N67" s="146">
        <f t="shared" si="32"/>
        <v>449.32</v>
      </c>
      <c r="O67" s="263">
        <f t="shared" si="33"/>
        <v>80.877600000000001</v>
      </c>
    </row>
    <row r="68" spans="1:15" ht="16.5">
      <c r="A68" s="204"/>
      <c r="B68" s="260"/>
      <c r="C68" s="204"/>
      <c r="D68" s="204"/>
      <c r="E68" s="230"/>
      <c r="F68" s="236"/>
      <c r="G68" s="270"/>
      <c r="H68" s="275" t="s">
        <v>415</v>
      </c>
      <c r="I68" s="257"/>
      <c r="J68" s="146"/>
      <c r="K68" s="146"/>
      <c r="L68" s="145"/>
      <c r="M68" s="146"/>
      <c r="N68" s="276">
        <f>SUM(N43:N67)</f>
        <v>1788841.58</v>
      </c>
      <c r="O68" s="276">
        <f>SUM(O43:O67)</f>
        <v>321991.48439999996</v>
      </c>
    </row>
    <row r="69" spans="1:15" ht="18.75">
      <c r="A69" s="211"/>
      <c r="B69" s="211"/>
      <c r="C69" s="212"/>
      <c r="D69" s="213"/>
      <c r="E69" s="214"/>
      <c r="F69" s="215"/>
      <c r="G69" s="216"/>
      <c r="H69" s="231" t="s">
        <v>416</v>
      </c>
      <c r="I69" s="217"/>
      <c r="J69" s="217"/>
      <c r="K69" s="218"/>
      <c r="L69" s="219"/>
      <c r="M69" s="218"/>
      <c r="N69" s="218"/>
      <c r="O69" s="217"/>
    </row>
    <row r="70" spans="1:15">
      <c r="A70" s="204"/>
      <c r="B70" s="260">
        <v>1</v>
      </c>
      <c r="C70" s="204"/>
      <c r="D70" s="204"/>
      <c r="E70" s="230"/>
      <c r="F70" s="236">
        <v>0.18</v>
      </c>
      <c r="G70" s="270"/>
      <c r="H70" s="237" t="s">
        <v>371</v>
      </c>
      <c r="I70" s="257"/>
      <c r="J70" s="146"/>
      <c r="K70" s="146"/>
      <c r="L70" s="145"/>
      <c r="M70" s="146"/>
      <c r="N70" s="146"/>
      <c r="O70" s="263"/>
    </row>
    <row r="71" spans="1:15">
      <c r="A71" s="204"/>
      <c r="B71" s="260">
        <v>1.1000000000000001</v>
      </c>
      <c r="C71" s="204"/>
      <c r="D71" s="204"/>
      <c r="E71" s="230"/>
      <c r="F71" s="236">
        <v>0.18</v>
      </c>
      <c r="G71" s="270"/>
      <c r="H71" s="237" t="s">
        <v>372</v>
      </c>
      <c r="I71" s="257"/>
      <c r="J71" s="146"/>
      <c r="K71" s="146"/>
      <c r="L71" s="145"/>
      <c r="M71" s="146"/>
      <c r="N71" s="146"/>
      <c r="O71" s="263"/>
    </row>
    <row r="72" spans="1:15">
      <c r="A72" s="204">
        <v>1</v>
      </c>
      <c r="B72" s="260" t="s">
        <v>333</v>
      </c>
      <c r="C72" s="204"/>
      <c r="D72" s="204"/>
      <c r="E72" s="230"/>
      <c r="F72" s="236">
        <v>0.18</v>
      </c>
      <c r="G72" s="270"/>
      <c r="H72" s="237" t="s">
        <v>373</v>
      </c>
      <c r="I72" s="257" t="s">
        <v>374</v>
      </c>
      <c r="J72" s="146">
        <v>219</v>
      </c>
      <c r="K72" s="146">
        <v>245.82</v>
      </c>
      <c r="L72" s="145">
        <v>0.18</v>
      </c>
      <c r="M72" s="146">
        <f t="shared" ref="M72" si="34">ROUND(K72/(1+L72),2)</f>
        <v>208.32</v>
      </c>
      <c r="N72" s="146">
        <f t="shared" ref="N72" si="35">ROUND(M72*J72,2)</f>
        <v>45622.080000000002</v>
      </c>
      <c r="O72" s="263">
        <f t="shared" ref="O72" si="36">IF(G72="",N72*F72,N72*G72)</f>
        <v>8211.9743999999992</v>
      </c>
    </row>
    <row r="73" spans="1:15" ht="75">
      <c r="A73" s="204"/>
      <c r="B73" s="260">
        <v>2.6</v>
      </c>
      <c r="C73" s="204"/>
      <c r="D73" s="204"/>
      <c r="E73" s="230"/>
      <c r="F73" s="236">
        <v>0.18</v>
      </c>
      <c r="G73" s="270"/>
      <c r="H73" s="237" t="s">
        <v>375</v>
      </c>
      <c r="I73" s="257"/>
      <c r="J73" s="146"/>
      <c r="K73" s="146"/>
      <c r="L73" s="145"/>
      <c r="M73" s="146"/>
      <c r="N73" s="146"/>
      <c r="O73" s="263"/>
    </row>
    <row r="74" spans="1:15">
      <c r="A74" s="204">
        <v>2</v>
      </c>
      <c r="B74" s="260" t="s">
        <v>354</v>
      </c>
      <c r="C74" s="204"/>
      <c r="D74" s="204"/>
      <c r="E74" s="230"/>
      <c r="F74" s="236">
        <v>0.18</v>
      </c>
      <c r="G74" s="270"/>
      <c r="H74" s="237" t="s">
        <v>376</v>
      </c>
      <c r="I74" s="257" t="s">
        <v>374</v>
      </c>
      <c r="J74" s="146">
        <v>463</v>
      </c>
      <c r="K74" s="146">
        <v>177.5</v>
      </c>
      <c r="L74" s="145">
        <v>0.18</v>
      </c>
      <c r="M74" s="146">
        <f t="shared" ref="M74:M75" si="37">ROUND(K74/(1+L74),2)</f>
        <v>150.41999999999999</v>
      </c>
      <c r="N74" s="146">
        <f t="shared" ref="N74:N75" si="38">ROUND(M74*J74,2)</f>
        <v>69644.460000000006</v>
      </c>
      <c r="O74" s="263">
        <f t="shared" ref="O74:O75" si="39">IF(G74="",N74*F74,N74*G74)</f>
        <v>12536.0028</v>
      </c>
    </row>
    <row r="75" spans="1:15" ht="60">
      <c r="A75" s="204">
        <v>3</v>
      </c>
      <c r="B75" s="260" t="s">
        <v>355</v>
      </c>
      <c r="C75" s="204"/>
      <c r="D75" s="204"/>
      <c r="E75" s="230"/>
      <c r="F75" s="236">
        <v>0.18</v>
      </c>
      <c r="G75" s="270"/>
      <c r="H75" s="237" t="s">
        <v>377</v>
      </c>
      <c r="I75" s="257" t="s">
        <v>374</v>
      </c>
      <c r="J75" s="146">
        <v>159</v>
      </c>
      <c r="K75" s="146">
        <v>196</v>
      </c>
      <c r="L75" s="145">
        <v>0.18</v>
      </c>
      <c r="M75" s="146">
        <f t="shared" si="37"/>
        <v>166.1</v>
      </c>
      <c r="N75" s="146">
        <f t="shared" si="38"/>
        <v>26409.9</v>
      </c>
      <c r="O75" s="263">
        <f t="shared" si="39"/>
        <v>4753.7820000000002</v>
      </c>
    </row>
    <row r="76" spans="1:15" ht="30">
      <c r="A76" s="204"/>
      <c r="B76" s="260">
        <v>2.2599999999999998</v>
      </c>
      <c r="C76" s="204"/>
      <c r="D76" s="204"/>
      <c r="E76" s="230"/>
      <c r="F76" s="236">
        <v>0.18</v>
      </c>
      <c r="G76" s="270"/>
      <c r="H76" s="237" t="s">
        <v>378</v>
      </c>
      <c r="I76" s="257"/>
      <c r="J76" s="146"/>
      <c r="K76" s="146"/>
      <c r="L76" s="145"/>
      <c r="M76" s="146"/>
      <c r="N76" s="146"/>
      <c r="O76" s="263"/>
    </row>
    <row r="77" spans="1:15">
      <c r="A77" s="204">
        <v>4</v>
      </c>
      <c r="B77" s="260" t="s">
        <v>356</v>
      </c>
      <c r="C77" s="204"/>
      <c r="D77" s="204"/>
      <c r="E77" s="230"/>
      <c r="F77" s="236">
        <v>0.18</v>
      </c>
      <c r="G77" s="270"/>
      <c r="H77" s="237" t="s">
        <v>379</v>
      </c>
      <c r="I77" s="257" t="s">
        <v>374</v>
      </c>
      <c r="J77" s="146">
        <v>349</v>
      </c>
      <c r="K77" s="146">
        <v>126.8</v>
      </c>
      <c r="L77" s="145">
        <v>0.18</v>
      </c>
      <c r="M77" s="146">
        <f t="shared" ref="M77" si="40">ROUND(K77/(1+L77),2)</f>
        <v>107.46</v>
      </c>
      <c r="N77" s="146">
        <f t="shared" ref="N77" si="41">ROUND(M77*J77,2)</f>
        <v>37503.54</v>
      </c>
      <c r="O77" s="263">
        <f t="shared" ref="O77" si="42">IF(G77="",N77*F77,N77*G77)</f>
        <v>6750.6372000000001</v>
      </c>
    </row>
    <row r="78" spans="1:15" ht="30">
      <c r="A78" s="204"/>
      <c r="B78" s="260" t="s">
        <v>357</v>
      </c>
      <c r="C78" s="204"/>
      <c r="D78" s="204"/>
      <c r="E78" s="230"/>
      <c r="F78" s="236">
        <v>0.18</v>
      </c>
      <c r="G78" s="270"/>
      <c r="H78" s="237" t="s">
        <v>380</v>
      </c>
      <c r="I78" s="257"/>
      <c r="J78" s="146"/>
      <c r="K78" s="146"/>
      <c r="L78" s="145"/>
      <c r="M78" s="146"/>
      <c r="N78" s="146"/>
      <c r="O78" s="263"/>
    </row>
    <row r="79" spans="1:15" ht="30">
      <c r="A79" s="204">
        <v>5</v>
      </c>
      <c r="B79" s="260" t="s">
        <v>260</v>
      </c>
      <c r="C79" s="204"/>
      <c r="D79" s="204"/>
      <c r="E79" s="230"/>
      <c r="F79" s="236">
        <v>0.18</v>
      </c>
      <c r="G79" s="270"/>
      <c r="H79" s="237" t="s">
        <v>381</v>
      </c>
      <c r="I79" s="257" t="s">
        <v>374</v>
      </c>
      <c r="J79" s="146">
        <v>8</v>
      </c>
      <c r="K79" s="146">
        <v>6812</v>
      </c>
      <c r="L79" s="145">
        <v>0.18</v>
      </c>
      <c r="M79" s="146">
        <f t="shared" ref="M79" si="43">ROUND(K79/(1+L79),2)</f>
        <v>5772.88</v>
      </c>
      <c r="N79" s="146">
        <f t="shared" ref="N79" si="44">ROUND(M79*J79,2)</f>
        <v>46183.040000000001</v>
      </c>
      <c r="O79" s="263">
        <f t="shared" ref="O79" si="45">IF(G79="",N79*F79,N79*G79)</f>
        <v>8312.9472000000005</v>
      </c>
    </row>
    <row r="80" spans="1:15" ht="30">
      <c r="A80" s="204"/>
      <c r="B80" s="260" t="s">
        <v>358</v>
      </c>
      <c r="C80" s="204"/>
      <c r="D80" s="204"/>
      <c r="E80" s="230"/>
      <c r="F80" s="236">
        <v>0.18</v>
      </c>
      <c r="G80" s="270"/>
      <c r="H80" s="237" t="s">
        <v>382</v>
      </c>
      <c r="I80" s="257"/>
      <c r="J80" s="146"/>
      <c r="K80" s="146"/>
      <c r="L80" s="145"/>
      <c r="M80" s="146"/>
      <c r="N80" s="146"/>
      <c r="O80" s="263"/>
    </row>
    <row r="81" spans="1:15">
      <c r="A81" s="204">
        <v>6</v>
      </c>
      <c r="B81" s="260" t="s">
        <v>359</v>
      </c>
      <c r="C81" s="204"/>
      <c r="D81" s="204"/>
      <c r="E81" s="230"/>
      <c r="F81" s="236">
        <v>0.18</v>
      </c>
      <c r="G81" s="270"/>
      <c r="H81" s="237" t="s">
        <v>383</v>
      </c>
      <c r="I81" s="257" t="s">
        <v>262</v>
      </c>
      <c r="J81" s="146">
        <v>12</v>
      </c>
      <c r="K81" s="146">
        <v>392.15</v>
      </c>
      <c r="L81" s="145">
        <v>0.18</v>
      </c>
      <c r="M81" s="146">
        <f t="shared" ref="M81" si="46">ROUND(K81/(1+L81),2)</f>
        <v>332.33</v>
      </c>
      <c r="N81" s="146">
        <f t="shared" ref="N81" si="47">ROUND(M81*J81,2)</f>
        <v>3987.96</v>
      </c>
      <c r="O81" s="263">
        <f t="shared" ref="O81" si="48">IF(G81="",N81*F81,N81*G81)</f>
        <v>717.83280000000002</v>
      </c>
    </row>
    <row r="82" spans="1:15" ht="45">
      <c r="A82" s="204"/>
      <c r="B82" s="260" t="s">
        <v>360</v>
      </c>
      <c r="C82" s="204"/>
      <c r="D82" s="204"/>
      <c r="E82" s="230"/>
      <c r="F82" s="236">
        <v>0.18</v>
      </c>
      <c r="G82" s="270"/>
      <c r="H82" s="237" t="s">
        <v>384</v>
      </c>
      <c r="I82" s="257"/>
      <c r="J82" s="146"/>
      <c r="K82" s="146"/>
      <c r="L82" s="145"/>
      <c r="M82" s="146"/>
      <c r="N82" s="146"/>
      <c r="O82" s="263"/>
    </row>
    <row r="83" spans="1:15" ht="30">
      <c r="A83" s="204">
        <v>7</v>
      </c>
      <c r="B83" s="260" t="s">
        <v>346</v>
      </c>
      <c r="C83" s="204"/>
      <c r="D83" s="204"/>
      <c r="E83" s="230"/>
      <c r="F83" s="236">
        <v>0.18</v>
      </c>
      <c r="G83" s="270"/>
      <c r="H83" s="237" t="s">
        <v>385</v>
      </c>
      <c r="I83" s="257" t="s">
        <v>374</v>
      </c>
      <c r="J83" s="146">
        <v>78</v>
      </c>
      <c r="K83" s="146">
        <v>9045.75</v>
      </c>
      <c r="L83" s="145">
        <v>0.18</v>
      </c>
      <c r="M83" s="146">
        <f t="shared" ref="M83" si="49">ROUND(K83/(1+L83),2)</f>
        <v>7665.89</v>
      </c>
      <c r="N83" s="146">
        <f t="shared" ref="N83" si="50">ROUND(M83*J83,2)</f>
        <v>597939.42000000004</v>
      </c>
      <c r="O83" s="263">
        <f t="shared" ref="O83" si="51">IF(G83="",N83*F83,N83*G83)</f>
        <v>107629.0956</v>
      </c>
    </row>
    <row r="84" spans="1:15" ht="30">
      <c r="A84" s="204"/>
      <c r="B84" s="260" t="s">
        <v>361</v>
      </c>
      <c r="C84" s="204"/>
      <c r="D84" s="204"/>
      <c r="E84" s="230"/>
      <c r="F84" s="236">
        <v>0.18</v>
      </c>
      <c r="G84" s="270"/>
      <c r="H84" s="237" t="s">
        <v>386</v>
      </c>
      <c r="I84" s="257"/>
      <c r="J84" s="146"/>
      <c r="K84" s="146"/>
      <c r="L84" s="145"/>
      <c r="M84" s="146"/>
      <c r="N84" s="146"/>
      <c r="O84" s="263"/>
    </row>
    <row r="85" spans="1:15">
      <c r="A85" s="204">
        <v>8</v>
      </c>
      <c r="B85" s="261" t="s">
        <v>261</v>
      </c>
      <c r="C85" s="204"/>
      <c r="D85" s="204"/>
      <c r="E85" s="230"/>
      <c r="F85" s="236">
        <v>0.18</v>
      </c>
      <c r="G85" s="270"/>
      <c r="H85" s="237" t="s">
        <v>387</v>
      </c>
      <c r="I85" s="257" t="s">
        <v>388</v>
      </c>
      <c r="J85" s="146">
        <v>22</v>
      </c>
      <c r="K85" s="146">
        <v>392.15</v>
      </c>
      <c r="L85" s="145">
        <v>0.18</v>
      </c>
      <c r="M85" s="146">
        <f t="shared" ref="M85:M87" si="52">ROUND(K85/(1+L85),2)</f>
        <v>332.33</v>
      </c>
      <c r="N85" s="146">
        <f t="shared" ref="N85:N87" si="53">ROUND(M85*J85,2)</f>
        <v>7311.26</v>
      </c>
      <c r="O85" s="263">
        <f t="shared" ref="O85:O87" si="54">IF(G85="",N85*F85,N85*G85)</f>
        <v>1316.0268000000001</v>
      </c>
    </row>
    <row r="86" spans="1:15" ht="30">
      <c r="A86" s="204">
        <v>9</v>
      </c>
      <c r="B86" s="261" t="s">
        <v>334</v>
      </c>
      <c r="C86" s="204"/>
      <c r="D86" s="204"/>
      <c r="E86" s="230"/>
      <c r="F86" s="236">
        <v>0.18</v>
      </c>
      <c r="G86" s="270"/>
      <c r="H86" s="237" t="s">
        <v>389</v>
      </c>
      <c r="I86" s="257" t="s">
        <v>388</v>
      </c>
      <c r="J86" s="146">
        <v>517</v>
      </c>
      <c r="K86" s="146">
        <v>842.5</v>
      </c>
      <c r="L86" s="145">
        <v>0.18</v>
      </c>
      <c r="M86" s="146">
        <f t="shared" si="52"/>
        <v>713.98</v>
      </c>
      <c r="N86" s="146">
        <f t="shared" si="53"/>
        <v>369127.66</v>
      </c>
      <c r="O86" s="263">
        <f t="shared" si="54"/>
        <v>66442.978799999997</v>
      </c>
    </row>
    <row r="87" spans="1:15" ht="105">
      <c r="A87" s="204">
        <v>10</v>
      </c>
      <c r="B87" s="261" t="s">
        <v>362</v>
      </c>
      <c r="C87" s="204"/>
      <c r="D87" s="204"/>
      <c r="E87" s="230"/>
      <c r="F87" s="236">
        <v>0.18</v>
      </c>
      <c r="G87" s="270"/>
      <c r="H87" s="237" t="s">
        <v>390</v>
      </c>
      <c r="I87" s="257" t="s">
        <v>374</v>
      </c>
      <c r="J87" s="146">
        <v>2</v>
      </c>
      <c r="K87" s="146">
        <v>20355.8</v>
      </c>
      <c r="L87" s="145">
        <v>0.18</v>
      </c>
      <c r="M87" s="146">
        <f t="shared" si="52"/>
        <v>17250.68</v>
      </c>
      <c r="N87" s="146">
        <f t="shared" si="53"/>
        <v>34501.360000000001</v>
      </c>
      <c r="O87" s="263">
        <f t="shared" si="54"/>
        <v>6210.2447999999995</v>
      </c>
    </row>
    <row r="88" spans="1:15" ht="30">
      <c r="A88" s="204"/>
      <c r="B88" s="261" t="s">
        <v>363</v>
      </c>
      <c r="C88" s="204"/>
      <c r="D88" s="204"/>
      <c r="E88" s="230"/>
      <c r="F88" s="236">
        <v>0.18</v>
      </c>
      <c r="G88" s="270"/>
      <c r="H88" s="237" t="s">
        <v>391</v>
      </c>
      <c r="I88" s="257"/>
      <c r="J88" s="146"/>
      <c r="K88" s="146"/>
      <c r="L88" s="145"/>
      <c r="M88" s="146"/>
      <c r="N88" s="146"/>
      <c r="O88" s="263"/>
    </row>
    <row r="89" spans="1:15">
      <c r="A89" s="204">
        <v>11</v>
      </c>
      <c r="B89" s="261" t="s">
        <v>364</v>
      </c>
      <c r="C89" s="204"/>
      <c r="D89" s="204"/>
      <c r="E89" s="230"/>
      <c r="F89" s="236">
        <v>0.18</v>
      </c>
      <c r="G89" s="270"/>
      <c r="H89" s="237" t="s">
        <v>392</v>
      </c>
      <c r="I89" s="257" t="s">
        <v>393</v>
      </c>
      <c r="J89" s="146">
        <v>4740</v>
      </c>
      <c r="K89" s="146">
        <v>107.85</v>
      </c>
      <c r="L89" s="145">
        <v>0.18</v>
      </c>
      <c r="M89" s="146">
        <f t="shared" ref="M89:M90" si="55">ROUND(K89/(1+L89),2)</f>
        <v>91.4</v>
      </c>
      <c r="N89" s="146">
        <f t="shared" ref="N89:N90" si="56">ROUND(M89*J89,2)</f>
        <v>433236</v>
      </c>
      <c r="O89" s="263">
        <f t="shared" ref="O89:O90" si="57">IF(G89="",N89*F89,N89*G89)</f>
        <v>77982.48</v>
      </c>
    </row>
    <row r="90" spans="1:15" ht="45">
      <c r="A90" s="204">
        <v>12</v>
      </c>
      <c r="B90" s="261" t="s">
        <v>365</v>
      </c>
      <c r="C90" s="204"/>
      <c r="D90" s="204"/>
      <c r="E90" s="230"/>
      <c r="F90" s="236">
        <v>0.18</v>
      </c>
      <c r="G90" s="270"/>
      <c r="H90" s="237" t="s">
        <v>394</v>
      </c>
      <c r="I90" s="257" t="s">
        <v>393</v>
      </c>
      <c r="J90" s="146">
        <v>987</v>
      </c>
      <c r="K90" s="146">
        <v>117.35</v>
      </c>
      <c r="L90" s="145">
        <v>0.18</v>
      </c>
      <c r="M90" s="146">
        <f t="shared" si="55"/>
        <v>99.45</v>
      </c>
      <c r="N90" s="146">
        <f t="shared" si="56"/>
        <v>98157.15</v>
      </c>
      <c r="O90" s="263">
        <f t="shared" si="57"/>
        <v>17668.286999999997</v>
      </c>
    </row>
    <row r="91" spans="1:15" ht="60">
      <c r="A91" s="204"/>
      <c r="B91" s="261" t="s">
        <v>366</v>
      </c>
      <c r="C91" s="204"/>
      <c r="D91" s="204"/>
      <c r="E91" s="230"/>
      <c r="F91" s="236">
        <v>0.18</v>
      </c>
      <c r="G91" s="270"/>
      <c r="H91" s="237" t="s">
        <v>395</v>
      </c>
      <c r="I91" s="257"/>
      <c r="J91" s="146"/>
      <c r="K91" s="146"/>
      <c r="L91" s="145"/>
      <c r="M91" s="146"/>
      <c r="N91" s="146"/>
      <c r="O91" s="263"/>
    </row>
    <row r="92" spans="1:15">
      <c r="A92" s="204">
        <v>13</v>
      </c>
      <c r="B92" s="261" t="s">
        <v>335</v>
      </c>
      <c r="C92" s="204"/>
      <c r="D92" s="204"/>
      <c r="E92" s="230"/>
      <c r="F92" s="236">
        <v>0.18</v>
      </c>
      <c r="G92" s="270"/>
      <c r="H92" s="237" t="s">
        <v>396</v>
      </c>
      <c r="I92" s="257" t="s">
        <v>347</v>
      </c>
      <c r="J92" s="146">
        <v>29</v>
      </c>
      <c r="K92" s="146">
        <v>377.4</v>
      </c>
      <c r="L92" s="145">
        <v>0.18</v>
      </c>
      <c r="M92" s="146">
        <f t="shared" ref="M92" si="58">ROUND(K92/(1+L92),2)</f>
        <v>319.83</v>
      </c>
      <c r="N92" s="146">
        <f t="shared" ref="N92" si="59">ROUND(M92*J92,2)</f>
        <v>9275.07</v>
      </c>
      <c r="O92" s="263">
        <f t="shared" ref="O92" si="60">IF(G92="",N92*F92,N92*G92)</f>
        <v>1669.5125999999998</v>
      </c>
    </row>
    <row r="93" spans="1:15" ht="30">
      <c r="A93" s="204"/>
      <c r="B93" s="261" t="s">
        <v>367</v>
      </c>
      <c r="C93" s="204"/>
      <c r="D93" s="204"/>
      <c r="E93" s="230"/>
      <c r="F93" s="236">
        <v>0.18</v>
      </c>
      <c r="G93" s="270"/>
      <c r="H93" s="237" t="s">
        <v>397</v>
      </c>
      <c r="I93" s="257"/>
      <c r="J93" s="146"/>
      <c r="K93" s="146"/>
      <c r="L93" s="145"/>
      <c r="M93" s="146"/>
      <c r="N93" s="146"/>
      <c r="O93" s="263"/>
    </row>
    <row r="94" spans="1:15">
      <c r="A94" s="204">
        <v>14</v>
      </c>
      <c r="B94" s="261" t="s">
        <v>368</v>
      </c>
      <c r="C94" s="204"/>
      <c r="D94" s="204"/>
      <c r="E94" s="230"/>
      <c r="F94" s="236">
        <v>0.18</v>
      </c>
      <c r="G94" s="270"/>
      <c r="H94" s="237" t="s">
        <v>398</v>
      </c>
      <c r="I94" s="257" t="s">
        <v>262</v>
      </c>
      <c r="J94" s="146">
        <v>36</v>
      </c>
      <c r="K94" s="146">
        <v>140.25</v>
      </c>
      <c r="L94" s="145">
        <v>0.18</v>
      </c>
      <c r="M94" s="146">
        <f t="shared" ref="M94:M96" si="61">ROUND(K94/(1+L94),2)</f>
        <v>118.86</v>
      </c>
      <c r="N94" s="146">
        <f t="shared" ref="N94:N96" si="62">ROUND(M94*J94,2)</f>
        <v>4278.96</v>
      </c>
      <c r="O94" s="263">
        <f t="shared" ref="O94:O96" si="63">IF(G94="",N94*F94,N94*G94)</f>
        <v>770.21280000000002</v>
      </c>
    </row>
    <row r="95" spans="1:15" ht="45">
      <c r="A95" s="204">
        <v>15</v>
      </c>
      <c r="B95" s="260" t="s">
        <v>369</v>
      </c>
      <c r="C95" s="204"/>
      <c r="D95" s="204"/>
      <c r="E95" s="230"/>
      <c r="F95" s="236">
        <v>0.18</v>
      </c>
      <c r="G95" s="270"/>
      <c r="H95" s="237" t="s">
        <v>399</v>
      </c>
      <c r="I95" s="257" t="s">
        <v>374</v>
      </c>
      <c r="J95" s="146">
        <v>4</v>
      </c>
      <c r="K95" s="146">
        <v>1538.25</v>
      </c>
      <c r="L95" s="145">
        <v>0.18</v>
      </c>
      <c r="M95" s="146">
        <f t="shared" si="61"/>
        <v>1303.5999999999999</v>
      </c>
      <c r="N95" s="146">
        <f t="shared" si="62"/>
        <v>5214.3999999999996</v>
      </c>
      <c r="O95" s="263">
        <f t="shared" si="63"/>
        <v>938.59199999999987</v>
      </c>
    </row>
    <row r="96" spans="1:15" ht="30">
      <c r="A96" s="204">
        <v>16</v>
      </c>
      <c r="B96" s="260" t="s">
        <v>370</v>
      </c>
      <c r="C96" s="204"/>
      <c r="D96" s="204"/>
      <c r="E96" s="230"/>
      <c r="F96" s="236">
        <v>0.18</v>
      </c>
      <c r="G96" s="270"/>
      <c r="H96" s="237" t="s">
        <v>401</v>
      </c>
      <c r="I96" s="257" t="s">
        <v>400</v>
      </c>
      <c r="J96" s="146">
        <v>2</v>
      </c>
      <c r="K96" s="146">
        <v>265.10000000000002</v>
      </c>
      <c r="L96" s="145">
        <v>0.18</v>
      </c>
      <c r="M96" s="146">
        <f t="shared" si="61"/>
        <v>224.66</v>
      </c>
      <c r="N96" s="146">
        <f t="shared" si="62"/>
        <v>449.32</v>
      </c>
      <c r="O96" s="263">
        <f t="shared" si="63"/>
        <v>80.877600000000001</v>
      </c>
    </row>
    <row r="97" spans="1:15" ht="16.5">
      <c r="A97" s="204"/>
      <c r="B97" s="260"/>
      <c r="C97" s="204"/>
      <c r="D97" s="204"/>
      <c r="E97" s="230"/>
      <c r="F97" s="236"/>
      <c r="G97" s="270"/>
      <c r="H97" s="275" t="s">
        <v>417</v>
      </c>
      <c r="I97" s="257"/>
      <c r="J97" s="146"/>
      <c r="K97" s="146"/>
      <c r="L97" s="145"/>
      <c r="M97" s="146"/>
      <c r="N97" s="276">
        <f>SUM(N72:N96)</f>
        <v>1788841.58</v>
      </c>
      <c r="O97" s="276">
        <f>SUM(O72:O96)</f>
        <v>321991.48439999996</v>
      </c>
    </row>
    <row r="98" spans="1:15" ht="18.75">
      <c r="A98" s="211"/>
      <c r="B98" s="211"/>
      <c r="C98" s="212"/>
      <c r="D98" s="213"/>
      <c r="E98" s="214"/>
      <c r="F98" s="215"/>
      <c r="G98" s="216"/>
      <c r="H98" s="231" t="s">
        <v>418</v>
      </c>
      <c r="I98" s="217"/>
      <c r="J98" s="217"/>
      <c r="K98" s="218"/>
      <c r="L98" s="219"/>
      <c r="M98" s="218"/>
      <c r="N98" s="218"/>
      <c r="O98" s="217"/>
    </row>
    <row r="99" spans="1:15">
      <c r="A99" s="204"/>
      <c r="B99" s="260">
        <v>1</v>
      </c>
      <c r="C99" s="204"/>
      <c r="D99" s="204"/>
      <c r="E99" s="230"/>
      <c r="F99" s="236">
        <v>0.18</v>
      </c>
      <c r="G99" s="270"/>
      <c r="H99" s="237" t="s">
        <v>371</v>
      </c>
      <c r="I99" s="257"/>
      <c r="J99" s="146"/>
      <c r="K99" s="146"/>
      <c r="L99" s="145"/>
      <c r="M99" s="146"/>
      <c r="N99" s="146"/>
      <c r="O99" s="263"/>
    </row>
    <row r="100" spans="1:15">
      <c r="A100" s="204"/>
      <c r="B100" s="260">
        <v>1.1000000000000001</v>
      </c>
      <c r="C100" s="204"/>
      <c r="D100" s="204"/>
      <c r="E100" s="230"/>
      <c r="F100" s="236">
        <v>0.18</v>
      </c>
      <c r="G100" s="270"/>
      <c r="H100" s="237" t="s">
        <v>372</v>
      </c>
      <c r="I100" s="257"/>
      <c r="J100" s="146"/>
      <c r="K100" s="146"/>
      <c r="L100" s="145"/>
      <c r="M100" s="146"/>
      <c r="N100" s="146"/>
      <c r="O100" s="263"/>
    </row>
    <row r="101" spans="1:15">
      <c r="A101" s="204">
        <v>1</v>
      </c>
      <c r="B101" s="260" t="s">
        <v>333</v>
      </c>
      <c r="C101" s="204"/>
      <c r="D101" s="204"/>
      <c r="E101" s="230"/>
      <c r="F101" s="236">
        <v>0.18</v>
      </c>
      <c r="G101" s="270"/>
      <c r="H101" s="237" t="s">
        <v>373</v>
      </c>
      <c r="I101" s="257" t="s">
        <v>374</v>
      </c>
      <c r="J101" s="146">
        <v>219</v>
      </c>
      <c r="K101" s="146">
        <v>245.82</v>
      </c>
      <c r="L101" s="145">
        <v>0.18</v>
      </c>
      <c r="M101" s="146">
        <f t="shared" ref="M101" si="64">ROUND(K101/(1+L101),2)</f>
        <v>208.32</v>
      </c>
      <c r="N101" s="146">
        <f t="shared" ref="N101" si="65">ROUND(M101*J101,2)</f>
        <v>45622.080000000002</v>
      </c>
      <c r="O101" s="263">
        <f t="shared" ref="O101" si="66">IF(G101="",N101*F101,N101*G101)</f>
        <v>8211.9743999999992</v>
      </c>
    </row>
    <row r="102" spans="1:15" ht="60">
      <c r="A102" s="204"/>
      <c r="B102" s="260">
        <v>2.6</v>
      </c>
      <c r="C102" s="204"/>
      <c r="D102" s="204"/>
      <c r="E102" s="230"/>
      <c r="F102" s="236">
        <v>0.18</v>
      </c>
      <c r="G102" s="270"/>
      <c r="H102" s="237" t="s">
        <v>375</v>
      </c>
      <c r="I102" s="257"/>
      <c r="J102" s="146"/>
      <c r="K102" s="146"/>
      <c r="L102" s="145"/>
      <c r="M102" s="146"/>
      <c r="N102" s="146"/>
      <c r="O102" s="263"/>
    </row>
    <row r="103" spans="1:15">
      <c r="A103" s="204">
        <v>2</v>
      </c>
      <c r="B103" s="260" t="s">
        <v>354</v>
      </c>
      <c r="C103" s="204"/>
      <c r="D103" s="204"/>
      <c r="E103" s="230"/>
      <c r="F103" s="236">
        <v>0.18</v>
      </c>
      <c r="G103" s="270"/>
      <c r="H103" s="237" t="s">
        <v>376</v>
      </c>
      <c r="I103" s="257" t="s">
        <v>374</v>
      </c>
      <c r="J103" s="146">
        <v>463</v>
      </c>
      <c r="K103" s="146">
        <v>177.5</v>
      </c>
      <c r="L103" s="145">
        <v>0.18</v>
      </c>
      <c r="M103" s="146">
        <f t="shared" ref="M103:M104" si="67">ROUND(K103/(1+L103),2)</f>
        <v>150.41999999999999</v>
      </c>
      <c r="N103" s="146">
        <f t="shared" ref="N103:N104" si="68">ROUND(M103*J103,2)</f>
        <v>69644.460000000006</v>
      </c>
      <c r="O103" s="263">
        <f t="shared" ref="O103:O104" si="69">IF(G103="",N103*F103,N103*G103)</f>
        <v>12536.0028</v>
      </c>
    </row>
    <row r="104" spans="1:15" ht="45">
      <c r="A104" s="204">
        <v>3</v>
      </c>
      <c r="B104" s="260" t="s">
        <v>355</v>
      </c>
      <c r="C104" s="204"/>
      <c r="D104" s="204"/>
      <c r="E104" s="230"/>
      <c r="F104" s="236">
        <v>0.18</v>
      </c>
      <c r="G104" s="270"/>
      <c r="H104" s="237" t="s">
        <v>377</v>
      </c>
      <c r="I104" s="257" t="s">
        <v>374</v>
      </c>
      <c r="J104" s="146">
        <v>159</v>
      </c>
      <c r="K104" s="146">
        <v>196</v>
      </c>
      <c r="L104" s="145">
        <v>0.18</v>
      </c>
      <c r="M104" s="146">
        <f t="shared" si="67"/>
        <v>166.1</v>
      </c>
      <c r="N104" s="146">
        <f t="shared" si="68"/>
        <v>26409.9</v>
      </c>
      <c r="O104" s="263">
        <f t="shared" si="69"/>
        <v>4753.7820000000002</v>
      </c>
    </row>
    <row r="105" spans="1:15" ht="30">
      <c r="A105" s="204"/>
      <c r="B105" s="260">
        <v>2.2599999999999998</v>
      </c>
      <c r="C105" s="204"/>
      <c r="D105" s="204"/>
      <c r="E105" s="230"/>
      <c r="F105" s="236">
        <v>0.18</v>
      </c>
      <c r="G105" s="270"/>
      <c r="H105" s="237" t="s">
        <v>378</v>
      </c>
      <c r="I105" s="257"/>
      <c r="J105" s="146"/>
      <c r="K105" s="146"/>
      <c r="L105" s="145"/>
      <c r="M105" s="146"/>
      <c r="N105" s="146"/>
      <c r="O105" s="263"/>
    </row>
    <row r="106" spans="1:15">
      <c r="A106" s="204">
        <v>4</v>
      </c>
      <c r="B106" s="260" t="s">
        <v>356</v>
      </c>
      <c r="C106" s="204"/>
      <c r="D106" s="204"/>
      <c r="E106" s="230"/>
      <c r="F106" s="236">
        <v>0.18</v>
      </c>
      <c r="G106" s="270"/>
      <c r="H106" s="237" t="s">
        <v>379</v>
      </c>
      <c r="I106" s="257" t="s">
        <v>374</v>
      </c>
      <c r="J106" s="146">
        <v>349</v>
      </c>
      <c r="K106" s="146">
        <v>126.8</v>
      </c>
      <c r="L106" s="145">
        <v>0.18</v>
      </c>
      <c r="M106" s="146">
        <f t="shared" ref="M106" si="70">ROUND(K106/(1+L106),2)</f>
        <v>107.46</v>
      </c>
      <c r="N106" s="146">
        <f t="shared" ref="N106" si="71">ROUND(M106*J106,2)</f>
        <v>37503.54</v>
      </c>
      <c r="O106" s="263">
        <f t="shared" ref="O106" si="72">IF(G106="",N106*F106,N106*G106)</f>
        <v>6750.6372000000001</v>
      </c>
    </row>
    <row r="107" spans="1:15" ht="30">
      <c r="A107" s="204"/>
      <c r="B107" s="260" t="s">
        <v>357</v>
      </c>
      <c r="C107" s="204"/>
      <c r="D107" s="204"/>
      <c r="E107" s="230"/>
      <c r="F107" s="236">
        <v>0.18</v>
      </c>
      <c r="G107" s="270"/>
      <c r="H107" s="237" t="s">
        <v>380</v>
      </c>
      <c r="I107" s="257"/>
      <c r="J107" s="146"/>
      <c r="K107" s="146"/>
      <c r="L107" s="145"/>
      <c r="M107" s="146"/>
      <c r="N107" s="146"/>
      <c r="O107" s="263"/>
    </row>
    <row r="108" spans="1:15" ht="30">
      <c r="A108" s="204">
        <v>5</v>
      </c>
      <c r="B108" s="260" t="s">
        <v>260</v>
      </c>
      <c r="C108" s="204"/>
      <c r="D108" s="204"/>
      <c r="E108" s="230"/>
      <c r="F108" s="236">
        <v>0.18</v>
      </c>
      <c r="G108" s="270"/>
      <c r="H108" s="237" t="s">
        <v>381</v>
      </c>
      <c r="I108" s="257" t="s">
        <v>374</v>
      </c>
      <c r="J108" s="146">
        <v>8</v>
      </c>
      <c r="K108" s="146">
        <v>6812</v>
      </c>
      <c r="L108" s="145">
        <v>0.18</v>
      </c>
      <c r="M108" s="146">
        <f t="shared" ref="M108" si="73">ROUND(K108/(1+L108),2)</f>
        <v>5772.88</v>
      </c>
      <c r="N108" s="146">
        <f t="shared" ref="N108" si="74">ROUND(M108*J108,2)</f>
        <v>46183.040000000001</v>
      </c>
      <c r="O108" s="263">
        <f t="shared" ref="O108" si="75">IF(G108="",N108*F108,N108*G108)</f>
        <v>8312.9472000000005</v>
      </c>
    </row>
    <row r="109" spans="1:15" ht="30">
      <c r="A109" s="204"/>
      <c r="B109" s="260" t="s">
        <v>358</v>
      </c>
      <c r="C109" s="204"/>
      <c r="D109" s="204"/>
      <c r="E109" s="230"/>
      <c r="F109" s="236">
        <v>0.18</v>
      </c>
      <c r="G109" s="270"/>
      <c r="H109" s="237" t="s">
        <v>382</v>
      </c>
      <c r="I109" s="257"/>
      <c r="J109" s="146"/>
      <c r="K109" s="146"/>
      <c r="L109" s="145"/>
      <c r="M109" s="146"/>
      <c r="N109" s="146"/>
      <c r="O109" s="263"/>
    </row>
    <row r="110" spans="1:15">
      <c r="A110" s="204">
        <v>6</v>
      </c>
      <c r="B110" s="260" t="s">
        <v>359</v>
      </c>
      <c r="C110" s="204"/>
      <c r="D110" s="204"/>
      <c r="E110" s="230"/>
      <c r="F110" s="236">
        <v>0.18</v>
      </c>
      <c r="G110" s="270"/>
      <c r="H110" s="237" t="s">
        <v>383</v>
      </c>
      <c r="I110" s="257" t="s">
        <v>262</v>
      </c>
      <c r="J110" s="146">
        <v>12</v>
      </c>
      <c r="K110" s="146">
        <v>392.15</v>
      </c>
      <c r="L110" s="145">
        <v>0.18</v>
      </c>
      <c r="M110" s="146">
        <f t="shared" ref="M110" si="76">ROUND(K110/(1+L110),2)</f>
        <v>332.33</v>
      </c>
      <c r="N110" s="146">
        <f t="shared" ref="N110" si="77">ROUND(M110*J110,2)</f>
        <v>3987.96</v>
      </c>
      <c r="O110" s="263">
        <f t="shared" ref="O110" si="78">IF(G110="",N110*F110,N110*G110)</f>
        <v>717.83280000000002</v>
      </c>
    </row>
    <row r="111" spans="1:15" ht="45">
      <c r="A111" s="204"/>
      <c r="B111" s="260" t="s">
        <v>360</v>
      </c>
      <c r="C111" s="204"/>
      <c r="D111" s="204"/>
      <c r="E111" s="230"/>
      <c r="F111" s="236">
        <v>0.18</v>
      </c>
      <c r="G111" s="270"/>
      <c r="H111" s="237" t="s">
        <v>384</v>
      </c>
      <c r="I111" s="257"/>
      <c r="J111" s="146"/>
      <c r="K111" s="146"/>
      <c r="L111" s="145"/>
      <c r="M111" s="146"/>
      <c r="N111" s="146"/>
      <c r="O111" s="263"/>
    </row>
    <row r="112" spans="1:15" ht="30">
      <c r="A112" s="204">
        <v>7</v>
      </c>
      <c r="B112" s="260" t="s">
        <v>346</v>
      </c>
      <c r="C112" s="204"/>
      <c r="D112" s="204"/>
      <c r="E112" s="230"/>
      <c r="F112" s="236">
        <v>0.18</v>
      </c>
      <c r="G112" s="270"/>
      <c r="H112" s="237" t="s">
        <v>385</v>
      </c>
      <c r="I112" s="257" t="s">
        <v>374</v>
      </c>
      <c r="J112" s="146">
        <v>78</v>
      </c>
      <c r="K112" s="146">
        <v>9045.75</v>
      </c>
      <c r="L112" s="145">
        <v>0.18</v>
      </c>
      <c r="M112" s="146">
        <f t="shared" ref="M112" si="79">ROUND(K112/(1+L112),2)</f>
        <v>7665.89</v>
      </c>
      <c r="N112" s="146">
        <f t="shared" ref="N112" si="80">ROUND(M112*J112,2)</f>
        <v>597939.42000000004</v>
      </c>
      <c r="O112" s="263">
        <f t="shared" ref="O112" si="81">IF(G112="",N112*F112,N112*G112)</f>
        <v>107629.0956</v>
      </c>
    </row>
    <row r="113" spans="1:15" ht="30">
      <c r="A113" s="204"/>
      <c r="B113" s="260" t="s">
        <v>361</v>
      </c>
      <c r="C113" s="204"/>
      <c r="D113" s="204"/>
      <c r="E113" s="230"/>
      <c r="F113" s="236">
        <v>0.18</v>
      </c>
      <c r="G113" s="270"/>
      <c r="H113" s="237" t="s">
        <v>386</v>
      </c>
      <c r="I113" s="257"/>
      <c r="J113" s="146"/>
      <c r="K113" s="146"/>
      <c r="L113" s="145"/>
      <c r="M113" s="146"/>
      <c r="N113" s="146"/>
      <c r="O113" s="263"/>
    </row>
    <row r="114" spans="1:15">
      <c r="A114" s="204">
        <v>8</v>
      </c>
      <c r="B114" s="261" t="s">
        <v>261</v>
      </c>
      <c r="C114" s="204"/>
      <c r="D114" s="204"/>
      <c r="E114" s="230"/>
      <c r="F114" s="236">
        <v>0.18</v>
      </c>
      <c r="G114" s="270"/>
      <c r="H114" s="237" t="s">
        <v>387</v>
      </c>
      <c r="I114" s="257" t="s">
        <v>388</v>
      </c>
      <c r="J114" s="146">
        <v>22</v>
      </c>
      <c r="K114" s="146">
        <v>392.15</v>
      </c>
      <c r="L114" s="145">
        <v>0.18</v>
      </c>
      <c r="M114" s="146">
        <f t="shared" ref="M114:M116" si="82">ROUND(K114/(1+L114),2)</f>
        <v>332.33</v>
      </c>
      <c r="N114" s="146">
        <f t="shared" ref="N114:N116" si="83">ROUND(M114*J114,2)</f>
        <v>7311.26</v>
      </c>
      <c r="O114" s="263">
        <f t="shared" ref="O114:O116" si="84">IF(G114="",N114*F114,N114*G114)</f>
        <v>1316.0268000000001</v>
      </c>
    </row>
    <row r="115" spans="1:15" ht="30">
      <c r="A115" s="204">
        <v>9</v>
      </c>
      <c r="B115" s="261" t="s">
        <v>334</v>
      </c>
      <c r="C115" s="204"/>
      <c r="D115" s="204"/>
      <c r="E115" s="230"/>
      <c r="F115" s="236">
        <v>0.18</v>
      </c>
      <c r="G115" s="270"/>
      <c r="H115" s="237" t="s">
        <v>389</v>
      </c>
      <c r="I115" s="257" t="s">
        <v>388</v>
      </c>
      <c r="J115" s="146">
        <v>517</v>
      </c>
      <c r="K115" s="146">
        <v>842.5</v>
      </c>
      <c r="L115" s="145">
        <v>0.18</v>
      </c>
      <c r="M115" s="146">
        <f t="shared" si="82"/>
        <v>713.98</v>
      </c>
      <c r="N115" s="146">
        <f t="shared" si="83"/>
        <v>369127.66</v>
      </c>
      <c r="O115" s="263">
        <f t="shared" si="84"/>
        <v>66442.978799999997</v>
      </c>
    </row>
    <row r="116" spans="1:15" ht="105">
      <c r="A116" s="204">
        <v>10</v>
      </c>
      <c r="B116" s="261" t="s">
        <v>362</v>
      </c>
      <c r="C116" s="204"/>
      <c r="D116" s="204"/>
      <c r="E116" s="230"/>
      <c r="F116" s="236">
        <v>0.18</v>
      </c>
      <c r="G116" s="270"/>
      <c r="H116" s="237" t="s">
        <v>390</v>
      </c>
      <c r="I116" s="257" t="s">
        <v>374</v>
      </c>
      <c r="J116" s="146">
        <v>2</v>
      </c>
      <c r="K116" s="146">
        <v>20355.8</v>
      </c>
      <c r="L116" s="145">
        <v>0.18</v>
      </c>
      <c r="M116" s="146">
        <f t="shared" si="82"/>
        <v>17250.68</v>
      </c>
      <c r="N116" s="146">
        <f t="shared" si="83"/>
        <v>34501.360000000001</v>
      </c>
      <c r="O116" s="263">
        <f t="shared" si="84"/>
        <v>6210.2447999999995</v>
      </c>
    </row>
    <row r="117" spans="1:15" ht="30">
      <c r="A117" s="204"/>
      <c r="B117" s="261" t="s">
        <v>363</v>
      </c>
      <c r="C117" s="204"/>
      <c r="D117" s="204"/>
      <c r="E117" s="230"/>
      <c r="F117" s="236">
        <v>0.18</v>
      </c>
      <c r="G117" s="270"/>
      <c r="H117" s="237" t="s">
        <v>391</v>
      </c>
      <c r="I117" s="257"/>
      <c r="J117" s="146"/>
      <c r="K117" s="146"/>
      <c r="L117" s="145"/>
      <c r="M117" s="146"/>
      <c r="N117" s="146"/>
      <c r="O117" s="263"/>
    </row>
    <row r="118" spans="1:15">
      <c r="A118" s="204">
        <v>11</v>
      </c>
      <c r="B118" s="261" t="s">
        <v>364</v>
      </c>
      <c r="C118" s="204"/>
      <c r="D118" s="204"/>
      <c r="E118" s="230"/>
      <c r="F118" s="236">
        <v>0.18</v>
      </c>
      <c r="G118" s="270"/>
      <c r="H118" s="237" t="s">
        <v>392</v>
      </c>
      <c r="I118" s="257" t="s">
        <v>393</v>
      </c>
      <c r="J118" s="146">
        <v>4740</v>
      </c>
      <c r="K118" s="146">
        <v>107.85</v>
      </c>
      <c r="L118" s="145">
        <v>0.18</v>
      </c>
      <c r="M118" s="146">
        <f t="shared" ref="M118:M119" si="85">ROUND(K118/(1+L118),2)</f>
        <v>91.4</v>
      </c>
      <c r="N118" s="146">
        <f t="shared" ref="N118:N119" si="86">ROUND(M118*J118,2)</f>
        <v>433236</v>
      </c>
      <c r="O118" s="263">
        <f t="shared" ref="O118:O119" si="87">IF(G118="",N118*F118,N118*G118)</f>
        <v>77982.48</v>
      </c>
    </row>
    <row r="119" spans="1:15" ht="45">
      <c r="A119" s="204">
        <v>12</v>
      </c>
      <c r="B119" s="261" t="s">
        <v>365</v>
      </c>
      <c r="C119" s="204"/>
      <c r="D119" s="204"/>
      <c r="E119" s="230"/>
      <c r="F119" s="236">
        <v>0.18</v>
      </c>
      <c r="G119" s="270"/>
      <c r="H119" s="237" t="s">
        <v>394</v>
      </c>
      <c r="I119" s="257" t="s">
        <v>393</v>
      </c>
      <c r="J119" s="146">
        <v>987</v>
      </c>
      <c r="K119" s="146">
        <v>117.35</v>
      </c>
      <c r="L119" s="145">
        <v>0.18</v>
      </c>
      <c r="M119" s="146">
        <f t="shared" si="85"/>
        <v>99.45</v>
      </c>
      <c r="N119" s="146">
        <f t="shared" si="86"/>
        <v>98157.15</v>
      </c>
      <c r="O119" s="263">
        <f t="shared" si="87"/>
        <v>17668.286999999997</v>
      </c>
    </row>
    <row r="120" spans="1:15" ht="60">
      <c r="A120" s="204"/>
      <c r="B120" s="261" t="s">
        <v>366</v>
      </c>
      <c r="C120" s="204"/>
      <c r="D120" s="204"/>
      <c r="E120" s="230"/>
      <c r="F120" s="236">
        <v>0.18</v>
      </c>
      <c r="G120" s="270"/>
      <c r="H120" s="237" t="s">
        <v>395</v>
      </c>
      <c r="I120" s="257"/>
      <c r="J120" s="146"/>
      <c r="K120" s="146"/>
      <c r="L120" s="145"/>
      <c r="M120" s="146"/>
      <c r="N120" s="146"/>
      <c r="O120" s="263"/>
    </row>
    <row r="121" spans="1:15">
      <c r="A121" s="204">
        <v>13</v>
      </c>
      <c r="B121" s="261" t="s">
        <v>335</v>
      </c>
      <c r="C121" s="204"/>
      <c r="D121" s="204"/>
      <c r="E121" s="230"/>
      <c r="F121" s="236">
        <v>0.18</v>
      </c>
      <c r="G121" s="270"/>
      <c r="H121" s="237" t="s">
        <v>396</v>
      </c>
      <c r="I121" s="257" t="s">
        <v>347</v>
      </c>
      <c r="J121" s="146">
        <v>29</v>
      </c>
      <c r="K121" s="146">
        <v>377.4</v>
      </c>
      <c r="L121" s="145">
        <v>0.18</v>
      </c>
      <c r="M121" s="146">
        <f t="shared" ref="M121" si="88">ROUND(K121/(1+L121),2)</f>
        <v>319.83</v>
      </c>
      <c r="N121" s="146">
        <f t="shared" ref="N121" si="89">ROUND(M121*J121,2)</f>
        <v>9275.07</v>
      </c>
      <c r="O121" s="263">
        <f t="shared" ref="O121" si="90">IF(G121="",N121*F121,N121*G121)</f>
        <v>1669.5125999999998</v>
      </c>
    </row>
    <row r="122" spans="1:15" ht="30">
      <c r="A122" s="204"/>
      <c r="B122" s="261" t="s">
        <v>367</v>
      </c>
      <c r="C122" s="204"/>
      <c r="D122" s="204"/>
      <c r="E122" s="230"/>
      <c r="F122" s="236">
        <v>0.18</v>
      </c>
      <c r="G122" s="270"/>
      <c r="H122" s="237" t="s">
        <v>397</v>
      </c>
      <c r="I122" s="257"/>
      <c r="J122" s="146"/>
      <c r="K122" s="146"/>
      <c r="L122" s="145"/>
      <c r="M122" s="146"/>
      <c r="N122" s="146"/>
      <c r="O122" s="263"/>
    </row>
    <row r="123" spans="1:15">
      <c r="A123" s="204">
        <v>14</v>
      </c>
      <c r="B123" s="261" t="s">
        <v>368</v>
      </c>
      <c r="C123" s="204"/>
      <c r="D123" s="204"/>
      <c r="E123" s="230"/>
      <c r="F123" s="236">
        <v>0.18</v>
      </c>
      <c r="G123" s="270"/>
      <c r="H123" s="237" t="s">
        <v>398</v>
      </c>
      <c r="I123" s="257" t="s">
        <v>262</v>
      </c>
      <c r="J123" s="146">
        <v>36</v>
      </c>
      <c r="K123" s="146">
        <v>140.25</v>
      </c>
      <c r="L123" s="145">
        <v>0.18</v>
      </c>
      <c r="M123" s="146">
        <f t="shared" ref="M123:M125" si="91">ROUND(K123/(1+L123),2)</f>
        <v>118.86</v>
      </c>
      <c r="N123" s="146">
        <f t="shared" ref="N123:N125" si="92">ROUND(M123*J123,2)</f>
        <v>4278.96</v>
      </c>
      <c r="O123" s="263">
        <f t="shared" ref="O123:O125" si="93">IF(G123="",N123*F123,N123*G123)</f>
        <v>770.21280000000002</v>
      </c>
    </row>
    <row r="124" spans="1:15" ht="45">
      <c r="A124" s="204">
        <v>15</v>
      </c>
      <c r="B124" s="260" t="s">
        <v>369</v>
      </c>
      <c r="C124" s="204"/>
      <c r="D124" s="204"/>
      <c r="E124" s="230"/>
      <c r="F124" s="236">
        <v>0.18</v>
      </c>
      <c r="G124" s="270"/>
      <c r="H124" s="237" t="s">
        <v>399</v>
      </c>
      <c r="I124" s="257" t="s">
        <v>374</v>
      </c>
      <c r="J124" s="146">
        <v>4</v>
      </c>
      <c r="K124" s="146">
        <v>1538.25</v>
      </c>
      <c r="L124" s="145">
        <v>0.18</v>
      </c>
      <c r="M124" s="146">
        <f t="shared" si="91"/>
        <v>1303.5999999999999</v>
      </c>
      <c r="N124" s="146">
        <f t="shared" si="92"/>
        <v>5214.3999999999996</v>
      </c>
      <c r="O124" s="263">
        <f t="shared" si="93"/>
        <v>938.59199999999987</v>
      </c>
    </row>
    <row r="125" spans="1:15" ht="30">
      <c r="A125" s="204">
        <v>16</v>
      </c>
      <c r="B125" s="260" t="s">
        <v>370</v>
      </c>
      <c r="C125" s="204"/>
      <c r="D125" s="204"/>
      <c r="E125" s="230"/>
      <c r="F125" s="236">
        <v>0.18</v>
      </c>
      <c r="G125" s="270"/>
      <c r="H125" s="237" t="s">
        <v>401</v>
      </c>
      <c r="I125" s="257" t="s">
        <v>400</v>
      </c>
      <c r="J125" s="146">
        <v>2</v>
      </c>
      <c r="K125" s="146">
        <v>265.10000000000002</v>
      </c>
      <c r="L125" s="145">
        <v>0.18</v>
      </c>
      <c r="M125" s="146">
        <f t="shared" si="91"/>
        <v>224.66</v>
      </c>
      <c r="N125" s="146">
        <f t="shared" si="92"/>
        <v>449.32</v>
      </c>
      <c r="O125" s="263">
        <f t="shared" si="93"/>
        <v>80.877600000000001</v>
      </c>
    </row>
    <row r="126" spans="1:15" ht="16.5">
      <c r="A126" s="204"/>
      <c r="B126" s="260"/>
      <c r="C126" s="204"/>
      <c r="D126" s="204"/>
      <c r="E126" s="230"/>
      <c r="F126" s="236"/>
      <c r="G126" s="270"/>
      <c r="H126" s="275" t="s">
        <v>419</v>
      </c>
      <c r="I126" s="257"/>
      <c r="J126" s="146"/>
      <c r="K126" s="146"/>
      <c r="L126" s="145"/>
      <c r="M126" s="146"/>
      <c r="N126" s="276">
        <f>SUM(N101:N125)</f>
        <v>1788841.58</v>
      </c>
      <c r="O126" s="276">
        <f>SUM(O101:O125)</f>
        <v>321991.48439999996</v>
      </c>
    </row>
    <row r="127" spans="1:15" ht="18.75">
      <c r="A127" s="211"/>
      <c r="B127" s="211"/>
      <c r="C127" s="212"/>
      <c r="D127" s="213"/>
      <c r="E127" s="214"/>
      <c r="F127" s="215"/>
      <c r="G127" s="216"/>
      <c r="H127" s="231" t="s">
        <v>420</v>
      </c>
      <c r="I127" s="217"/>
      <c r="J127" s="217"/>
      <c r="K127" s="218"/>
      <c r="L127" s="219"/>
      <c r="M127" s="218"/>
      <c r="N127" s="218"/>
      <c r="O127" s="217"/>
    </row>
    <row r="128" spans="1:15">
      <c r="A128" s="204"/>
      <c r="B128" s="260">
        <v>1</v>
      </c>
      <c r="C128" s="204"/>
      <c r="D128" s="204"/>
      <c r="E128" s="230"/>
      <c r="F128" s="236">
        <v>0.18</v>
      </c>
      <c r="G128" s="270"/>
      <c r="H128" s="237" t="s">
        <v>371</v>
      </c>
      <c r="I128" s="257"/>
      <c r="J128" s="146"/>
      <c r="K128" s="146"/>
      <c r="L128" s="145"/>
      <c r="M128" s="146"/>
      <c r="N128" s="146"/>
      <c r="O128" s="263"/>
    </row>
    <row r="129" spans="1:15">
      <c r="A129" s="204"/>
      <c r="B129" s="260">
        <v>1.1000000000000001</v>
      </c>
      <c r="C129" s="204"/>
      <c r="D129" s="204"/>
      <c r="E129" s="230"/>
      <c r="F129" s="236">
        <v>0.18</v>
      </c>
      <c r="G129" s="270"/>
      <c r="H129" s="237" t="s">
        <v>372</v>
      </c>
      <c r="I129" s="257"/>
      <c r="J129" s="146"/>
      <c r="K129" s="146"/>
      <c r="L129" s="145"/>
      <c r="M129" s="146"/>
      <c r="N129" s="146"/>
      <c r="O129" s="263"/>
    </row>
    <row r="130" spans="1:15">
      <c r="A130" s="204">
        <v>1</v>
      </c>
      <c r="B130" s="260" t="s">
        <v>333</v>
      </c>
      <c r="C130" s="204"/>
      <c r="D130" s="204"/>
      <c r="E130" s="230"/>
      <c r="F130" s="236">
        <v>0.18</v>
      </c>
      <c r="G130" s="270"/>
      <c r="H130" s="237" t="s">
        <v>373</v>
      </c>
      <c r="I130" s="257" t="s">
        <v>374</v>
      </c>
      <c r="J130" s="146">
        <v>219</v>
      </c>
      <c r="K130" s="146">
        <v>245.82</v>
      </c>
      <c r="L130" s="145">
        <v>0.18</v>
      </c>
      <c r="M130" s="146">
        <f t="shared" ref="M130" si="94">ROUND(K130/(1+L130),2)</f>
        <v>208.32</v>
      </c>
      <c r="N130" s="146">
        <f t="shared" ref="N130" si="95">ROUND(M130*J130,2)</f>
        <v>45622.080000000002</v>
      </c>
      <c r="O130" s="263">
        <f t="shared" ref="O130" si="96">IF(G130="",N130*F130,N130*G130)</f>
        <v>8211.9743999999992</v>
      </c>
    </row>
    <row r="131" spans="1:15" ht="60">
      <c r="A131" s="204"/>
      <c r="B131" s="260">
        <v>2.6</v>
      </c>
      <c r="C131" s="204"/>
      <c r="D131" s="204"/>
      <c r="E131" s="230"/>
      <c r="F131" s="236">
        <v>0.18</v>
      </c>
      <c r="G131" s="270"/>
      <c r="H131" s="237" t="s">
        <v>375</v>
      </c>
      <c r="I131" s="257"/>
      <c r="J131" s="146"/>
      <c r="K131" s="146"/>
      <c r="L131" s="145"/>
      <c r="M131" s="146"/>
      <c r="N131" s="146"/>
      <c r="O131" s="263"/>
    </row>
    <row r="132" spans="1:15">
      <c r="A132" s="204">
        <v>2</v>
      </c>
      <c r="B132" s="260" t="s">
        <v>354</v>
      </c>
      <c r="C132" s="204"/>
      <c r="D132" s="204"/>
      <c r="E132" s="230"/>
      <c r="F132" s="236">
        <v>0.18</v>
      </c>
      <c r="G132" s="270"/>
      <c r="H132" s="237" t="s">
        <v>376</v>
      </c>
      <c r="I132" s="257" t="s">
        <v>374</v>
      </c>
      <c r="J132" s="146">
        <v>463</v>
      </c>
      <c r="K132" s="146">
        <v>177.5</v>
      </c>
      <c r="L132" s="145">
        <v>0.18</v>
      </c>
      <c r="M132" s="146">
        <f t="shared" ref="M132:M133" si="97">ROUND(K132/(1+L132),2)</f>
        <v>150.41999999999999</v>
      </c>
      <c r="N132" s="146">
        <f t="shared" ref="N132:N133" si="98">ROUND(M132*J132,2)</f>
        <v>69644.460000000006</v>
      </c>
      <c r="O132" s="263">
        <f t="shared" ref="O132:O133" si="99">IF(G132="",N132*F132,N132*G132)</f>
        <v>12536.0028</v>
      </c>
    </row>
    <row r="133" spans="1:15" ht="45">
      <c r="A133" s="204">
        <v>3</v>
      </c>
      <c r="B133" s="260" t="s">
        <v>355</v>
      </c>
      <c r="C133" s="204"/>
      <c r="D133" s="204"/>
      <c r="E133" s="230"/>
      <c r="F133" s="236">
        <v>0.18</v>
      </c>
      <c r="G133" s="270"/>
      <c r="H133" s="237" t="s">
        <v>377</v>
      </c>
      <c r="I133" s="257" t="s">
        <v>374</v>
      </c>
      <c r="J133" s="146">
        <v>159</v>
      </c>
      <c r="K133" s="146">
        <v>196</v>
      </c>
      <c r="L133" s="145">
        <v>0.18</v>
      </c>
      <c r="M133" s="146">
        <f t="shared" si="97"/>
        <v>166.1</v>
      </c>
      <c r="N133" s="146">
        <f t="shared" si="98"/>
        <v>26409.9</v>
      </c>
      <c r="O133" s="263">
        <f t="shared" si="99"/>
        <v>4753.7820000000002</v>
      </c>
    </row>
    <row r="134" spans="1:15" ht="30">
      <c r="A134" s="204"/>
      <c r="B134" s="260">
        <v>2.2599999999999998</v>
      </c>
      <c r="C134" s="204"/>
      <c r="D134" s="204"/>
      <c r="E134" s="230"/>
      <c r="F134" s="236">
        <v>0.18</v>
      </c>
      <c r="G134" s="270"/>
      <c r="H134" s="237" t="s">
        <v>378</v>
      </c>
      <c r="I134" s="257"/>
      <c r="J134" s="146"/>
      <c r="K134" s="146"/>
      <c r="L134" s="145"/>
      <c r="M134" s="146"/>
      <c r="N134" s="146"/>
      <c r="O134" s="263"/>
    </row>
    <row r="135" spans="1:15">
      <c r="A135" s="204">
        <v>4</v>
      </c>
      <c r="B135" s="260" t="s">
        <v>356</v>
      </c>
      <c r="C135" s="204"/>
      <c r="D135" s="204"/>
      <c r="E135" s="230"/>
      <c r="F135" s="236">
        <v>0.18</v>
      </c>
      <c r="G135" s="270"/>
      <c r="H135" s="237" t="s">
        <v>379</v>
      </c>
      <c r="I135" s="257" t="s">
        <v>374</v>
      </c>
      <c r="J135" s="146">
        <v>349</v>
      </c>
      <c r="K135" s="146">
        <v>126.8</v>
      </c>
      <c r="L135" s="145">
        <v>0.18</v>
      </c>
      <c r="M135" s="146">
        <f t="shared" ref="M135" si="100">ROUND(K135/(1+L135),2)</f>
        <v>107.46</v>
      </c>
      <c r="N135" s="146">
        <f t="shared" ref="N135" si="101">ROUND(M135*J135,2)</f>
        <v>37503.54</v>
      </c>
      <c r="O135" s="263">
        <f t="shared" ref="O135" si="102">IF(G135="",N135*F135,N135*G135)</f>
        <v>6750.6372000000001</v>
      </c>
    </row>
    <row r="136" spans="1:15" ht="30">
      <c r="A136" s="204"/>
      <c r="B136" s="260" t="s">
        <v>357</v>
      </c>
      <c r="C136" s="204"/>
      <c r="D136" s="204"/>
      <c r="E136" s="230"/>
      <c r="F136" s="236">
        <v>0.18</v>
      </c>
      <c r="G136" s="270"/>
      <c r="H136" s="237" t="s">
        <v>380</v>
      </c>
      <c r="I136" s="257"/>
      <c r="J136" s="146"/>
      <c r="K136" s="146"/>
      <c r="L136" s="145"/>
      <c r="M136" s="146"/>
      <c r="N136" s="146"/>
      <c r="O136" s="263"/>
    </row>
    <row r="137" spans="1:15" ht="30">
      <c r="A137" s="204">
        <v>5</v>
      </c>
      <c r="B137" s="260" t="s">
        <v>260</v>
      </c>
      <c r="C137" s="204"/>
      <c r="D137" s="204"/>
      <c r="E137" s="230"/>
      <c r="F137" s="236">
        <v>0.18</v>
      </c>
      <c r="G137" s="270"/>
      <c r="H137" s="237" t="s">
        <v>381</v>
      </c>
      <c r="I137" s="257" t="s">
        <v>374</v>
      </c>
      <c r="J137" s="146">
        <v>8</v>
      </c>
      <c r="K137" s="146">
        <v>6812</v>
      </c>
      <c r="L137" s="145">
        <v>0.18</v>
      </c>
      <c r="M137" s="146">
        <f t="shared" ref="M137" si="103">ROUND(K137/(1+L137),2)</f>
        <v>5772.88</v>
      </c>
      <c r="N137" s="146">
        <f t="shared" ref="N137" si="104">ROUND(M137*J137,2)</f>
        <v>46183.040000000001</v>
      </c>
      <c r="O137" s="263">
        <f t="shared" ref="O137" si="105">IF(G137="",N137*F137,N137*G137)</f>
        <v>8312.9472000000005</v>
      </c>
    </row>
    <row r="138" spans="1:15" ht="30">
      <c r="A138" s="204"/>
      <c r="B138" s="260" t="s">
        <v>358</v>
      </c>
      <c r="C138" s="204"/>
      <c r="D138" s="204"/>
      <c r="E138" s="230"/>
      <c r="F138" s="236">
        <v>0.18</v>
      </c>
      <c r="G138" s="270"/>
      <c r="H138" s="237" t="s">
        <v>382</v>
      </c>
      <c r="I138" s="257"/>
      <c r="J138" s="146"/>
      <c r="K138" s="146"/>
      <c r="L138" s="145"/>
      <c r="M138" s="146"/>
      <c r="N138" s="146"/>
      <c r="O138" s="263"/>
    </row>
    <row r="139" spans="1:15">
      <c r="A139" s="204">
        <v>6</v>
      </c>
      <c r="B139" s="260" t="s">
        <v>359</v>
      </c>
      <c r="C139" s="204"/>
      <c r="D139" s="204"/>
      <c r="E139" s="230"/>
      <c r="F139" s="236">
        <v>0.18</v>
      </c>
      <c r="G139" s="270"/>
      <c r="H139" s="237" t="s">
        <v>383</v>
      </c>
      <c r="I139" s="257" t="s">
        <v>262</v>
      </c>
      <c r="J139" s="146">
        <v>12</v>
      </c>
      <c r="K139" s="146">
        <v>392.15</v>
      </c>
      <c r="L139" s="145">
        <v>0.18</v>
      </c>
      <c r="M139" s="146">
        <f t="shared" ref="M139" si="106">ROUND(K139/(1+L139),2)</f>
        <v>332.33</v>
      </c>
      <c r="N139" s="146">
        <f t="shared" ref="N139" si="107">ROUND(M139*J139,2)</f>
        <v>3987.96</v>
      </c>
      <c r="O139" s="263">
        <f t="shared" ref="O139" si="108">IF(G139="",N139*F139,N139*G139)</f>
        <v>717.83280000000002</v>
      </c>
    </row>
    <row r="140" spans="1:15" ht="45">
      <c r="A140" s="204"/>
      <c r="B140" s="260" t="s">
        <v>360</v>
      </c>
      <c r="C140" s="204"/>
      <c r="D140" s="204"/>
      <c r="E140" s="230"/>
      <c r="F140" s="236">
        <v>0.18</v>
      </c>
      <c r="G140" s="270"/>
      <c r="H140" s="237" t="s">
        <v>384</v>
      </c>
      <c r="I140" s="257"/>
      <c r="J140" s="146"/>
      <c r="K140" s="146"/>
      <c r="L140" s="145"/>
      <c r="M140" s="146"/>
      <c r="N140" s="146"/>
      <c r="O140" s="263"/>
    </row>
    <row r="141" spans="1:15" ht="30">
      <c r="A141" s="204">
        <v>7</v>
      </c>
      <c r="B141" s="260" t="s">
        <v>346</v>
      </c>
      <c r="C141" s="204"/>
      <c r="D141" s="204"/>
      <c r="E141" s="230"/>
      <c r="F141" s="236">
        <v>0.18</v>
      </c>
      <c r="G141" s="270"/>
      <c r="H141" s="237" t="s">
        <v>385</v>
      </c>
      <c r="I141" s="257" t="s">
        <v>374</v>
      </c>
      <c r="J141" s="146">
        <v>78</v>
      </c>
      <c r="K141" s="146">
        <v>9045.75</v>
      </c>
      <c r="L141" s="145">
        <v>0.18</v>
      </c>
      <c r="M141" s="146">
        <f t="shared" ref="M141" si="109">ROUND(K141/(1+L141),2)</f>
        <v>7665.89</v>
      </c>
      <c r="N141" s="146">
        <f t="shared" ref="N141" si="110">ROUND(M141*J141,2)</f>
        <v>597939.42000000004</v>
      </c>
      <c r="O141" s="263">
        <f t="shared" ref="O141" si="111">IF(G141="",N141*F141,N141*G141)</f>
        <v>107629.0956</v>
      </c>
    </row>
    <row r="142" spans="1:15" ht="30">
      <c r="A142" s="204"/>
      <c r="B142" s="260" t="s">
        <v>361</v>
      </c>
      <c r="C142" s="204"/>
      <c r="D142" s="204"/>
      <c r="E142" s="230"/>
      <c r="F142" s="236">
        <v>0.18</v>
      </c>
      <c r="G142" s="270"/>
      <c r="H142" s="237" t="s">
        <v>386</v>
      </c>
      <c r="I142" s="257"/>
      <c r="J142" s="146"/>
      <c r="K142" s="146"/>
      <c r="L142" s="145"/>
      <c r="M142" s="146"/>
      <c r="N142" s="146"/>
      <c r="O142" s="263"/>
    </row>
    <row r="143" spans="1:15">
      <c r="A143" s="204">
        <v>8</v>
      </c>
      <c r="B143" s="261" t="s">
        <v>261</v>
      </c>
      <c r="C143" s="204"/>
      <c r="D143" s="204"/>
      <c r="E143" s="230"/>
      <c r="F143" s="236">
        <v>0.18</v>
      </c>
      <c r="G143" s="270"/>
      <c r="H143" s="237" t="s">
        <v>387</v>
      </c>
      <c r="I143" s="257" t="s">
        <v>388</v>
      </c>
      <c r="J143" s="146">
        <v>22</v>
      </c>
      <c r="K143" s="146">
        <v>392.15</v>
      </c>
      <c r="L143" s="145">
        <v>0.18</v>
      </c>
      <c r="M143" s="146">
        <f t="shared" ref="M143:M145" si="112">ROUND(K143/(1+L143),2)</f>
        <v>332.33</v>
      </c>
      <c r="N143" s="146">
        <f t="shared" ref="N143:N145" si="113">ROUND(M143*J143,2)</f>
        <v>7311.26</v>
      </c>
      <c r="O143" s="263">
        <f t="shared" ref="O143:O145" si="114">IF(G143="",N143*F143,N143*G143)</f>
        <v>1316.0268000000001</v>
      </c>
    </row>
    <row r="144" spans="1:15" ht="30">
      <c r="A144" s="204">
        <v>9</v>
      </c>
      <c r="B144" s="261" t="s">
        <v>334</v>
      </c>
      <c r="C144" s="204"/>
      <c r="D144" s="204"/>
      <c r="E144" s="230"/>
      <c r="F144" s="236">
        <v>0.18</v>
      </c>
      <c r="G144" s="270"/>
      <c r="H144" s="237" t="s">
        <v>389</v>
      </c>
      <c r="I144" s="257" t="s">
        <v>388</v>
      </c>
      <c r="J144" s="146">
        <v>517</v>
      </c>
      <c r="K144" s="146">
        <v>842.5</v>
      </c>
      <c r="L144" s="145">
        <v>0.18</v>
      </c>
      <c r="M144" s="146">
        <f t="shared" si="112"/>
        <v>713.98</v>
      </c>
      <c r="N144" s="146">
        <f t="shared" si="113"/>
        <v>369127.66</v>
      </c>
      <c r="O144" s="263">
        <f t="shared" si="114"/>
        <v>66442.978799999997</v>
      </c>
    </row>
    <row r="145" spans="1:15" ht="105">
      <c r="A145" s="204">
        <v>10</v>
      </c>
      <c r="B145" s="261" t="s">
        <v>362</v>
      </c>
      <c r="C145" s="204"/>
      <c r="D145" s="204"/>
      <c r="E145" s="230"/>
      <c r="F145" s="236">
        <v>0.18</v>
      </c>
      <c r="G145" s="270"/>
      <c r="H145" s="237" t="s">
        <v>390</v>
      </c>
      <c r="I145" s="257" t="s">
        <v>374</v>
      </c>
      <c r="J145" s="146">
        <v>2</v>
      </c>
      <c r="K145" s="146">
        <v>20355.8</v>
      </c>
      <c r="L145" s="145">
        <v>0.18</v>
      </c>
      <c r="M145" s="146">
        <f t="shared" si="112"/>
        <v>17250.68</v>
      </c>
      <c r="N145" s="146">
        <f t="shared" si="113"/>
        <v>34501.360000000001</v>
      </c>
      <c r="O145" s="263">
        <f t="shared" si="114"/>
        <v>6210.2447999999995</v>
      </c>
    </row>
    <row r="146" spans="1:15" ht="30">
      <c r="A146" s="204"/>
      <c r="B146" s="261" t="s">
        <v>363</v>
      </c>
      <c r="C146" s="204"/>
      <c r="D146" s="204"/>
      <c r="E146" s="230"/>
      <c r="F146" s="236">
        <v>0.18</v>
      </c>
      <c r="G146" s="270"/>
      <c r="H146" s="237" t="s">
        <v>391</v>
      </c>
      <c r="I146" s="257"/>
      <c r="J146" s="146"/>
      <c r="K146" s="146"/>
      <c r="L146" s="145"/>
      <c r="M146" s="146"/>
      <c r="N146" s="146"/>
      <c r="O146" s="263"/>
    </row>
    <row r="147" spans="1:15">
      <c r="A147" s="204">
        <v>11</v>
      </c>
      <c r="B147" s="261" t="s">
        <v>364</v>
      </c>
      <c r="C147" s="204"/>
      <c r="D147" s="204"/>
      <c r="E147" s="230"/>
      <c r="F147" s="236">
        <v>0.18</v>
      </c>
      <c r="G147" s="270"/>
      <c r="H147" s="237" t="s">
        <v>392</v>
      </c>
      <c r="I147" s="257" t="s">
        <v>393</v>
      </c>
      <c r="J147" s="146">
        <v>4740</v>
      </c>
      <c r="K147" s="146">
        <v>107.85</v>
      </c>
      <c r="L147" s="145">
        <v>0.18</v>
      </c>
      <c r="M147" s="146">
        <f t="shared" ref="M147:M148" si="115">ROUND(K147/(1+L147),2)</f>
        <v>91.4</v>
      </c>
      <c r="N147" s="146">
        <f t="shared" ref="N147:N148" si="116">ROUND(M147*J147,2)</f>
        <v>433236</v>
      </c>
      <c r="O147" s="263">
        <f t="shared" ref="O147:O148" si="117">IF(G147="",N147*F147,N147*G147)</f>
        <v>77982.48</v>
      </c>
    </row>
    <row r="148" spans="1:15" ht="45">
      <c r="A148" s="204">
        <v>12</v>
      </c>
      <c r="B148" s="261" t="s">
        <v>365</v>
      </c>
      <c r="C148" s="204"/>
      <c r="D148" s="204"/>
      <c r="E148" s="230"/>
      <c r="F148" s="236">
        <v>0.18</v>
      </c>
      <c r="G148" s="270"/>
      <c r="H148" s="237" t="s">
        <v>394</v>
      </c>
      <c r="I148" s="257" t="s">
        <v>393</v>
      </c>
      <c r="J148" s="146">
        <v>987</v>
      </c>
      <c r="K148" s="146">
        <v>117.35</v>
      </c>
      <c r="L148" s="145">
        <v>0.18</v>
      </c>
      <c r="M148" s="146">
        <f t="shared" si="115"/>
        <v>99.45</v>
      </c>
      <c r="N148" s="146">
        <f t="shared" si="116"/>
        <v>98157.15</v>
      </c>
      <c r="O148" s="263">
        <f t="shared" si="117"/>
        <v>17668.286999999997</v>
      </c>
    </row>
    <row r="149" spans="1:15" ht="60">
      <c r="A149" s="204"/>
      <c r="B149" s="261" t="s">
        <v>366</v>
      </c>
      <c r="C149" s="204"/>
      <c r="D149" s="204"/>
      <c r="E149" s="230"/>
      <c r="F149" s="236">
        <v>0.18</v>
      </c>
      <c r="G149" s="270"/>
      <c r="H149" s="237" t="s">
        <v>395</v>
      </c>
      <c r="I149" s="257"/>
      <c r="J149" s="146"/>
      <c r="K149" s="146"/>
      <c r="L149" s="145"/>
      <c r="M149" s="146"/>
      <c r="N149" s="146"/>
      <c r="O149" s="263"/>
    </row>
    <row r="150" spans="1:15">
      <c r="A150" s="204">
        <v>13</v>
      </c>
      <c r="B150" s="261" t="s">
        <v>335</v>
      </c>
      <c r="C150" s="204"/>
      <c r="D150" s="204"/>
      <c r="E150" s="230"/>
      <c r="F150" s="236">
        <v>0.18</v>
      </c>
      <c r="G150" s="270"/>
      <c r="H150" s="237" t="s">
        <v>396</v>
      </c>
      <c r="I150" s="257" t="s">
        <v>347</v>
      </c>
      <c r="J150" s="146">
        <v>29</v>
      </c>
      <c r="K150" s="146">
        <v>377.4</v>
      </c>
      <c r="L150" s="145">
        <v>0.18</v>
      </c>
      <c r="M150" s="146">
        <f t="shared" ref="M150" si="118">ROUND(K150/(1+L150),2)</f>
        <v>319.83</v>
      </c>
      <c r="N150" s="146">
        <f t="shared" ref="N150" si="119">ROUND(M150*J150,2)</f>
        <v>9275.07</v>
      </c>
      <c r="O150" s="263">
        <f t="shared" ref="O150" si="120">IF(G150="",N150*F150,N150*G150)</f>
        <v>1669.5125999999998</v>
      </c>
    </row>
    <row r="151" spans="1:15" ht="30">
      <c r="A151" s="204"/>
      <c r="B151" s="261" t="s">
        <v>367</v>
      </c>
      <c r="C151" s="204"/>
      <c r="D151" s="204"/>
      <c r="E151" s="230"/>
      <c r="F151" s="236">
        <v>0.18</v>
      </c>
      <c r="G151" s="270"/>
      <c r="H151" s="237" t="s">
        <v>397</v>
      </c>
      <c r="I151" s="257"/>
      <c r="J151" s="146"/>
      <c r="K151" s="146"/>
      <c r="L151" s="145"/>
      <c r="M151" s="146"/>
      <c r="N151" s="146"/>
      <c r="O151" s="263"/>
    </row>
    <row r="152" spans="1:15">
      <c r="A152" s="204">
        <v>14</v>
      </c>
      <c r="B152" s="261" t="s">
        <v>368</v>
      </c>
      <c r="C152" s="204"/>
      <c r="D152" s="204"/>
      <c r="E152" s="230"/>
      <c r="F152" s="236">
        <v>0.18</v>
      </c>
      <c r="G152" s="270"/>
      <c r="H152" s="237" t="s">
        <v>398</v>
      </c>
      <c r="I152" s="257" t="s">
        <v>262</v>
      </c>
      <c r="J152" s="146">
        <v>36</v>
      </c>
      <c r="K152" s="146">
        <v>140.25</v>
      </c>
      <c r="L152" s="145">
        <v>0.18</v>
      </c>
      <c r="M152" s="146">
        <f t="shared" ref="M152:M154" si="121">ROUND(K152/(1+L152),2)</f>
        <v>118.86</v>
      </c>
      <c r="N152" s="146">
        <f t="shared" ref="N152:N154" si="122">ROUND(M152*J152,2)</f>
        <v>4278.96</v>
      </c>
      <c r="O152" s="263">
        <f t="shared" ref="O152:O154" si="123">IF(G152="",N152*F152,N152*G152)</f>
        <v>770.21280000000002</v>
      </c>
    </row>
    <row r="153" spans="1:15" ht="45">
      <c r="A153" s="204">
        <v>15</v>
      </c>
      <c r="B153" s="260" t="s">
        <v>369</v>
      </c>
      <c r="C153" s="204"/>
      <c r="D153" s="204"/>
      <c r="E153" s="230"/>
      <c r="F153" s="236">
        <v>0.18</v>
      </c>
      <c r="G153" s="270"/>
      <c r="H153" s="237" t="s">
        <v>399</v>
      </c>
      <c r="I153" s="257" t="s">
        <v>374</v>
      </c>
      <c r="J153" s="146">
        <v>4</v>
      </c>
      <c r="K153" s="146">
        <v>1538.25</v>
      </c>
      <c r="L153" s="145">
        <v>0.18</v>
      </c>
      <c r="M153" s="146">
        <f t="shared" si="121"/>
        <v>1303.5999999999999</v>
      </c>
      <c r="N153" s="146">
        <f t="shared" si="122"/>
        <v>5214.3999999999996</v>
      </c>
      <c r="O153" s="263">
        <f t="shared" si="123"/>
        <v>938.59199999999987</v>
      </c>
    </row>
    <row r="154" spans="1:15" ht="30">
      <c r="A154" s="204">
        <v>16</v>
      </c>
      <c r="B154" s="260" t="s">
        <v>370</v>
      </c>
      <c r="C154" s="204"/>
      <c r="D154" s="204"/>
      <c r="E154" s="230"/>
      <c r="F154" s="236">
        <v>0.18</v>
      </c>
      <c r="G154" s="270"/>
      <c r="H154" s="237" t="s">
        <v>401</v>
      </c>
      <c r="I154" s="257" t="s">
        <v>400</v>
      </c>
      <c r="J154" s="146">
        <v>2</v>
      </c>
      <c r="K154" s="146">
        <v>265.10000000000002</v>
      </c>
      <c r="L154" s="145">
        <v>0.18</v>
      </c>
      <c r="M154" s="146">
        <f t="shared" si="121"/>
        <v>224.66</v>
      </c>
      <c r="N154" s="146">
        <f t="shared" si="122"/>
        <v>449.32</v>
      </c>
      <c r="O154" s="263">
        <f t="shared" si="123"/>
        <v>80.877600000000001</v>
      </c>
    </row>
    <row r="155" spans="1:15" ht="16.5">
      <c r="A155" s="204"/>
      <c r="B155" s="260"/>
      <c r="C155" s="204"/>
      <c r="D155" s="204"/>
      <c r="E155" s="230"/>
      <c r="F155" s="236"/>
      <c r="G155" s="270"/>
      <c r="H155" s="275" t="s">
        <v>421</v>
      </c>
      <c r="I155" s="257"/>
      <c r="J155" s="146"/>
      <c r="K155" s="146"/>
      <c r="L155" s="145"/>
      <c r="M155" s="146"/>
      <c r="N155" s="276">
        <f>SUM(N130:N154)</f>
        <v>1788841.58</v>
      </c>
      <c r="O155" s="276">
        <f>SUM(O130:O154)</f>
        <v>321991.48439999996</v>
      </c>
    </row>
    <row r="156" spans="1:15" ht="16.5">
      <c r="A156" s="327" t="s">
        <v>402</v>
      </c>
      <c r="B156" s="327"/>
      <c r="C156" s="327"/>
      <c r="D156" s="327"/>
      <c r="E156" s="327"/>
      <c r="F156" s="327"/>
      <c r="G156" s="327"/>
      <c r="H156" s="327"/>
      <c r="I156" s="327"/>
      <c r="J156" s="327"/>
      <c r="K156" s="327"/>
      <c r="L156" s="327"/>
      <c r="M156" s="327"/>
      <c r="N156" s="147">
        <f>N68+N39+N97+N126+N155</f>
        <v>8944207.9000000004</v>
      </c>
      <c r="O156" s="147">
        <f>O68+O39+O97+O126+O155</f>
        <v>1609957.4219999998</v>
      </c>
    </row>
    <row r="157" spans="1:15" ht="26.25">
      <c r="A157" s="327" t="s">
        <v>263</v>
      </c>
      <c r="B157" s="327"/>
      <c r="C157" s="327"/>
      <c r="D157" s="327"/>
      <c r="E157" s="327"/>
      <c r="F157" s="327"/>
      <c r="G157" s="327"/>
      <c r="H157" s="327"/>
      <c r="I157" s="327"/>
      <c r="J157" s="327"/>
      <c r="K157" s="327"/>
      <c r="L157" s="327"/>
      <c r="M157" s="327"/>
      <c r="N157" s="259"/>
      <c r="O157" s="147">
        <f>N157</f>
        <v>0</v>
      </c>
    </row>
    <row r="158" spans="1:15" ht="16.5">
      <c r="A158" s="327" t="s">
        <v>264</v>
      </c>
      <c r="B158" s="327"/>
      <c r="C158" s="327"/>
      <c r="D158" s="327"/>
      <c r="E158" s="327"/>
      <c r="F158" s="327"/>
      <c r="G158" s="327"/>
      <c r="H158" s="327"/>
      <c r="I158" s="327"/>
      <c r="J158" s="327"/>
      <c r="K158" s="327"/>
      <c r="L158" s="327"/>
      <c r="M158" s="327"/>
      <c r="N158" s="147" t="str">
        <f>IF(N157="", "",$N$156*$N$157)</f>
        <v/>
      </c>
      <c r="O158" s="147" t="str">
        <f>IF(N157="","",ROUND(N158*18%,2))</f>
        <v/>
      </c>
    </row>
    <row r="159" spans="1:15" ht="16.5">
      <c r="A159" s="327" t="s">
        <v>265</v>
      </c>
      <c r="B159" s="327"/>
      <c r="C159" s="327"/>
      <c r="D159" s="327"/>
      <c r="E159" s="327"/>
      <c r="F159" s="327"/>
      <c r="G159" s="327"/>
      <c r="H159" s="327"/>
      <c r="I159" s="327"/>
      <c r="J159" s="327"/>
      <c r="K159" s="327"/>
      <c r="L159" s="327"/>
      <c r="M159" s="327"/>
      <c r="N159" s="147" t="str">
        <f>IF(N157="", "",$N$156*(1+$N$157))</f>
        <v/>
      </c>
      <c r="O159" s="147"/>
    </row>
    <row r="160" spans="1:15" ht="18.75">
      <c r="A160" s="328" t="s">
        <v>266</v>
      </c>
      <c r="B160" s="328"/>
      <c r="C160" s="328"/>
      <c r="D160" s="328"/>
      <c r="E160" s="328"/>
      <c r="F160" s="328"/>
      <c r="G160" s="328"/>
      <c r="H160" s="328"/>
      <c r="I160" s="328"/>
      <c r="J160" s="328"/>
      <c r="K160" s="328"/>
      <c r="L160" s="328"/>
      <c r="M160" s="328"/>
      <c r="N160" s="148"/>
      <c r="O160" s="150" t="str">
        <f>IF(N158="", "",($O$156+O158))</f>
        <v/>
      </c>
    </row>
    <row r="161" spans="1:15" ht="23.25">
      <c r="A161" s="323" t="str">
        <f>IF(N157="","As the %variation w.r.t total DSR Amount cell left Blank the bid is considered as Non-responsive","Sheet OK")</f>
        <v>As the %variation w.r.t total DSR Amount cell left Blank the bid is considered as Non-responsive</v>
      </c>
      <c r="B161" s="323"/>
      <c r="C161" s="323"/>
      <c r="D161" s="323"/>
      <c r="E161" s="323"/>
      <c r="F161" s="323"/>
      <c r="G161" s="323"/>
      <c r="H161" s="323"/>
      <c r="I161" s="323"/>
      <c r="J161" s="323"/>
      <c r="K161" s="323"/>
      <c r="L161" s="323"/>
      <c r="M161" s="323"/>
      <c r="N161" s="323"/>
      <c r="O161" s="324"/>
    </row>
    <row r="162" spans="1:15">
      <c r="A162" s="262"/>
      <c r="C162" s="135"/>
      <c r="D162" s="152"/>
      <c r="E162" s="135"/>
      <c r="F162" s="135"/>
      <c r="G162" s="152"/>
      <c r="H162" s="152"/>
      <c r="I162" s="152"/>
      <c r="J162" s="152"/>
      <c r="K162" s="152"/>
      <c r="M162" s="152"/>
      <c r="N162" s="138">
        <f>IF('Name of Bidder'!D9=TRUE,0,1)</f>
        <v>0</v>
      </c>
    </row>
    <row r="163" spans="1:15">
      <c r="A163" s="262"/>
      <c r="C163" s="135"/>
      <c r="D163" s="152"/>
      <c r="E163" s="135"/>
      <c r="F163" s="135"/>
      <c r="G163" s="152"/>
      <c r="H163" s="152"/>
      <c r="I163" s="152"/>
      <c r="J163" s="152"/>
      <c r="K163" s="152"/>
      <c r="M163" s="152"/>
    </row>
    <row r="164" spans="1:15">
      <c r="A164" s="262"/>
      <c r="C164" s="135"/>
      <c r="D164" s="152"/>
      <c r="E164" s="135"/>
      <c r="F164" s="135"/>
      <c r="G164" s="152"/>
      <c r="H164" s="152"/>
      <c r="I164" s="152"/>
      <c r="J164" s="152"/>
      <c r="K164" s="152"/>
      <c r="M164" s="152"/>
      <c r="N164" s="153">
        <v>70652568.569999993</v>
      </c>
    </row>
    <row r="165" spans="1:15">
      <c r="A165" s="262"/>
      <c r="C165" s="135"/>
      <c r="D165" s="152"/>
      <c r="E165" s="135"/>
      <c r="F165" s="135"/>
      <c r="G165" s="152"/>
      <c r="H165" s="152"/>
      <c r="I165" s="152"/>
      <c r="J165" s="152"/>
      <c r="K165" s="152"/>
      <c r="M165" s="152"/>
    </row>
    <row r="166" spans="1:15">
      <c r="A166" s="262"/>
      <c r="C166" s="135"/>
      <c r="D166" s="152"/>
      <c r="E166" s="135"/>
      <c r="F166" s="135"/>
      <c r="G166" s="152"/>
      <c r="H166" s="152"/>
      <c r="I166" s="152"/>
      <c r="J166" s="152"/>
      <c r="K166" s="152"/>
      <c r="M166" s="152"/>
    </row>
    <row r="167" spans="1:15">
      <c r="A167" s="262"/>
      <c r="C167" s="135"/>
      <c r="D167" s="152"/>
      <c r="E167" s="135"/>
      <c r="F167" s="135"/>
      <c r="G167" s="152"/>
      <c r="H167" s="152"/>
      <c r="I167" s="152"/>
      <c r="J167" s="152"/>
      <c r="K167" s="152"/>
      <c r="M167" s="152"/>
    </row>
    <row r="168" spans="1:15">
      <c r="A168" s="262"/>
      <c r="C168" s="135"/>
      <c r="D168" s="152"/>
      <c r="E168" s="135"/>
      <c r="F168" s="135"/>
      <c r="G168" s="152"/>
      <c r="H168" s="152"/>
      <c r="I168" s="152"/>
      <c r="J168" s="152"/>
      <c r="K168" s="152"/>
      <c r="M168" s="152"/>
    </row>
    <row r="169" spans="1:15">
      <c r="A169" s="262"/>
      <c r="C169" s="135"/>
      <c r="D169" s="152"/>
      <c r="E169" s="135"/>
      <c r="F169" s="135"/>
      <c r="G169" s="152"/>
      <c r="H169" s="152"/>
      <c r="I169" s="152"/>
      <c r="J169" s="152"/>
      <c r="K169" s="152"/>
      <c r="M169" s="152"/>
    </row>
    <row r="170" spans="1:15">
      <c r="A170" s="262"/>
      <c r="C170" s="135"/>
      <c r="D170" s="152"/>
      <c r="E170" s="135"/>
      <c r="F170" s="135"/>
      <c r="G170" s="152"/>
      <c r="H170" s="152"/>
      <c r="I170" s="152"/>
      <c r="J170" s="152"/>
      <c r="K170" s="152"/>
      <c r="M170" s="152"/>
    </row>
    <row r="171" spans="1:15">
      <c r="A171" s="262"/>
      <c r="C171" s="135"/>
      <c r="D171" s="152"/>
      <c r="E171" s="135"/>
      <c r="F171" s="135"/>
      <c r="G171" s="152"/>
      <c r="H171" s="152"/>
      <c r="I171" s="152"/>
      <c r="J171" s="152"/>
      <c r="K171" s="152"/>
      <c r="M171" s="152"/>
    </row>
    <row r="172" spans="1:15">
      <c r="A172" s="262"/>
      <c r="C172" s="135"/>
      <c r="D172" s="152"/>
      <c r="E172" s="135"/>
      <c r="F172" s="135"/>
      <c r="G172" s="152"/>
      <c r="H172" s="152"/>
      <c r="I172" s="152"/>
      <c r="J172" s="152"/>
      <c r="K172" s="152"/>
      <c r="M172" s="152"/>
    </row>
    <row r="173" spans="1:15">
      <c r="A173" s="262"/>
      <c r="C173" s="135"/>
      <c r="D173" s="152"/>
      <c r="E173" s="135"/>
      <c r="F173" s="135"/>
      <c r="G173" s="152"/>
      <c r="H173" s="152"/>
      <c r="I173" s="152"/>
      <c r="J173" s="152"/>
      <c r="K173" s="152"/>
      <c r="M173" s="152"/>
    </row>
    <row r="174" spans="1:15">
      <c r="A174" s="262"/>
      <c r="C174" s="135"/>
      <c r="D174" s="152"/>
      <c r="E174" s="135"/>
      <c r="F174" s="135"/>
      <c r="G174" s="152"/>
      <c r="H174" s="152"/>
      <c r="I174" s="152"/>
      <c r="J174" s="152"/>
      <c r="K174" s="152"/>
      <c r="M174" s="152"/>
    </row>
    <row r="175" spans="1:15">
      <c r="A175" s="262"/>
      <c r="C175" s="135"/>
      <c r="D175" s="152"/>
      <c r="E175" s="135"/>
      <c r="F175" s="135"/>
      <c r="G175" s="152"/>
      <c r="H175" s="152"/>
      <c r="I175" s="152"/>
      <c r="J175" s="152"/>
      <c r="K175" s="152"/>
      <c r="M175" s="152"/>
    </row>
    <row r="176" spans="1:15">
      <c r="A176" s="262"/>
      <c r="C176" s="135"/>
      <c r="D176" s="152"/>
      <c r="E176" s="135"/>
      <c r="F176" s="135"/>
      <c r="G176" s="152"/>
      <c r="H176" s="152"/>
      <c r="I176" s="152"/>
      <c r="J176" s="152"/>
      <c r="K176" s="152"/>
      <c r="M176" s="152"/>
    </row>
    <row r="177" spans="1:13">
      <c r="A177" s="262"/>
      <c r="C177" s="135"/>
      <c r="D177" s="152"/>
      <c r="E177" s="135"/>
      <c r="F177" s="135"/>
      <c r="G177" s="152"/>
      <c r="H177" s="152"/>
      <c r="I177" s="152"/>
      <c r="J177" s="152"/>
      <c r="K177" s="152"/>
      <c r="M177" s="152"/>
    </row>
    <row r="178" spans="1:13">
      <c r="A178" s="262"/>
      <c r="C178" s="135"/>
      <c r="D178" s="152"/>
      <c r="E178" s="135"/>
      <c r="F178" s="135"/>
      <c r="G178" s="152"/>
      <c r="H178" s="152"/>
      <c r="I178" s="152"/>
      <c r="J178" s="152"/>
      <c r="K178" s="152"/>
      <c r="M178" s="152"/>
    </row>
    <row r="179" spans="1:13">
      <c r="A179" s="262"/>
      <c r="C179" s="135"/>
      <c r="D179" s="152"/>
      <c r="E179" s="135"/>
      <c r="F179" s="135"/>
      <c r="G179" s="152"/>
      <c r="H179" s="152"/>
      <c r="I179" s="152"/>
      <c r="J179" s="152"/>
      <c r="K179" s="152"/>
      <c r="M179" s="152"/>
    </row>
    <row r="180" spans="1:13">
      <c r="A180" s="262"/>
      <c r="C180" s="135"/>
      <c r="D180" s="152"/>
      <c r="E180" s="135"/>
      <c r="F180" s="135"/>
      <c r="G180" s="152"/>
      <c r="H180" s="152"/>
      <c r="I180" s="152"/>
      <c r="J180" s="152"/>
      <c r="K180" s="152"/>
      <c r="M180" s="152"/>
    </row>
    <row r="181" spans="1:13">
      <c r="A181" s="262"/>
      <c r="C181" s="135"/>
      <c r="D181" s="152"/>
      <c r="E181" s="135"/>
      <c r="F181" s="135"/>
      <c r="G181" s="152"/>
      <c r="H181" s="152"/>
      <c r="I181" s="152"/>
      <c r="J181" s="152"/>
      <c r="K181" s="152"/>
      <c r="M181" s="152"/>
    </row>
    <row r="182" spans="1:13">
      <c r="A182" s="262"/>
      <c r="C182" s="135"/>
      <c r="D182" s="152"/>
      <c r="E182" s="135"/>
      <c r="F182" s="135"/>
      <c r="G182" s="152"/>
      <c r="H182" s="152"/>
      <c r="I182" s="152"/>
      <c r="J182" s="152"/>
      <c r="K182" s="152"/>
      <c r="M182" s="152"/>
    </row>
    <row r="183" spans="1:13">
      <c r="A183" s="262"/>
      <c r="C183" s="135"/>
      <c r="D183" s="152"/>
      <c r="E183" s="135"/>
      <c r="F183" s="135"/>
      <c r="G183" s="152"/>
      <c r="H183" s="152"/>
      <c r="I183" s="152"/>
      <c r="J183" s="152"/>
      <c r="K183" s="152"/>
      <c r="M183" s="152"/>
    </row>
    <row r="184" spans="1:13">
      <c r="A184" s="262"/>
      <c r="C184" s="135"/>
      <c r="D184" s="152"/>
      <c r="E184" s="135"/>
      <c r="F184" s="135"/>
      <c r="G184" s="152"/>
      <c r="H184" s="152"/>
      <c r="I184" s="152"/>
      <c r="J184" s="152"/>
      <c r="K184" s="152"/>
      <c r="M184" s="152"/>
    </row>
    <row r="185" spans="1:13">
      <c r="A185" s="262"/>
      <c r="C185" s="135"/>
      <c r="D185" s="152"/>
      <c r="E185" s="135"/>
      <c r="F185" s="135"/>
      <c r="G185" s="152"/>
      <c r="H185" s="152"/>
      <c r="I185" s="152"/>
      <c r="J185" s="152"/>
      <c r="K185" s="152"/>
      <c r="M185" s="152"/>
    </row>
    <row r="186" spans="1:13">
      <c r="A186" s="262"/>
      <c r="C186" s="135"/>
      <c r="D186" s="152"/>
      <c r="E186" s="135"/>
      <c r="F186" s="135"/>
      <c r="G186" s="152"/>
      <c r="H186" s="152"/>
      <c r="I186" s="152"/>
      <c r="J186" s="152"/>
      <c r="K186" s="152"/>
      <c r="M186" s="152"/>
    </row>
    <row r="187" spans="1:13">
      <c r="A187" s="262"/>
      <c r="C187" s="135"/>
      <c r="D187" s="152"/>
      <c r="E187" s="135"/>
      <c r="F187" s="135"/>
      <c r="G187" s="152"/>
      <c r="H187" s="152"/>
      <c r="I187" s="152"/>
      <c r="J187" s="152"/>
      <c r="K187" s="152"/>
      <c r="M187" s="152"/>
    </row>
    <row r="188" spans="1:13">
      <c r="A188" s="262"/>
      <c r="C188" s="135"/>
      <c r="D188" s="152"/>
      <c r="E188" s="135"/>
      <c r="F188" s="135"/>
      <c r="G188" s="152"/>
      <c r="H188" s="152"/>
      <c r="I188" s="152"/>
      <c r="J188" s="152"/>
      <c r="K188" s="152"/>
      <c r="M188" s="152"/>
    </row>
    <row r="189" spans="1:13">
      <c r="A189" s="262"/>
      <c r="C189" s="135"/>
      <c r="D189" s="152"/>
      <c r="E189" s="135"/>
      <c r="F189" s="135"/>
      <c r="G189" s="152"/>
      <c r="H189" s="152"/>
      <c r="I189" s="152"/>
      <c r="J189" s="152"/>
      <c r="K189" s="152"/>
      <c r="M189" s="152"/>
    </row>
    <row r="190" spans="1:13">
      <c r="A190" s="262"/>
      <c r="C190" s="135"/>
      <c r="D190" s="152"/>
      <c r="E190" s="135"/>
      <c r="F190" s="135"/>
      <c r="G190" s="152"/>
      <c r="H190" s="152"/>
      <c r="I190" s="152"/>
      <c r="J190" s="152"/>
      <c r="K190" s="152"/>
      <c r="M190" s="152"/>
    </row>
    <row r="191" spans="1:13">
      <c r="A191" s="262"/>
      <c r="C191" s="135"/>
      <c r="D191" s="152"/>
      <c r="E191" s="135"/>
      <c r="F191" s="135"/>
      <c r="G191" s="152"/>
      <c r="H191" s="152"/>
      <c r="I191" s="152"/>
      <c r="J191" s="152"/>
      <c r="K191" s="152"/>
      <c r="M191" s="152"/>
    </row>
    <row r="192" spans="1:13">
      <c r="A192" s="262"/>
      <c r="C192" s="135"/>
      <c r="D192" s="152"/>
      <c r="E192" s="135"/>
      <c r="F192" s="135"/>
      <c r="G192" s="152"/>
      <c r="H192" s="152"/>
      <c r="I192" s="152"/>
      <c r="J192" s="152"/>
      <c r="K192" s="152"/>
      <c r="M192" s="152"/>
    </row>
    <row r="193" spans="1:13">
      <c r="A193" s="262"/>
      <c r="C193" s="135"/>
      <c r="D193" s="152"/>
      <c r="E193" s="135"/>
      <c r="F193" s="135"/>
      <c r="G193" s="152"/>
      <c r="H193" s="152"/>
      <c r="I193" s="152"/>
      <c r="J193" s="152"/>
      <c r="K193" s="152"/>
      <c r="M193" s="152"/>
    </row>
    <row r="194" spans="1:13">
      <c r="A194" s="262"/>
      <c r="C194" s="135"/>
      <c r="D194" s="152"/>
      <c r="E194" s="135"/>
      <c r="F194" s="135"/>
      <c r="G194" s="152"/>
      <c r="H194" s="152"/>
      <c r="I194" s="152"/>
      <c r="J194" s="152"/>
      <c r="K194" s="152"/>
      <c r="M194" s="152"/>
    </row>
  </sheetData>
  <sheetProtection algorithmName="SHA-512" hashValue="VOCDS6TfwLDQmwmu7df+WAZe4JaWh56zS+GQVDVDrmjXShFyqeDXWA77q/axTIel++hiStOw5SG3ZVxVTEBk/A==" saltValue="B1unvRz63ABpLom47SsuQg==" spinCount="100000" sheet="1" formatColumns="0" formatRows="0" selectLockedCells="1"/>
  <customSheetViews>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1"/>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2"/>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3"/>
    </customSheetView>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4"/>
    </customSheetView>
  </customSheetViews>
  <mergeCells count="17">
    <mergeCell ref="A1:O1"/>
    <mergeCell ref="A2:O2"/>
    <mergeCell ref="N8:O8"/>
    <mergeCell ref="C7:J7"/>
    <mergeCell ref="C4:J4"/>
    <mergeCell ref="K5:M5"/>
    <mergeCell ref="C5:J5"/>
    <mergeCell ref="C3:J3"/>
    <mergeCell ref="A161:O161"/>
    <mergeCell ref="K3:M3"/>
    <mergeCell ref="C6:J6"/>
    <mergeCell ref="K4:M4"/>
    <mergeCell ref="A156:M156"/>
    <mergeCell ref="A160:M160"/>
    <mergeCell ref="A157:M157"/>
    <mergeCell ref="A158:M158"/>
    <mergeCell ref="A159:M159"/>
  </mergeCells>
  <conditionalFormatting sqref="A161">
    <cfRule type="containsText" dxfId="11" priority="2" stopIfTrue="1" operator="containsText" text="sheet">
      <formula>NOT(ISERROR(SEARCH("sheet",A161)))</formula>
    </cfRule>
    <cfRule type="containsText" dxfId="10" priority="3" stopIfTrue="1" operator="containsText" text="responsive">
      <formula>NOT(ISERROR(SEARCH("responsive",A161)))</formula>
    </cfRule>
  </conditionalFormatting>
  <conditionalFormatting sqref="O160">
    <cfRule type="containsText" dxfId="9" priority="1" stopIfTrue="1" operator="containsText" text="percentage">
      <formula>NOT(ISERROR(SEARCH("percentage",O160)))</formula>
    </cfRule>
  </conditionalFormatting>
  <dataValidations count="1">
    <dataValidation type="decimal" allowBlank="1" showInputMessage="1" showErrorMessage="1" prompt="Please Enter Percentage" sqref="N157" xr:uid="{00000000-0002-0000-0400-000000000000}">
      <formula1>-100</formula1>
      <formula2>100</formula2>
    </dataValidation>
  </dataValidations>
  <pageMargins left="0.45" right="0.45" top="0.75" bottom="0.75" header="0.3" footer="0.3"/>
  <pageSetup paperSize="9" scale="59" fitToHeight="0" orientation="landscape" r:id="rId5"/>
  <rowBreaks count="2" manualBreakCount="2">
    <brk id="23" max="14" man="1"/>
    <brk id="133"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54"/>
  <sheetViews>
    <sheetView view="pageBreakPreview" zoomScale="80" zoomScaleNormal="80" zoomScaleSheetLayoutView="80" workbookViewId="0">
      <pane ySplit="9" topLeftCell="A10" activePane="bottomLeft" state="frozen"/>
      <selection pane="bottomLeft" activeCell="F12" sqref="F12"/>
    </sheetView>
  </sheetViews>
  <sheetFormatPr defaultRowHeight="13.5"/>
  <cols>
    <col min="1" max="1" width="8" style="274" customWidth="1"/>
    <col min="2" max="2" width="11.28515625" style="155" bestFit="1" customWidth="1"/>
    <col min="3" max="3" width="12.7109375" style="155" hidden="1" customWidth="1"/>
    <col min="4" max="4" width="16.5703125" style="155" hidden="1" customWidth="1"/>
    <col min="5" max="5" width="10.85546875" style="155" customWidth="1"/>
    <col min="6" max="6" width="19.5703125" style="268" customWidth="1"/>
    <col min="7" max="7" width="67.5703125" style="155" customWidth="1"/>
    <col min="8" max="8" width="7.7109375" style="155" customWidth="1"/>
    <col min="9" max="9" width="15" style="155" customWidth="1"/>
    <col min="10" max="10" width="21.42578125" style="155" customWidth="1"/>
    <col min="11" max="11" width="24.42578125" style="155" customWidth="1"/>
    <col min="12" max="12" width="24.85546875" style="155" customWidth="1"/>
    <col min="13" max="13" width="32.28515625" style="155" customWidth="1"/>
    <col min="14" max="15" width="32.28515625" style="155" hidden="1" customWidth="1"/>
    <col min="16" max="17" width="32.28515625" style="155" customWidth="1"/>
    <col min="18" max="31" width="9.140625" style="155" customWidth="1"/>
    <col min="32" max="16384" width="9.140625" style="155"/>
  </cols>
  <sheetData>
    <row r="1" spans="1:16" s="154" customFormat="1" ht="39" customHeight="1">
      <c r="A1" s="329" t="str">
        <f>'Name of Bidder'!A1:C1</f>
        <v>Construction of Rainwater Harvesting Wells at Nellore PS, Nellore SS, Vijayawada, Vizag &amp; Nagarjun Sagar Substations</v>
      </c>
      <c r="B1" s="329"/>
      <c r="C1" s="329"/>
      <c r="D1" s="329"/>
      <c r="E1" s="329"/>
      <c r="F1" s="329"/>
      <c r="G1" s="329"/>
      <c r="H1" s="329"/>
      <c r="I1" s="329"/>
      <c r="J1" s="329"/>
      <c r="K1" s="329"/>
      <c r="L1" s="329"/>
      <c r="M1" s="200"/>
      <c r="N1" s="207"/>
      <c r="O1" s="207"/>
      <c r="P1" s="207"/>
    </row>
    <row r="2" spans="1:16" s="154" customFormat="1" ht="16.5" customHeight="1">
      <c r="A2" s="329" t="s">
        <v>267</v>
      </c>
      <c r="B2" s="329"/>
      <c r="C2" s="329"/>
      <c r="D2" s="329"/>
      <c r="E2" s="329"/>
      <c r="F2" s="329"/>
      <c r="G2" s="329"/>
      <c r="H2" s="329"/>
      <c r="I2" s="329"/>
      <c r="J2" s="329"/>
      <c r="K2" s="329"/>
      <c r="L2" s="329"/>
      <c r="M2" s="200"/>
      <c r="N2" s="207"/>
      <c r="O2" s="207"/>
      <c r="P2" s="207"/>
    </row>
    <row r="3" spans="1:16" ht="47.25">
      <c r="A3" s="130" t="s">
        <v>268</v>
      </c>
      <c r="B3" s="132"/>
      <c r="C3" s="132"/>
      <c r="D3" s="326">
        <f>'Name of Bidder'!C9</f>
        <v>0</v>
      </c>
      <c r="E3" s="326"/>
      <c r="F3" s="326"/>
      <c r="G3" s="326"/>
      <c r="H3" s="326"/>
      <c r="I3" s="326"/>
      <c r="J3" s="325" t="s">
        <v>242</v>
      </c>
      <c r="K3" s="325"/>
      <c r="L3" s="325"/>
      <c r="M3" s="132"/>
      <c r="N3" s="208"/>
      <c r="O3" s="208"/>
      <c r="P3" s="208"/>
    </row>
    <row r="4" spans="1:16" ht="15.75">
      <c r="A4" s="326" t="s">
        <v>15</v>
      </c>
      <c r="B4" s="326"/>
      <c r="C4" s="326"/>
      <c r="D4" s="326">
        <f>'Name of Bidder'!C10</f>
        <v>0</v>
      </c>
      <c r="E4" s="326"/>
      <c r="F4" s="326"/>
      <c r="G4" s="326"/>
      <c r="H4" s="326"/>
      <c r="I4" s="326"/>
      <c r="J4" s="325" t="s">
        <v>244</v>
      </c>
      <c r="K4" s="325"/>
      <c r="L4" s="325"/>
      <c r="M4" s="132"/>
      <c r="N4" s="208"/>
      <c r="O4" s="208"/>
      <c r="P4" s="208"/>
    </row>
    <row r="5" spans="1:16" ht="15.75">
      <c r="A5" s="130"/>
      <c r="B5" s="132"/>
      <c r="C5" s="132"/>
      <c r="D5" s="326">
        <f>'Name of Bidder'!C11</f>
        <v>0</v>
      </c>
      <c r="E5" s="326"/>
      <c r="F5" s="326"/>
      <c r="G5" s="326"/>
      <c r="H5" s="326"/>
      <c r="I5" s="326"/>
      <c r="J5" s="325" t="s">
        <v>245</v>
      </c>
      <c r="K5" s="325"/>
      <c r="L5" s="325"/>
      <c r="M5" s="132"/>
      <c r="N5" s="208"/>
      <c r="O5" s="208"/>
      <c r="P5" s="208"/>
    </row>
    <row r="6" spans="1:16" ht="15.75">
      <c r="A6" s="130"/>
      <c r="B6" s="132"/>
      <c r="C6" s="132"/>
      <c r="D6" s="326">
        <f>'Name of Bidder'!C12</f>
        <v>0</v>
      </c>
      <c r="E6" s="326"/>
      <c r="F6" s="326"/>
      <c r="G6" s="326"/>
      <c r="H6" s="326"/>
      <c r="I6" s="326"/>
      <c r="J6" s="132" t="s">
        <v>246</v>
      </c>
      <c r="K6" s="132"/>
      <c r="L6" s="132"/>
      <c r="M6" s="132"/>
      <c r="N6" s="208"/>
      <c r="O6" s="208"/>
      <c r="P6" s="208"/>
    </row>
    <row r="7" spans="1:16" ht="15.75">
      <c r="A7" s="130"/>
      <c r="B7" s="132"/>
      <c r="C7" s="132"/>
      <c r="D7" s="132"/>
      <c r="E7" s="326"/>
      <c r="F7" s="326"/>
      <c r="G7" s="326"/>
      <c r="H7" s="326"/>
      <c r="I7" s="326"/>
      <c r="J7" s="132" t="s">
        <v>247</v>
      </c>
      <c r="K7" s="132"/>
      <c r="L7" s="132"/>
      <c r="M7" s="132"/>
      <c r="N7" s="208"/>
      <c r="O7" s="208"/>
      <c r="P7" s="208"/>
    </row>
    <row r="8" spans="1:16" s="156" customFormat="1" ht="99">
      <c r="A8" s="127" t="s">
        <v>249</v>
      </c>
      <c r="B8" s="127" t="s">
        <v>250</v>
      </c>
      <c r="C8" s="127" t="s">
        <v>269</v>
      </c>
      <c r="D8" s="128" t="s">
        <v>270</v>
      </c>
      <c r="E8" s="128" t="s">
        <v>253</v>
      </c>
      <c r="F8" s="264" t="s">
        <v>254</v>
      </c>
      <c r="G8" s="127" t="s">
        <v>271</v>
      </c>
      <c r="H8" s="127" t="s">
        <v>255</v>
      </c>
      <c r="I8" s="127" t="s">
        <v>256</v>
      </c>
      <c r="J8" s="127" t="s">
        <v>272</v>
      </c>
      <c r="K8" s="127" t="s">
        <v>273</v>
      </c>
      <c r="L8" s="127" t="s">
        <v>259</v>
      </c>
      <c r="M8" s="127" t="s">
        <v>274</v>
      </c>
      <c r="N8" s="206"/>
      <c r="O8" s="206"/>
      <c r="P8" s="209">
        <f>COUNTIF(J12:J17,"")+COUNTIF(J20:J25,"")+COUNTIF(J28:J33,"")+COUNTIF(J36:J41,"")+COUNTIF(J44:J49,"")</f>
        <v>30</v>
      </c>
    </row>
    <row r="9" spans="1:16" ht="16.5">
      <c r="A9" s="201">
        <v>1</v>
      </c>
      <c r="B9" s="201">
        <v>2</v>
      </c>
      <c r="C9" s="201">
        <v>2</v>
      </c>
      <c r="D9" s="201">
        <v>3</v>
      </c>
      <c r="E9" s="202">
        <v>3</v>
      </c>
      <c r="F9" s="269">
        <v>4</v>
      </c>
      <c r="G9" s="203">
        <v>5</v>
      </c>
      <c r="H9" s="203">
        <v>6</v>
      </c>
      <c r="I9" s="203">
        <v>7</v>
      </c>
      <c r="J9" s="203">
        <v>8</v>
      </c>
      <c r="K9" s="204" t="s">
        <v>343</v>
      </c>
      <c r="L9" s="204" t="s">
        <v>344</v>
      </c>
      <c r="M9" s="204"/>
      <c r="N9" s="208"/>
      <c r="O9" s="208"/>
      <c r="P9" s="209">
        <f>COUNTIF(I12:I49,"&gt;0")</f>
        <v>30</v>
      </c>
    </row>
    <row r="10" spans="1:16" ht="30.75" customHeight="1">
      <c r="A10" s="271" t="s">
        <v>275</v>
      </c>
      <c r="B10" s="220"/>
      <c r="C10" s="221"/>
      <c r="D10" s="221"/>
      <c r="E10" s="222"/>
      <c r="F10" s="265"/>
      <c r="G10" s="227" t="s">
        <v>276</v>
      </c>
      <c r="H10" s="223"/>
      <c r="I10" s="224"/>
      <c r="J10" s="225"/>
      <c r="K10" s="226"/>
      <c r="L10" s="226"/>
      <c r="M10" s="226"/>
      <c r="N10" s="208"/>
      <c r="O10" s="208"/>
      <c r="P10" s="209"/>
    </row>
    <row r="11" spans="1:16" ht="30.75" customHeight="1">
      <c r="A11" s="271"/>
      <c r="B11" s="220"/>
      <c r="C11" s="221"/>
      <c r="D11" s="221"/>
      <c r="E11" s="222"/>
      <c r="F11" s="265"/>
      <c r="G11" s="227" t="s">
        <v>413</v>
      </c>
      <c r="H11" s="223"/>
      <c r="I11" s="224"/>
      <c r="J11" s="225"/>
      <c r="K11" s="226"/>
      <c r="L11" s="226"/>
      <c r="M11" s="226"/>
      <c r="N11" s="208"/>
      <c r="O11" s="208"/>
      <c r="P11" s="209"/>
    </row>
    <row r="12" spans="1:16" ht="120">
      <c r="A12" s="272">
        <v>1</v>
      </c>
      <c r="B12" s="272" t="s">
        <v>348</v>
      </c>
      <c r="C12" s="201"/>
      <c r="D12" s="234"/>
      <c r="E12" s="210">
        <v>0.18</v>
      </c>
      <c r="F12" s="266"/>
      <c r="G12" s="237" t="s">
        <v>403</v>
      </c>
      <c r="H12" s="258" t="s">
        <v>404</v>
      </c>
      <c r="I12" s="232">
        <v>1</v>
      </c>
      <c r="J12" s="233"/>
      <c r="K12" s="277">
        <f>ROUND(J12*I12,2)</f>
        <v>0</v>
      </c>
      <c r="L12" s="263">
        <f>IF(F12="",K12*E12,K12*F12)</f>
        <v>0</v>
      </c>
      <c r="M12" s="205" t="str">
        <f t="shared" ref="M12" si="0">IF($P$9&lt;&gt;$P$8,IF(OR(J12="",J12=0),"Included in other item",""),"")</f>
        <v/>
      </c>
      <c r="N12" s="208" t="b">
        <f t="shared" ref="N12" si="1">ISBLANK(J12)</f>
        <v>1</v>
      </c>
      <c r="O12" s="208" t="b">
        <f t="shared" ref="O12" si="2">AND(N12=FALSE,J12=0)</f>
        <v>0</v>
      </c>
      <c r="P12" s="209"/>
    </row>
    <row r="13" spans="1:16" ht="75">
      <c r="A13" s="272">
        <v>2</v>
      </c>
      <c r="B13" s="272" t="s">
        <v>349</v>
      </c>
      <c r="C13" s="201"/>
      <c r="D13" s="234"/>
      <c r="E13" s="210">
        <v>0.18</v>
      </c>
      <c r="F13" s="266"/>
      <c r="G13" s="237" t="s">
        <v>405</v>
      </c>
      <c r="H13" s="258" t="s">
        <v>406</v>
      </c>
      <c r="I13" s="232">
        <v>328</v>
      </c>
      <c r="J13" s="233"/>
      <c r="K13" s="235">
        <f t="shared" ref="K13:K17" si="3">ROUND(J13*I13,2)</f>
        <v>0</v>
      </c>
      <c r="L13" s="263">
        <f t="shared" ref="L13:L17" si="4">IF(F13="",K13*E13,K13*F13)</f>
        <v>0</v>
      </c>
      <c r="M13" s="205" t="str">
        <f t="shared" ref="M13:M17" si="5">IF($P$9&lt;&gt;$P$8,IF(OR(J13="",J13=0),"Included in other item",""),"")</f>
        <v/>
      </c>
      <c r="N13" s="208"/>
      <c r="O13" s="208"/>
      <c r="P13" s="209"/>
    </row>
    <row r="14" spans="1:16" ht="90">
      <c r="A14" s="272">
        <v>3</v>
      </c>
      <c r="B14" s="272" t="s">
        <v>350</v>
      </c>
      <c r="C14" s="201"/>
      <c r="D14" s="234"/>
      <c r="E14" s="210">
        <v>0.18</v>
      </c>
      <c r="F14" s="266"/>
      <c r="G14" s="237" t="s">
        <v>407</v>
      </c>
      <c r="H14" s="258" t="s">
        <v>347</v>
      </c>
      <c r="I14" s="232">
        <v>100</v>
      </c>
      <c r="J14" s="233"/>
      <c r="K14" s="235">
        <f t="shared" si="3"/>
        <v>0</v>
      </c>
      <c r="L14" s="263">
        <f t="shared" si="4"/>
        <v>0</v>
      </c>
      <c r="M14" s="205" t="str">
        <f t="shared" si="5"/>
        <v/>
      </c>
      <c r="N14" s="208"/>
      <c r="O14" s="208"/>
      <c r="P14" s="209"/>
    </row>
    <row r="15" spans="1:16" ht="45">
      <c r="A15" s="272">
        <v>4</v>
      </c>
      <c r="B15" s="272" t="s">
        <v>351</v>
      </c>
      <c r="C15" s="201"/>
      <c r="D15" s="234"/>
      <c r="E15" s="210">
        <v>0.18</v>
      </c>
      <c r="F15" s="266"/>
      <c r="G15" s="237" t="s">
        <v>408</v>
      </c>
      <c r="H15" s="258" t="s">
        <v>374</v>
      </c>
      <c r="I15" s="232">
        <v>71</v>
      </c>
      <c r="J15" s="233"/>
      <c r="K15" s="235">
        <f t="shared" si="3"/>
        <v>0</v>
      </c>
      <c r="L15" s="263">
        <f t="shared" si="4"/>
        <v>0</v>
      </c>
      <c r="M15" s="205" t="str">
        <f t="shared" si="5"/>
        <v/>
      </c>
      <c r="N15" s="208"/>
      <c r="O15" s="208"/>
      <c r="P15" s="209"/>
    </row>
    <row r="16" spans="1:16" ht="60">
      <c r="A16" s="272">
        <v>5</v>
      </c>
      <c r="B16" s="272" t="s">
        <v>352</v>
      </c>
      <c r="C16" s="201"/>
      <c r="D16" s="234"/>
      <c r="E16" s="210">
        <v>0.18</v>
      </c>
      <c r="F16" s="266"/>
      <c r="G16" s="237" t="s">
        <v>409</v>
      </c>
      <c r="H16" s="258" t="s">
        <v>374</v>
      </c>
      <c r="I16" s="232">
        <v>4</v>
      </c>
      <c r="J16" s="233"/>
      <c r="K16" s="235">
        <f t="shared" si="3"/>
        <v>0</v>
      </c>
      <c r="L16" s="263">
        <f t="shared" si="4"/>
        <v>0</v>
      </c>
      <c r="M16" s="205" t="str">
        <f t="shared" si="5"/>
        <v/>
      </c>
      <c r="N16" s="208"/>
      <c r="O16" s="208"/>
      <c r="P16" s="209"/>
    </row>
    <row r="17" spans="1:16" ht="45">
      <c r="A17" s="272">
        <v>6</v>
      </c>
      <c r="B17" s="272" t="s">
        <v>353</v>
      </c>
      <c r="C17" s="201"/>
      <c r="D17" s="234"/>
      <c r="E17" s="210">
        <v>0.18</v>
      </c>
      <c r="F17" s="266"/>
      <c r="G17" s="237" t="s">
        <v>410</v>
      </c>
      <c r="H17" s="258" t="s">
        <v>374</v>
      </c>
      <c r="I17" s="232">
        <v>2</v>
      </c>
      <c r="J17" s="233"/>
      <c r="K17" s="235">
        <f t="shared" si="3"/>
        <v>0</v>
      </c>
      <c r="L17" s="263">
        <f t="shared" si="4"/>
        <v>0</v>
      </c>
      <c r="M17" s="205" t="str">
        <f t="shared" si="5"/>
        <v/>
      </c>
      <c r="N17" s="208"/>
      <c r="O17" s="208"/>
      <c r="P17" s="209"/>
    </row>
    <row r="18" spans="1:16" ht="16.5">
      <c r="A18" s="271"/>
      <c r="B18" s="220"/>
      <c r="C18" s="221"/>
      <c r="D18" s="221"/>
      <c r="E18" s="222"/>
      <c r="F18" s="265"/>
      <c r="G18" s="331" t="s">
        <v>414</v>
      </c>
      <c r="H18" s="332"/>
      <c r="I18" s="332"/>
      <c r="J18" s="333"/>
      <c r="K18" s="226">
        <f>SUM(K12:K17)</f>
        <v>0</v>
      </c>
      <c r="L18" s="226">
        <f>SUM(L12:L17)</f>
        <v>0</v>
      </c>
      <c r="M18" s="226"/>
      <c r="N18" s="208"/>
      <c r="O18" s="208"/>
      <c r="P18" s="209"/>
    </row>
    <row r="19" spans="1:16" ht="30.75" customHeight="1">
      <c r="A19" s="271"/>
      <c r="B19" s="220"/>
      <c r="C19" s="221"/>
      <c r="D19" s="221"/>
      <c r="E19" s="222"/>
      <c r="F19" s="265"/>
      <c r="G19" s="227" t="s">
        <v>411</v>
      </c>
      <c r="H19" s="223"/>
      <c r="I19" s="224"/>
      <c r="J19" s="225"/>
      <c r="K19" s="226"/>
      <c r="L19" s="226"/>
      <c r="M19" s="226"/>
      <c r="N19" s="208"/>
      <c r="O19" s="208"/>
      <c r="P19" s="209"/>
    </row>
    <row r="20" spans="1:16" ht="120">
      <c r="A20" s="272">
        <v>1</v>
      </c>
      <c r="B20" s="272" t="s">
        <v>348</v>
      </c>
      <c r="C20" s="201"/>
      <c r="D20" s="234"/>
      <c r="E20" s="210">
        <v>0.18</v>
      </c>
      <c r="F20" s="266"/>
      <c r="G20" s="237" t="s">
        <v>403</v>
      </c>
      <c r="H20" s="258" t="s">
        <v>404</v>
      </c>
      <c r="I20" s="232">
        <v>1</v>
      </c>
      <c r="J20" s="233"/>
      <c r="K20" s="277">
        <f>ROUND(J20*I20,2)</f>
        <v>0</v>
      </c>
      <c r="L20" s="263">
        <f>IF(F20="",K20*E20,K20*F20)</f>
        <v>0</v>
      </c>
      <c r="M20" s="205" t="str">
        <f t="shared" ref="M20:M25" si="6">IF($P$9&lt;&gt;$P$8,IF(OR(J20="",J20=0),"Included in other item",""),"")</f>
        <v/>
      </c>
      <c r="N20" s="208" t="b">
        <f t="shared" ref="N20" si="7">ISBLANK(J20)</f>
        <v>1</v>
      </c>
      <c r="O20" s="208" t="b">
        <f t="shared" ref="O20" si="8">AND(N20=FALSE,J20=0)</f>
        <v>0</v>
      </c>
      <c r="P20" s="209"/>
    </row>
    <row r="21" spans="1:16" ht="75">
      <c r="A21" s="272">
        <v>2</v>
      </c>
      <c r="B21" s="272" t="s">
        <v>349</v>
      </c>
      <c r="C21" s="201"/>
      <c r="D21" s="234"/>
      <c r="E21" s="210">
        <v>0.18</v>
      </c>
      <c r="F21" s="266"/>
      <c r="G21" s="237" t="s">
        <v>405</v>
      </c>
      <c r="H21" s="258" t="s">
        <v>406</v>
      </c>
      <c r="I21" s="232">
        <v>328</v>
      </c>
      <c r="J21" s="233"/>
      <c r="K21" s="235">
        <f t="shared" ref="K21:K25" si="9">ROUND(J21*I21,2)</f>
        <v>0</v>
      </c>
      <c r="L21" s="263">
        <f t="shared" ref="L21:L25" si="10">IF(F21="",K21*E21,K21*F21)</f>
        <v>0</v>
      </c>
      <c r="M21" s="205" t="str">
        <f t="shared" si="6"/>
        <v/>
      </c>
      <c r="N21" s="208"/>
      <c r="O21" s="208"/>
      <c r="P21" s="209"/>
    </row>
    <row r="22" spans="1:16" ht="90">
      <c r="A22" s="272">
        <v>3</v>
      </c>
      <c r="B22" s="272" t="s">
        <v>350</v>
      </c>
      <c r="C22" s="201"/>
      <c r="D22" s="234"/>
      <c r="E22" s="210">
        <v>0.18</v>
      </c>
      <c r="F22" s="266"/>
      <c r="G22" s="237" t="s">
        <v>407</v>
      </c>
      <c r="H22" s="258" t="s">
        <v>347</v>
      </c>
      <c r="I22" s="232">
        <v>100</v>
      </c>
      <c r="J22" s="233"/>
      <c r="K22" s="235">
        <f t="shared" si="9"/>
        <v>0</v>
      </c>
      <c r="L22" s="263">
        <f t="shared" si="10"/>
        <v>0</v>
      </c>
      <c r="M22" s="205" t="str">
        <f t="shared" si="6"/>
        <v/>
      </c>
      <c r="N22" s="208"/>
      <c r="O22" s="208"/>
      <c r="P22" s="209"/>
    </row>
    <row r="23" spans="1:16" ht="45">
      <c r="A23" s="272">
        <v>4</v>
      </c>
      <c r="B23" s="272" t="s">
        <v>351</v>
      </c>
      <c r="C23" s="201"/>
      <c r="D23" s="234"/>
      <c r="E23" s="210">
        <v>0.18</v>
      </c>
      <c r="F23" s="266"/>
      <c r="G23" s="237" t="s">
        <v>408</v>
      </c>
      <c r="H23" s="258" t="s">
        <v>374</v>
      </c>
      <c r="I23" s="232">
        <v>71</v>
      </c>
      <c r="J23" s="233"/>
      <c r="K23" s="235">
        <f t="shared" si="9"/>
        <v>0</v>
      </c>
      <c r="L23" s="263">
        <f t="shared" si="10"/>
        <v>0</v>
      </c>
      <c r="M23" s="205" t="str">
        <f t="shared" si="6"/>
        <v/>
      </c>
      <c r="N23" s="208"/>
      <c r="O23" s="208"/>
      <c r="P23" s="209"/>
    </row>
    <row r="24" spans="1:16" ht="60">
      <c r="A24" s="272">
        <v>5</v>
      </c>
      <c r="B24" s="272" t="s">
        <v>352</v>
      </c>
      <c r="C24" s="201"/>
      <c r="D24" s="234"/>
      <c r="E24" s="210">
        <v>0.18</v>
      </c>
      <c r="F24" s="266"/>
      <c r="G24" s="237" t="s">
        <v>409</v>
      </c>
      <c r="H24" s="258" t="s">
        <v>374</v>
      </c>
      <c r="I24" s="232">
        <v>4</v>
      </c>
      <c r="J24" s="233"/>
      <c r="K24" s="235">
        <f t="shared" si="9"/>
        <v>0</v>
      </c>
      <c r="L24" s="263">
        <f t="shared" si="10"/>
        <v>0</v>
      </c>
      <c r="M24" s="205" t="str">
        <f t="shared" si="6"/>
        <v/>
      </c>
      <c r="N24" s="208"/>
      <c r="O24" s="208"/>
      <c r="P24" s="209"/>
    </row>
    <row r="25" spans="1:16" ht="45">
      <c r="A25" s="272">
        <v>6</v>
      </c>
      <c r="B25" s="272" t="s">
        <v>353</v>
      </c>
      <c r="C25" s="201"/>
      <c r="D25" s="234"/>
      <c r="E25" s="210">
        <v>0.18</v>
      </c>
      <c r="F25" s="266"/>
      <c r="G25" s="237" t="s">
        <v>410</v>
      </c>
      <c r="H25" s="258" t="s">
        <v>374</v>
      </c>
      <c r="I25" s="232">
        <v>2</v>
      </c>
      <c r="J25" s="233"/>
      <c r="K25" s="235">
        <f t="shared" si="9"/>
        <v>0</v>
      </c>
      <c r="L25" s="263">
        <f t="shared" si="10"/>
        <v>0</v>
      </c>
      <c r="M25" s="205" t="str">
        <f t="shared" si="6"/>
        <v/>
      </c>
      <c r="N25" s="208"/>
      <c r="O25" s="208"/>
      <c r="P25" s="209"/>
    </row>
    <row r="26" spans="1:16" ht="16.5">
      <c r="A26" s="271"/>
      <c r="B26" s="220"/>
      <c r="C26" s="221"/>
      <c r="D26" s="221"/>
      <c r="E26" s="222"/>
      <c r="F26" s="265"/>
      <c r="G26" s="331" t="s">
        <v>415</v>
      </c>
      <c r="H26" s="332"/>
      <c r="I26" s="332"/>
      <c r="J26" s="333"/>
      <c r="K26" s="226">
        <f>SUM(K20:K25)</f>
        <v>0</v>
      </c>
      <c r="L26" s="226">
        <f>SUM(L20:L25)</f>
        <v>0</v>
      </c>
      <c r="M26" s="226"/>
      <c r="N26" s="208"/>
      <c r="O26" s="208"/>
      <c r="P26" s="209"/>
    </row>
    <row r="27" spans="1:16" ht="16.5">
      <c r="A27" s="271"/>
      <c r="B27" s="220"/>
      <c r="C27" s="221"/>
      <c r="D27" s="221"/>
      <c r="E27" s="222"/>
      <c r="F27" s="265"/>
      <c r="G27" s="227" t="s">
        <v>416</v>
      </c>
      <c r="H27" s="223"/>
      <c r="I27" s="224"/>
      <c r="J27" s="225"/>
      <c r="K27" s="226"/>
      <c r="L27" s="226"/>
      <c r="M27" s="226"/>
      <c r="N27" s="208"/>
      <c r="O27" s="208"/>
      <c r="P27" s="209"/>
    </row>
    <row r="28" spans="1:16" ht="120">
      <c r="A28" s="272">
        <v>1</v>
      </c>
      <c r="B28" s="272" t="s">
        <v>348</v>
      </c>
      <c r="C28" s="201"/>
      <c r="D28" s="234"/>
      <c r="E28" s="210">
        <v>0.18</v>
      </c>
      <c r="F28" s="266"/>
      <c r="G28" s="237" t="s">
        <v>403</v>
      </c>
      <c r="H28" s="258" t="s">
        <v>404</v>
      </c>
      <c r="I28" s="232">
        <v>1</v>
      </c>
      <c r="J28" s="233"/>
      <c r="K28" s="277">
        <f>ROUND(J28*I28,2)</f>
        <v>0</v>
      </c>
      <c r="L28" s="263">
        <f>IF(F28="",K28*E28,K28*F28)</f>
        <v>0</v>
      </c>
      <c r="M28" s="205" t="str">
        <f t="shared" ref="M28:M33" si="11">IF($P$9&lt;&gt;$P$8,IF(OR(J28="",J28=0),"Included in other item",""),"")</f>
        <v/>
      </c>
      <c r="N28" s="208"/>
      <c r="O28" s="208"/>
      <c r="P28" s="209"/>
    </row>
    <row r="29" spans="1:16" ht="75">
      <c r="A29" s="272">
        <v>2</v>
      </c>
      <c r="B29" s="272" t="s">
        <v>349</v>
      </c>
      <c r="C29" s="201"/>
      <c r="D29" s="234"/>
      <c r="E29" s="210">
        <v>0.18</v>
      </c>
      <c r="F29" s="266"/>
      <c r="G29" s="237" t="s">
        <v>405</v>
      </c>
      <c r="H29" s="258" t="s">
        <v>406</v>
      </c>
      <c r="I29" s="232">
        <v>328</v>
      </c>
      <c r="J29" s="233"/>
      <c r="K29" s="235">
        <f t="shared" ref="K29:K33" si="12">ROUND(J29*I29,2)</f>
        <v>0</v>
      </c>
      <c r="L29" s="263">
        <f t="shared" ref="L29:L33" si="13">IF(F29="",K29*E29,K29*F29)</f>
        <v>0</v>
      </c>
      <c r="M29" s="205" t="str">
        <f t="shared" si="11"/>
        <v/>
      </c>
      <c r="N29" s="208"/>
      <c r="O29" s="208"/>
      <c r="P29" s="209"/>
    </row>
    <row r="30" spans="1:16" ht="90">
      <c r="A30" s="272">
        <v>3</v>
      </c>
      <c r="B30" s="272" t="s">
        <v>350</v>
      </c>
      <c r="C30" s="201"/>
      <c r="D30" s="234"/>
      <c r="E30" s="210">
        <v>0.18</v>
      </c>
      <c r="F30" s="266"/>
      <c r="G30" s="237" t="s">
        <v>407</v>
      </c>
      <c r="H30" s="258" t="s">
        <v>347</v>
      </c>
      <c r="I30" s="232">
        <v>100</v>
      </c>
      <c r="J30" s="233"/>
      <c r="K30" s="235">
        <f t="shared" si="12"/>
        <v>0</v>
      </c>
      <c r="L30" s="263">
        <f t="shared" si="13"/>
        <v>0</v>
      </c>
      <c r="M30" s="205" t="str">
        <f t="shared" si="11"/>
        <v/>
      </c>
      <c r="N30" s="208"/>
      <c r="O30" s="208"/>
      <c r="P30" s="209"/>
    </row>
    <row r="31" spans="1:16" ht="45">
      <c r="A31" s="272">
        <v>4</v>
      </c>
      <c r="B31" s="272" t="s">
        <v>351</v>
      </c>
      <c r="C31" s="201"/>
      <c r="D31" s="234"/>
      <c r="E31" s="210">
        <v>0.18</v>
      </c>
      <c r="F31" s="266"/>
      <c r="G31" s="237" t="s">
        <v>408</v>
      </c>
      <c r="H31" s="258" t="s">
        <v>374</v>
      </c>
      <c r="I31" s="232">
        <v>71</v>
      </c>
      <c r="J31" s="233"/>
      <c r="K31" s="235">
        <f t="shared" si="12"/>
        <v>0</v>
      </c>
      <c r="L31" s="263">
        <f t="shared" si="13"/>
        <v>0</v>
      </c>
      <c r="M31" s="205" t="str">
        <f t="shared" si="11"/>
        <v/>
      </c>
      <c r="N31" s="208"/>
      <c r="O31" s="208"/>
      <c r="P31" s="209"/>
    </row>
    <row r="32" spans="1:16" ht="60">
      <c r="A32" s="272">
        <v>5</v>
      </c>
      <c r="B32" s="272" t="s">
        <v>352</v>
      </c>
      <c r="C32" s="201"/>
      <c r="D32" s="234"/>
      <c r="E32" s="210">
        <v>0.18</v>
      </c>
      <c r="F32" s="266"/>
      <c r="G32" s="237" t="s">
        <v>409</v>
      </c>
      <c r="H32" s="258" t="s">
        <v>374</v>
      </c>
      <c r="I32" s="232">
        <v>4</v>
      </c>
      <c r="J32" s="233"/>
      <c r="K32" s="235">
        <f t="shared" si="12"/>
        <v>0</v>
      </c>
      <c r="L32" s="263">
        <f t="shared" si="13"/>
        <v>0</v>
      </c>
      <c r="M32" s="205" t="str">
        <f t="shared" si="11"/>
        <v/>
      </c>
      <c r="N32" s="208"/>
      <c r="O32" s="208"/>
      <c r="P32" s="209"/>
    </row>
    <row r="33" spans="1:16" ht="45">
      <c r="A33" s="272">
        <v>6</v>
      </c>
      <c r="B33" s="272" t="s">
        <v>353</v>
      </c>
      <c r="C33" s="201"/>
      <c r="D33" s="234"/>
      <c r="E33" s="210">
        <v>0.18</v>
      </c>
      <c r="F33" s="266"/>
      <c r="G33" s="237" t="s">
        <v>410</v>
      </c>
      <c r="H33" s="258" t="s">
        <v>374</v>
      </c>
      <c r="I33" s="232">
        <v>2</v>
      </c>
      <c r="J33" s="233"/>
      <c r="K33" s="235">
        <f t="shared" si="12"/>
        <v>0</v>
      </c>
      <c r="L33" s="263">
        <f t="shared" si="13"/>
        <v>0</v>
      </c>
      <c r="M33" s="205" t="str">
        <f t="shared" si="11"/>
        <v/>
      </c>
      <c r="N33" s="208"/>
      <c r="O33" s="208"/>
      <c r="P33" s="209"/>
    </row>
    <row r="34" spans="1:16" ht="16.5">
      <c r="A34" s="271"/>
      <c r="B34" s="220"/>
      <c r="C34" s="221"/>
      <c r="D34" s="221"/>
      <c r="E34" s="222"/>
      <c r="F34" s="265"/>
      <c r="G34" s="331" t="s">
        <v>417</v>
      </c>
      <c r="H34" s="332"/>
      <c r="I34" s="332"/>
      <c r="J34" s="333"/>
      <c r="K34" s="226">
        <f>SUM(K28:K33)</f>
        <v>0</v>
      </c>
      <c r="L34" s="226">
        <f>SUM(L28:L33)</f>
        <v>0</v>
      </c>
      <c r="M34" s="226"/>
      <c r="N34" s="208"/>
      <c r="O34" s="208"/>
      <c r="P34" s="209"/>
    </row>
    <row r="35" spans="1:16" ht="16.5">
      <c r="A35" s="271"/>
      <c r="B35" s="220"/>
      <c r="C35" s="221"/>
      <c r="D35" s="221"/>
      <c r="E35" s="222"/>
      <c r="F35" s="265"/>
      <c r="G35" s="227" t="s">
        <v>418</v>
      </c>
      <c r="H35" s="223"/>
      <c r="I35" s="224"/>
      <c r="J35" s="225"/>
      <c r="K35" s="226"/>
      <c r="L35" s="226"/>
      <c r="M35" s="226"/>
      <c r="N35" s="208"/>
      <c r="O35" s="208"/>
      <c r="P35" s="209"/>
    </row>
    <row r="36" spans="1:16" ht="120">
      <c r="A36" s="272">
        <v>1</v>
      </c>
      <c r="B36" s="272" t="s">
        <v>348</v>
      </c>
      <c r="C36" s="201"/>
      <c r="D36" s="234"/>
      <c r="E36" s="210">
        <v>0.18</v>
      </c>
      <c r="F36" s="266"/>
      <c r="G36" s="237" t="s">
        <v>403</v>
      </c>
      <c r="H36" s="258" t="s">
        <v>404</v>
      </c>
      <c r="I36" s="232">
        <v>1</v>
      </c>
      <c r="J36" s="233"/>
      <c r="K36" s="277">
        <f>ROUND(J36*I36,2)</f>
        <v>0</v>
      </c>
      <c r="L36" s="263">
        <f>IF(F36="",K36*E36,K36*F36)</f>
        <v>0</v>
      </c>
      <c r="M36" s="205" t="str">
        <f t="shared" ref="M36:M41" si="14">IF($P$9&lt;&gt;$P$8,IF(OR(J36="",J36=0),"Included in other item",""),"")</f>
        <v/>
      </c>
      <c r="N36" s="208"/>
      <c r="O36" s="208"/>
      <c r="P36" s="209"/>
    </row>
    <row r="37" spans="1:16" ht="75">
      <c r="A37" s="272">
        <v>2</v>
      </c>
      <c r="B37" s="272" t="s">
        <v>349</v>
      </c>
      <c r="C37" s="201"/>
      <c r="D37" s="234"/>
      <c r="E37" s="210">
        <v>0.18</v>
      </c>
      <c r="F37" s="266"/>
      <c r="G37" s="237" t="s">
        <v>405</v>
      </c>
      <c r="H37" s="258" t="s">
        <v>406</v>
      </c>
      <c r="I37" s="232">
        <v>328</v>
      </c>
      <c r="J37" s="233"/>
      <c r="K37" s="235">
        <f t="shared" ref="K37:K41" si="15">ROUND(J37*I37,2)</f>
        <v>0</v>
      </c>
      <c r="L37" s="263">
        <f t="shared" ref="L37:L41" si="16">IF(F37="",K37*E37,K37*F37)</f>
        <v>0</v>
      </c>
      <c r="M37" s="205" t="str">
        <f t="shared" si="14"/>
        <v/>
      </c>
      <c r="N37" s="208"/>
      <c r="O37" s="208"/>
      <c r="P37" s="209"/>
    </row>
    <row r="38" spans="1:16" ht="90">
      <c r="A38" s="272">
        <v>3</v>
      </c>
      <c r="B38" s="272" t="s">
        <v>350</v>
      </c>
      <c r="C38" s="201"/>
      <c r="D38" s="234"/>
      <c r="E38" s="210">
        <v>0.18</v>
      </c>
      <c r="F38" s="266"/>
      <c r="G38" s="237" t="s">
        <v>407</v>
      </c>
      <c r="H38" s="258" t="s">
        <v>347</v>
      </c>
      <c r="I38" s="232">
        <v>100</v>
      </c>
      <c r="J38" s="233"/>
      <c r="K38" s="235">
        <f t="shared" si="15"/>
        <v>0</v>
      </c>
      <c r="L38" s="263">
        <f t="shared" si="16"/>
        <v>0</v>
      </c>
      <c r="M38" s="205" t="str">
        <f t="shared" si="14"/>
        <v/>
      </c>
      <c r="N38" s="208"/>
      <c r="O38" s="208"/>
      <c r="P38" s="209"/>
    </row>
    <row r="39" spans="1:16" ht="45">
      <c r="A39" s="272">
        <v>4</v>
      </c>
      <c r="B39" s="272" t="s">
        <v>351</v>
      </c>
      <c r="C39" s="201"/>
      <c r="D39" s="234"/>
      <c r="E39" s="210">
        <v>0.18</v>
      </c>
      <c r="F39" s="266"/>
      <c r="G39" s="237" t="s">
        <v>408</v>
      </c>
      <c r="H39" s="258" t="s">
        <v>374</v>
      </c>
      <c r="I39" s="232">
        <v>71</v>
      </c>
      <c r="J39" s="233"/>
      <c r="K39" s="235">
        <f t="shared" si="15"/>
        <v>0</v>
      </c>
      <c r="L39" s="263">
        <f t="shared" si="16"/>
        <v>0</v>
      </c>
      <c r="M39" s="205" t="str">
        <f t="shared" si="14"/>
        <v/>
      </c>
      <c r="N39" s="208"/>
      <c r="O39" s="208"/>
      <c r="P39" s="209"/>
    </row>
    <row r="40" spans="1:16" ht="60">
      <c r="A40" s="272">
        <v>5</v>
      </c>
      <c r="B40" s="272" t="s">
        <v>352</v>
      </c>
      <c r="C40" s="201"/>
      <c r="D40" s="234"/>
      <c r="E40" s="210">
        <v>0.18</v>
      </c>
      <c r="F40" s="266"/>
      <c r="G40" s="237" t="s">
        <v>409</v>
      </c>
      <c r="H40" s="258" t="s">
        <v>374</v>
      </c>
      <c r="I40" s="232">
        <v>4</v>
      </c>
      <c r="J40" s="233"/>
      <c r="K40" s="235">
        <f t="shared" si="15"/>
        <v>0</v>
      </c>
      <c r="L40" s="263">
        <f t="shared" si="16"/>
        <v>0</v>
      </c>
      <c r="M40" s="205" t="str">
        <f t="shared" si="14"/>
        <v/>
      </c>
      <c r="N40" s="208"/>
      <c r="O40" s="208"/>
      <c r="P40" s="209"/>
    </row>
    <row r="41" spans="1:16" ht="45">
      <c r="A41" s="272">
        <v>6</v>
      </c>
      <c r="B41" s="272" t="s">
        <v>353</v>
      </c>
      <c r="C41" s="201"/>
      <c r="D41" s="234"/>
      <c r="E41" s="210">
        <v>0.18</v>
      </c>
      <c r="F41" s="266"/>
      <c r="G41" s="237" t="s">
        <v>410</v>
      </c>
      <c r="H41" s="258" t="s">
        <v>374</v>
      </c>
      <c r="I41" s="232">
        <v>2</v>
      </c>
      <c r="J41" s="233"/>
      <c r="K41" s="235">
        <f t="shared" si="15"/>
        <v>0</v>
      </c>
      <c r="L41" s="263">
        <f t="shared" si="16"/>
        <v>0</v>
      </c>
      <c r="M41" s="205" t="str">
        <f t="shared" si="14"/>
        <v/>
      </c>
      <c r="N41" s="208"/>
      <c r="O41" s="208"/>
      <c r="P41" s="209"/>
    </row>
    <row r="42" spans="1:16" ht="16.5">
      <c r="A42" s="271"/>
      <c r="B42" s="220"/>
      <c r="C42" s="221"/>
      <c r="D42" s="221"/>
      <c r="E42" s="222"/>
      <c r="F42" s="265"/>
      <c r="G42" s="331" t="s">
        <v>419</v>
      </c>
      <c r="H42" s="332"/>
      <c r="I42" s="332"/>
      <c r="J42" s="333"/>
      <c r="K42" s="226">
        <f>SUM(K36:K41)</f>
        <v>0</v>
      </c>
      <c r="L42" s="226">
        <f>SUM(L36:L41)</f>
        <v>0</v>
      </c>
      <c r="M42" s="226"/>
      <c r="N42" s="208"/>
      <c r="O42" s="208"/>
      <c r="P42" s="209"/>
    </row>
    <row r="43" spans="1:16" ht="16.5">
      <c r="A43" s="271"/>
      <c r="B43" s="220"/>
      <c r="C43" s="221"/>
      <c r="D43" s="221"/>
      <c r="E43" s="222"/>
      <c r="F43" s="265"/>
      <c r="G43" s="227" t="s">
        <v>420</v>
      </c>
      <c r="H43" s="223"/>
      <c r="I43" s="224"/>
      <c r="J43" s="225"/>
      <c r="K43" s="226"/>
      <c r="L43" s="226"/>
      <c r="M43" s="226"/>
      <c r="N43" s="208"/>
      <c r="O43" s="208"/>
      <c r="P43" s="209"/>
    </row>
    <row r="44" spans="1:16" ht="120">
      <c r="A44" s="272">
        <v>1</v>
      </c>
      <c r="B44" s="272" t="s">
        <v>348</v>
      </c>
      <c r="C44" s="201"/>
      <c r="D44" s="234"/>
      <c r="E44" s="210">
        <v>0.18</v>
      </c>
      <c r="F44" s="266"/>
      <c r="G44" s="237" t="s">
        <v>403</v>
      </c>
      <c r="H44" s="258" t="s">
        <v>404</v>
      </c>
      <c r="I44" s="232">
        <v>1</v>
      </c>
      <c r="J44" s="233"/>
      <c r="K44" s="277">
        <f>ROUND(J44*I44,2)</f>
        <v>0</v>
      </c>
      <c r="L44" s="263">
        <f>IF(F44="",K44*E44,K44*F44)</f>
        <v>0</v>
      </c>
      <c r="M44" s="205" t="str">
        <f t="shared" ref="M44:M49" si="17">IF($P$9&lt;&gt;$P$8,IF(OR(J44="",J44=0),"Included in other item",""),"")</f>
        <v/>
      </c>
      <c r="N44" s="208"/>
      <c r="O44" s="208"/>
      <c r="P44" s="209"/>
    </row>
    <row r="45" spans="1:16" ht="75">
      <c r="A45" s="272">
        <v>2</v>
      </c>
      <c r="B45" s="272" t="s">
        <v>349</v>
      </c>
      <c r="C45" s="201"/>
      <c r="D45" s="234"/>
      <c r="E45" s="210">
        <v>0.18</v>
      </c>
      <c r="F45" s="266"/>
      <c r="G45" s="237" t="s">
        <v>405</v>
      </c>
      <c r="H45" s="258" t="s">
        <v>406</v>
      </c>
      <c r="I45" s="232">
        <v>328</v>
      </c>
      <c r="J45" s="233"/>
      <c r="K45" s="235">
        <f t="shared" ref="K45:K49" si="18">ROUND(J45*I45,2)</f>
        <v>0</v>
      </c>
      <c r="L45" s="263">
        <f t="shared" ref="L45:L49" si="19">IF(F45="",K45*E45,K45*F45)</f>
        <v>0</v>
      </c>
      <c r="M45" s="205" t="str">
        <f t="shared" si="17"/>
        <v/>
      </c>
      <c r="N45" s="208"/>
      <c r="O45" s="208"/>
      <c r="P45" s="209"/>
    </row>
    <row r="46" spans="1:16" ht="90">
      <c r="A46" s="272">
        <v>3</v>
      </c>
      <c r="B46" s="272" t="s">
        <v>350</v>
      </c>
      <c r="C46" s="201"/>
      <c r="D46" s="234"/>
      <c r="E46" s="210">
        <v>0.18</v>
      </c>
      <c r="F46" s="266"/>
      <c r="G46" s="237" t="s">
        <v>407</v>
      </c>
      <c r="H46" s="258" t="s">
        <v>347</v>
      </c>
      <c r="I46" s="232">
        <v>100</v>
      </c>
      <c r="J46" s="233"/>
      <c r="K46" s="235">
        <f t="shared" si="18"/>
        <v>0</v>
      </c>
      <c r="L46" s="263">
        <f t="shared" si="19"/>
        <v>0</v>
      </c>
      <c r="M46" s="205" t="str">
        <f t="shared" si="17"/>
        <v/>
      </c>
      <c r="N46" s="208"/>
      <c r="O46" s="208"/>
      <c r="P46" s="209"/>
    </row>
    <row r="47" spans="1:16" ht="45">
      <c r="A47" s="272">
        <v>4</v>
      </c>
      <c r="B47" s="272" t="s">
        <v>351</v>
      </c>
      <c r="C47" s="201"/>
      <c r="D47" s="234"/>
      <c r="E47" s="210">
        <v>0.18</v>
      </c>
      <c r="F47" s="266"/>
      <c r="G47" s="237" t="s">
        <v>408</v>
      </c>
      <c r="H47" s="258" t="s">
        <v>374</v>
      </c>
      <c r="I47" s="232">
        <v>71</v>
      </c>
      <c r="J47" s="233"/>
      <c r="K47" s="235">
        <f t="shared" si="18"/>
        <v>0</v>
      </c>
      <c r="L47" s="263">
        <f t="shared" si="19"/>
        <v>0</v>
      </c>
      <c r="M47" s="205" t="str">
        <f t="shared" si="17"/>
        <v/>
      </c>
      <c r="N47" s="208"/>
      <c r="O47" s="208"/>
      <c r="P47" s="209"/>
    </row>
    <row r="48" spans="1:16" ht="60">
      <c r="A48" s="272">
        <v>5</v>
      </c>
      <c r="B48" s="272" t="s">
        <v>352</v>
      </c>
      <c r="C48" s="201"/>
      <c r="D48" s="234"/>
      <c r="E48" s="210">
        <v>0.18</v>
      </c>
      <c r="F48" s="266"/>
      <c r="G48" s="237" t="s">
        <v>409</v>
      </c>
      <c r="H48" s="258" t="s">
        <v>374</v>
      </c>
      <c r="I48" s="232">
        <v>4</v>
      </c>
      <c r="J48" s="233"/>
      <c r="K48" s="235">
        <f t="shared" si="18"/>
        <v>0</v>
      </c>
      <c r="L48" s="263">
        <f t="shared" si="19"/>
        <v>0</v>
      </c>
      <c r="M48" s="205" t="str">
        <f t="shared" si="17"/>
        <v/>
      </c>
      <c r="N48" s="208"/>
      <c r="O48" s="208"/>
      <c r="P48" s="209"/>
    </row>
    <row r="49" spans="1:16" ht="45">
      <c r="A49" s="272">
        <v>6</v>
      </c>
      <c r="B49" s="272" t="s">
        <v>353</v>
      </c>
      <c r="C49" s="201"/>
      <c r="D49" s="234"/>
      <c r="E49" s="210">
        <v>0.18</v>
      </c>
      <c r="F49" s="266"/>
      <c r="G49" s="237" t="s">
        <v>410</v>
      </c>
      <c r="H49" s="258" t="s">
        <v>374</v>
      </c>
      <c r="I49" s="232">
        <v>2</v>
      </c>
      <c r="J49" s="233"/>
      <c r="K49" s="235">
        <f t="shared" si="18"/>
        <v>0</v>
      </c>
      <c r="L49" s="263">
        <f t="shared" si="19"/>
        <v>0</v>
      </c>
      <c r="M49" s="205" t="str">
        <f t="shared" si="17"/>
        <v/>
      </c>
      <c r="N49" s="208"/>
      <c r="O49" s="208"/>
      <c r="P49" s="209"/>
    </row>
    <row r="50" spans="1:16" ht="16.5">
      <c r="A50" s="271"/>
      <c r="B50" s="220"/>
      <c r="C50" s="221"/>
      <c r="D50" s="221"/>
      <c r="E50" s="222"/>
      <c r="F50" s="265"/>
      <c r="G50" s="331" t="s">
        <v>421</v>
      </c>
      <c r="H50" s="332"/>
      <c r="I50" s="332"/>
      <c r="J50" s="333"/>
      <c r="K50" s="226">
        <f>SUM(K44:K49)</f>
        <v>0</v>
      </c>
      <c r="L50" s="226">
        <f>SUM(L44:L49)</f>
        <v>0</v>
      </c>
      <c r="M50" s="226"/>
      <c r="N50" s="208"/>
      <c r="O50" s="208"/>
      <c r="P50" s="209"/>
    </row>
    <row r="51" spans="1:16" ht="53.25" customHeight="1">
      <c r="A51" s="273"/>
      <c r="B51" s="228"/>
      <c r="C51" s="228"/>
      <c r="D51" s="228"/>
      <c r="E51" s="228"/>
      <c r="F51" s="267"/>
      <c r="G51" s="335" t="s">
        <v>277</v>
      </c>
      <c r="H51" s="335"/>
      <c r="I51" s="335"/>
      <c r="J51" s="335"/>
      <c r="K51" s="238" t="str">
        <f>IF(P9=P8,"",SUM(K12:K17)+SUM(K20:K25)+SUM(K28:K33)+SUM(K36:K41)+SUM(K44:K49))</f>
        <v/>
      </c>
      <c r="L51" s="238" t="str">
        <f>IF(P9=P8,"",SUM(L12:L17)+SUM(L20:L25)+SUM(L28:L33)+SUM(L36:L41)+SUM(L44:L49))</f>
        <v/>
      </c>
      <c r="M51" s="229"/>
      <c r="N51" s="151" t="str">
        <f>IF(COUNTIF(N6:N34,"TRUE"),"False","Sheet OK")</f>
        <v>False</v>
      </c>
      <c r="O51" s="208"/>
      <c r="P51" s="208"/>
    </row>
    <row r="52" spans="1:16" ht="39" customHeight="1">
      <c r="A52" s="334" t="str">
        <f>IF(K51="","As all the line items are Left Blank the bid is considered as Non-responsive","Sheet OK")</f>
        <v>As all the line items are Left Blank the bid is considered as Non-responsive</v>
      </c>
      <c r="B52" s="334"/>
      <c r="C52" s="334"/>
      <c r="D52" s="334"/>
      <c r="E52" s="334"/>
      <c r="F52" s="334"/>
      <c r="G52" s="334"/>
      <c r="H52" s="334"/>
      <c r="I52" s="334"/>
      <c r="J52" s="334"/>
      <c r="K52" s="334"/>
      <c r="L52" s="334"/>
      <c r="M52" s="334"/>
      <c r="N52" s="208"/>
      <c r="O52" s="208"/>
      <c r="P52" s="208"/>
    </row>
    <row r="54" spans="1:16">
      <c r="N54" s="157" t="str">
        <f>IF(COUNTIF(N51:N53,"TRUE"),"False","Sheet OK")</f>
        <v>Sheet OK</v>
      </c>
      <c r="O54" s="157"/>
    </row>
  </sheetData>
  <sheetProtection algorithmName="SHA-512" hashValue="DKxLGACTFU7frkB9eAv0+4rVAEqOxE3KaYunveUiXQT23m6vWQJmwcOAefprHYtkpuJKYeQtzZJ9e31dp+zLSg==" saltValue="FXuDkMlsGhbGDnYahQI+Rw==" spinCount="100000" sheet="1" formatColumns="0" formatRows="0" selectLockedCells="1"/>
  <customSheetViews>
    <customSheetView guid="{FAE469C4-CC0E-407B-871F-7B3C94956CEC}" scale="90" showPageBreaks="1" fitToPage="1" printArea="1" view="pageBreakPreview">
      <selection activeCell="G17" sqref="G17"/>
      <pageMargins left="0" right="0" top="0" bottom="0" header="0" footer="0"/>
      <pageSetup paperSize="9" scale="72" orientation="landscape" r:id="rId1"/>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2"/>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3"/>
    </customSheetView>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4"/>
    </customSheetView>
  </customSheetViews>
  <mergeCells count="18">
    <mergeCell ref="A1:L1"/>
    <mergeCell ref="A4:C4"/>
    <mergeCell ref="D3:I3"/>
    <mergeCell ref="D5:I5"/>
    <mergeCell ref="E7:I7"/>
    <mergeCell ref="J3:L3"/>
    <mergeCell ref="J4:L4"/>
    <mergeCell ref="D4:I4"/>
    <mergeCell ref="D6:I6"/>
    <mergeCell ref="J5:L5"/>
    <mergeCell ref="A2:L2"/>
    <mergeCell ref="G18:J18"/>
    <mergeCell ref="G26:J26"/>
    <mergeCell ref="G42:J42"/>
    <mergeCell ref="G50:J50"/>
    <mergeCell ref="A52:M52"/>
    <mergeCell ref="G51:J51"/>
    <mergeCell ref="G34:J34"/>
  </mergeCells>
  <conditionalFormatting sqref="A52:M52">
    <cfRule type="containsText" dxfId="8" priority="14" stopIfTrue="1" operator="containsText" text="sheet">
      <formula>NOT(ISERROR(SEARCH("sheet",A52)))</formula>
    </cfRule>
    <cfRule type="containsText" dxfId="7" priority="15" stopIfTrue="1" operator="containsText" text="Non-responsive">
      <formula>NOT(ISERROR(SEARCH("Non-responsive",A52)))</formula>
    </cfRule>
  </conditionalFormatting>
  <conditionalFormatting sqref="M12:M17 M28:M33">
    <cfRule type="containsText" dxfId="6" priority="11" operator="containsText" text="included">
      <formula>NOT(ISERROR(SEARCH("included",M12)))</formula>
    </cfRule>
  </conditionalFormatting>
  <conditionalFormatting sqref="M20:M25">
    <cfRule type="containsText" dxfId="5" priority="1" operator="containsText" text="included">
      <formula>NOT(ISERROR(SEARCH("included",M20)))</formula>
    </cfRule>
  </conditionalFormatting>
  <conditionalFormatting sqref="M36:M41">
    <cfRule type="containsText" dxfId="4" priority="3" operator="containsText" text="included">
      <formula>NOT(ISERROR(SEARCH("included",M36)))</formula>
    </cfRule>
  </conditionalFormatting>
  <conditionalFormatting sqref="M44:M49">
    <cfRule type="containsText" dxfId="3" priority="2" operator="containsText" text="included">
      <formula>NOT(ISERROR(SEARCH("included",M44)))</formula>
    </cfRule>
  </conditionalFormatting>
  <dataValidations xWindow="1173" yWindow="438" count="2">
    <dataValidation allowBlank="1" showInputMessage="1" showErrorMessage="1" prompt="Please Enter SAC Code" sqref="D44:D50 D28:D34 D36:D42 D12:D18 D20:D26"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28:J33 J12:J17 J36:J41 J44:J49 J20:J25" xr:uid="{00000000-0002-0000-0500-000001000000}">
      <formula1>0</formula1>
    </dataValidation>
  </dataValidations>
  <pageMargins left="0.7" right="0.7" top="0.75" bottom="0.75" header="0.3" footer="0.3"/>
  <pageSetup paperSize="9" scale="17"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zoomScaleNormal="100" zoomScaleSheetLayoutView="100" workbookViewId="0">
      <selection activeCell="D15" sqref="D15"/>
    </sheetView>
  </sheetViews>
  <sheetFormatPr defaultRowHeight="13.5"/>
  <cols>
    <col min="1" max="1" width="10.140625" style="158" bestFit="1" customWidth="1"/>
    <col min="2" max="2" width="41.140625" style="158" customWidth="1"/>
    <col min="3" max="3" width="16.42578125" style="158" customWidth="1"/>
    <col min="4" max="4" width="24" style="164" customWidth="1"/>
    <col min="5" max="16384" width="9.140625" style="158"/>
  </cols>
  <sheetData>
    <row r="1" spans="1:4" ht="57.75" customHeight="1">
      <c r="A1" s="282" t="str">
        <f>'Name of Bidder'!A1</f>
        <v>Construction of Rainwater Harvesting Wells at Nellore PS, Nellore SS, Vijayawada, Vizag &amp; Nagarjun Sagar Substations</v>
      </c>
      <c r="B1" s="282"/>
      <c r="C1" s="282"/>
      <c r="D1" s="282"/>
    </row>
    <row r="2" spans="1:4" ht="16.5">
      <c r="A2" s="282" t="s">
        <v>278</v>
      </c>
      <c r="B2" s="282"/>
      <c r="C2" s="282"/>
      <c r="D2" s="282"/>
    </row>
    <row r="3" spans="1:4">
      <c r="A3" s="336" t="s">
        <v>243</v>
      </c>
      <c r="B3" s="336"/>
      <c r="C3" s="336" t="s">
        <v>242</v>
      </c>
      <c r="D3" s="336"/>
    </row>
    <row r="4" spans="1:4">
      <c r="A4" s="239" t="s">
        <v>14</v>
      </c>
      <c r="B4" s="240">
        <f>'Name of Bidder'!C9</f>
        <v>0</v>
      </c>
      <c r="C4" s="239" t="s">
        <v>244</v>
      </c>
      <c r="D4" s="241"/>
    </row>
    <row r="5" spans="1:4" ht="16.5">
      <c r="A5" s="239" t="s">
        <v>15</v>
      </c>
      <c r="B5" s="240">
        <f>'Schedule-I'!C5</f>
        <v>0</v>
      </c>
      <c r="C5" s="338" t="s">
        <v>245</v>
      </c>
      <c r="D5" s="338"/>
    </row>
    <row r="6" spans="1:4" ht="16.5">
      <c r="A6" s="242"/>
      <c r="B6" s="240">
        <f>'Schedule-I'!C6</f>
        <v>0</v>
      </c>
      <c r="C6" s="62" t="s">
        <v>246</v>
      </c>
      <c r="D6" s="126"/>
    </row>
    <row r="7" spans="1:4" ht="16.5">
      <c r="A7" s="242"/>
      <c r="B7" s="240">
        <f>'Schedule-I'!C7</f>
        <v>0</v>
      </c>
      <c r="C7" s="62" t="s">
        <v>279</v>
      </c>
      <c r="D7" s="126"/>
    </row>
    <row r="8" spans="1:4" ht="16.5">
      <c r="A8" s="242"/>
      <c r="B8" s="240"/>
      <c r="C8" s="62" t="s">
        <v>280</v>
      </c>
      <c r="D8" s="126"/>
    </row>
    <row r="9" spans="1:4" ht="15">
      <c r="A9" s="159" t="s">
        <v>249</v>
      </c>
      <c r="B9" s="337" t="s">
        <v>281</v>
      </c>
      <c r="C9" s="337"/>
      <c r="D9" s="160" t="s">
        <v>282</v>
      </c>
    </row>
    <row r="10" spans="1:4" ht="15">
      <c r="A10" s="161">
        <v>1.1000000000000001</v>
      </c>
      <c r="B10" s="339" t="s">
        <v>283</v>
      </c>
      <c r="C10" s="339"/>
      <c r="D10" s="243"/>
    </row>
    <row r="11" spans="1:4" ht="56.25" customHeight="1">
      <c r="A11" s="161"/>
      <c r="B11" s="340" t="str">
        <f>"Supply &amp; Installation Charges- Schedule Civil &amp; Electrical Items for " &amp;A1</f>
        <v>Supply &amp; Installation Charges- Schedule Civil &amp; Electrical Items for Construction of Rainwater Harvesting Wells at Nellore PS, Nellore SS, Vijayawada, Vizag &amp; Nagarjun Sagar Substations</v>
      </c>
      <c r="C11" s="340"/>
      <c r="D11" s="244" t="str">
        <f>'Schedule-I'!N159</f>
        <v/>
      </c>
    </row>
    <row r="12" spans="1:4" ht="15">
      <c r="A12" s="161">
        <v>1.2</v>
      </c>
      <c r="B12" s="339" t="s">
        <v>284</v>
      </c>
      <c r="C12" s="339"/>
      <c r="D12" s="244"/>
    </row>
    <row r="13" spans="1:4" ht="52.5" customHeight="1">
      <c r="A13" s="161"/>
      <c r="B13" s="340" t="str">
        <f>"Supply &amp; Installation Charges- Non-Schedule Civil &amp; Electrical Items for " &amp; A1</f>
        <v>Supply &amp; Installation Charges- Non-Schedule Civil &amp; Electrical Items for Construction of Rainwater Harvesting Wells at Nellore PS, Nellore SS, Vijayawada, Vizag &amp; Nagarjun Sagar Substations</v>
      </c>
      <c r="C13" s="340"/>
      <c r="D13" s="245" t="str">
        <f>'Schedule-II'!K51</f>
        <v/>
      </c>
    </row>
    <row r="14" spans="1:4" ht="15">
      <c r="A14" s="161"/>
      <c r="B14" s="346"/>
      <c r="C14" s="347"/>
      <c r="D14" s="245"/>
    </row>
    <row r="15" spans="1:4" ht="20.25" customHeight="1">
      <c r="A15" s="161" t="s">
        <v>285</v>
      </c>
      <c r="B15" s="348" t="s">
        <v>345</v>
      </c>
      <c r="C15" s="349"/>
      <c r="D15" s="162" t="str">
        <f>IF(OR(D11="",D13=""),"Non-responsive Bid",D11+D13)</f>
        <v>Non-responsive Bid</v>
      </c>
    </row>
    <row r="16" spans="1:4" ht="15">
      <c r="A16" s="161"/>
      <c r="B16" s="341"/>
      <c r="C16" s="342"/>
      <c r="D16" s="162"/>
    </row>
    <row r="17" spans="1:4" ht="15">
      <c r="A17" s="161" t="s">
        <v>286</v>
      </c>
      <c r="B17" s="339" t="s">
        <v>287</v>
      </c>
      <c r="C17" s="339"/>
      <c r="D17" s="162"/>
    </row>
    <row r="18" spans="1:4" ht="15">
      <c r="A18" s="161"/>
      <c r="B18" s="340" t="s">
        <v>288</v>
      </c>
      <c r="C18" s="340"/>
      <c r="D18" s="162" t="str">
        <f>'Schedule-I'!O160</f>
        <v/>
      </c>
    </row>
    <row r="19" spans="1:4" ht="15">
      <c r="A19" s="161"/>
      <c r="B19" s="340" t="s">
        <v>289</v>
      </c>
      <c r="C19" s="340"/>
      <c r="D19" s="162" t="str">
        <f>'Schedule-II'!L51</f>
        <v/>
      </c>
    </row>
    <row r="20" spans="1:4" ht="35.25" customHeight="1">
      <c r="A20" s="161"/>
      <c r="B20" s="343" t="s">
        <v>290</v>
      </c>
      <c r="C20" s="343"/>
      <c r="D20" s="162" t="str">
        <f>IF(OR(D11="",D13=""),"Non-responsive Bid",D18+D19)</f>
        <v>Non-responsive Bid</v>
      </c>
    </row>
    <row r="21" spans="1:4" ht="15.75">
      <c r="A21" s="161"/>
      <c r="B21" s="344"/>
      <c r="C21" s="345"/>
      <c r="D21" s="163"/>
    </row>
    <row r="22" spans="1:4" ht="16.5">
      <c r="A22" s="161" t="s">
        <v>291</v>
      </c>
      <c r="B22" s="343" t="s">
        <v>292</v>
      </c>
      <c r="C22" s="343"/>
      <c r="D22" s="162" t="str">
        <f>IF(OR(D11="",D13=""),"Non-responsive Bid",D15+D20)</f>
        <v>Non-responsive Bid</v>
      </c>
    </row>
    <row r="23" spans="1:4">
      <c r="A23" s="246"/>
      <c r="B23" s="247"/>
      <c r="C23" s="247"/>
      <c r="D23" s="248"/>
    </row>
    <row r="24" spans="1:4">
      <c r="A24" s="249"/>
      <c r="B24" s="250"/>
      <c r="C24" s="250"/>
      <c r="D24" s="251"/>
    </row>
    <row r="25" spans="1:4">
      <c r="A25" s="252" t="s">
        <v>293</v>
      </c>
      <c r="B25" s="250">
        <f>'Name of Bidder'!C20</f>
        <v>0</v>
      </c>
      <c r="C25" s="239" t="s">
        <v>294</v>
      </c>
      <c r="D25" s="251">
        <f>'Name of Bidder'!C17</f>
        <v>0</v>
      </c>
    </row>
    <row r="26" spans="1:4">
      <c r="A26" s="253" t="s">
        <v>295</v>
      </c>
      <c r="B26" s="254">
        <f>'Name of Bidder'!C21</f>
        <v>0</v>
      </c>
      <c r="C26" s="255" t="s">
        <v>296</v>
      </c>
      <c r="D26" s="256">
        <f>'Name of Bidder'!C18</f>
        <v>0</v>
      </c>
    </row>
  </sheetData>
  <sheetProtection algorithmName="SHA-512" hashValue="wYR3qxLU/LwkX77nDMLUStBYusuiRGSPTrdLr/8lZijkJvz98hLdnzn/SQ4I1+IVeFH4zjTw+tqjhdNmVxs2Rg==" saltValue="ovnP5PetcuN0AdIxajlz7g==" spinCount="100000" sheet="1" objects="1" scenarios="1"/>
  <customSheetViews>
    <customSheetView guid="{FAE469C4-CC0E-407B-871F-7B3C94956CEC}" showPageBreaks="1" fitToPage="1" view="pageBreakPreview">
      <selection activeCell="N15" sqref="N15"/>
      <pageMargins left="0" right="0" top="0" bottom="0" header="0" footer="0"/>
      <pageSetup paperSize="9" orientation="portrait" r:id="rId1"/>
    </customSheetView>
    <customSheetView guid="{71DFD631-F0FC-4D77-B088-495FC5677788}" showPageBreaks="1" fitToPage="1" view="pageBreakPreview">
      <selection activeCell="N15" sqref="N15"/>
      <pageMargins left="0" right="0" top="0" bottom="0" header="0" footer="0"/>
      <pageSetup paperSize="9" orientation="portrait" r:id="rId2"/>
    </customSheetView>
    <customSheetView guid="{768FBB31-C98F-42D8-8A21-9E4C92CB0C4E}" showPageBreaks="1" fitToPage="1" view="pageBreakPreview">
      <selection activeCell="G16" sqref="G16"/>
      <pageMargins left="0" right="0" top="0" bottom="0" header="0" footer="0"/>
      <pageSetup paperSize="9" orientation="portrait" r:id="rId3"/>
    </customSheetView>
    <customSheetView guid="{F3854C08-3477-4F6D-851C-40DFA3C6F6FE}" showPageBreaks="1" fitToPage="1" view="pageBreakPreview" topLeftCell="A4">
      <selection activeCell="D11" sqref="D11"/>
      <pageMargins left="0" right="0" top="0" bottom="0" header="0" footer="0"/>
      <pageSetup paperSize="9" orientation="portrait" r:id="rId4"/>
    </customSheetView>
  </customSheetViews>
  <mergeCells count="19">
    <mergeCell ref="B20:C20"/>
    <mergeCell ref="B21:C21"/>
    <mergeCell ref="B22:C22"/>
    <mergeCell ref="B14:C14"/>
    <mergeCell ref="B15:C15"/>
    <mergeCell ref="B18:C18"/>
    <mergeCell ref="B19:C19"/>
    <mergeCell ref="B17:C17"/>
    <mergeCell ref="B10:C10"/>
    <mergeCell ref="B11:C11"/>
    <mergeCell ref="B12:C12"/>
    <mergeCell ref="B13:C13"/>
    <mergeCell ref="B16:C16"/>
    <mergeCell ref="A1:D1"/>
    <mergeCell ref="A2:D2"/>
    <mergeCell ref="A3:B3"/>
    <mergeCell ref="C3:D3"/>
    <mergeCell ref="B9:C9"/>
    <mergeCell ref="C5:D5"/>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zoomScaleNormal="100" zoomScaleSheetLayoutView="100" workbookViewId="0">
      <selection activeCell="D43" sqref="D43:F43"/>
    </sheetView>
  </sheetViews>
  <sheetFormatPr defaultRowHeight="12.75"/>
  <cols>
    <col min="1" max="2" width="10.7109375" style="168" customWidth="1"/>
    <col min="3" max="3" width="14.7109375" style="168" customWidth="1"/>
    <col min="4" max="4" width="20.7109375" style="168" customWidth="1"/>
    <col min="5" max="5" width="12.7109375" style="168" customWidth="1"/>
    <col min="6" max="6" width="34.140625" style="168" customWidth="1"/>
    <col min="7" max="25" width="9.140625" style="168"/>
    <col min="26" max="26" width="12.5703125" style="168" customWidth="1"/>
    <col min="27" max="27" width="9.140625" style="168"/>
    <col min="28" max="28" width="16.140625" style="168" bestFit="1" customWidth="1"/>
    <col min="29" max="16384" width="9.140625" style="168"/>
  </cols>
  <sheetData>
    <row r="1" spans="1:6" ht="17.25">
      <c r="A1" s="165" t="str">
        <f>'Name of Bidder'!A2:C2</f>
        <v xml:space="preserve">Specification No: Ref: SR-I/C&amp;M/WC-3902/2024/RFx-5002003978 (SR1/T/S-SRVY/DOM/B00/24/10633) </v>
      </c>
      <c r="B1" s="165"/>
      <c r="C1" s="166"/>
      <c r="D1" s="166"/>
      <c r="E1" s="166"/>
      <c r="F1" s="167" t="s">
        <v>297</v>
      </c>
    </row>
    <row r="2" spans="1:6" ht="16.5">
      <c r="A2" s="169"/>
      <c r="B2" s="169"/>
      <c r="C2" s="169"/>
      <c r="D2" s="169"/>
      <c r="E2" s="169"/>
      <c r="F2" s="169"/>
    </row>
    <row r="3" spans="1:6" ht="15">
      <c r="A3" s="351" t="s">
        <v>298</v>
      </c>
      <c r="B3" s="351"/>
      <c r="C3" s="351"/>
      <c r="D3" s="351"/>
      <c r="E3" s="351"/>
      <c r="F3" s="351"/>
    </row>
    <row r="4" spans="1:6" ht="15">
      <c r="A4" s="170"/>
      <c r="B4" s="170"/>
      <c r="C4" s="170"/>
      <c r="D4" s="170"/>
      <c r="E4" s="170"/>
      <c r="F4" s="170"/>
    </row>
    <row r="5" spans="1:6" ht="16.5">
      <c r="A5" s="171" t="s">
        <v>299</v>
      </c>
      <c r="B5" s="171"/>
      <c r="C5" s="352"/>
      <c r="D5" s="352"/>
      <c r="E5" s="352"/>
      <c r="F5" s="352"/>
    </row>
    <row r="6" spans="1:6" ht="16.5">
      <c r="A6" s="171" t="s">
        <v>18</v>
      </c>
      <c r="B6" s="353"/>
      <c r="C6" s="353"/>
      <c r="D6" s="169"/>
      <c r="E6" s="169"/>
      <c r="F6" s="169"/>
    </row>
    <row r="7" spans="1:6" ht="16.5">
      <c r="A7" s="171"/>
      <c r="B7" s="172"/>
      <c r="C7" s="172"/>
      <c r="D7" s="169"/>
      <c r="E7" s="169"/>
      <c r="F7" s="169"/>
    </row>
    <row r="8" spans="1:6" ht="16.5">
      <c r="A8" s="173" t="s">
        <v>242</v>
      </c>
      <c r="B8" s="174"/>
      <c r="C8" s="169"/>
      <c r="D8" s="169"/>
      <c r="E8" s="169"/>
      <c r="F8" s="175"/>
    </row>
    <row r="9" spans="1:6" ht="16.5">
      <c r="A9" s="176" t="s">
        <v>244</v>
      </c>
      <c r="B9" s="176"/>
      <c r="C9" s="169"/>
      <c r="D9" s="169"/>
      <c r="E9" s="169"/>
      <c r="F9" s="175"/>
    </row>
    <row r="10" spans="1:6" ht="16.5">
      <c r="A10" s="176" t="s">
        <v>245</v>
      </c>
      <c r="B10" s="176"/>
      <c r="C10" s="169"/>
      <c r="D10" s="169"/>
      <c r="E10" s="169"/>
      <c r="F10" s="175"/>
    </row>
    <row r="11" spans="1:6" ht="16.5">
      <c r="A11" s="176" t="s">
        <v>300</v>
      </c>
      <c r="B11" s="176"/>
      <c r="C11" s="169"/>
      <c r="D11" s="169"/>
      <c r="E11" s="169"/>
      <c r="F11" s="175"/>
    </row>
    <row r="12" spans="1:6" ht="16.5">
      <c r="A12" s="176"/>
      <c r="B12" s="176"/>
      <c r="C12" s="169"/>
      <c r="D12" s="169"/>
      <c r="E12" s="169"/>
      <c r="F12" s="175"/>
    </row>
    <row r="13" spans="1:6" ht="16.5">
      <c r="A13" s="176"/>
      <c r="B13" s="176"/>
      <c r="C13" s="169"/>
      <c r="D13" s="169"/>
      <c r="E13" s="169"/>
      <c r="F13" s="175"/>
    </row>
    <row r="14" spans="1:6" ht="16.5">
      <c r="A14" s="171"/>
      <c r="B14" s="171"/>
      <c r="C14" s="169"/>
      <c r="D14" s="169"/>
      <c r="E14" s="169"/>
      <c r="F14" s="175"/>
    </row>
    <row r="15" spans="1:6" ht="68.25" customHeight="1">
      <c r="A15" s="177" t="s">
        <v>301</v>
      </c>
      <c r="B15" s="178"/>
      <c r="C15" s="354" t="str">
        <f>'Name of Bidder'!A1</f>
        <v>Construction of Rainwater Harvesting Wells at Nellore PS, Nellore SS, Vijayawada, Vizag &amp; Nagarjun Sagar Substations</v>
      </c>
      <c r="D15" s="354"/>
      <c r="E15" s="354"/>
      <c r="F15" s="354"/>
    </row>
    <row r="16" spans="1:6" ht="45.75" customHeight="1">
      <c r="A16" s="169" t="s">
        <v>302</v>
      </c>
      <c r="B16" s="169"/>
      <c r="C16" s="175"/>
      <c r="D16" s="175"/>
      <c r="E16" s="175"/>
      <c r="F16" s="175"/>
    </row>
    <row r="17" spans="1:28" ht="113.25" customHeight="1">
      <c r="A17" s="178">
        <v>1</v>
      </c>
      <c r="B17" s="355"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55"/>
      <c r="D17" s="355"/>
      <c r="E17" s="355"/>
      <c r="F17" s="355"/>
      <c r="Z17" s="180" t="s">
        <v>303</v>
      </c>
      <c r="AA17" s="181" t="s">
        <v>304</v>
      </c>
      <c r="AB17" s="182" t="str">
        <f>'Schedule-III-Summary'!D22</f>
        <v>Non-responsive Bid</v>
      </c>
    </row>
    <row r="18" spans="1:28" ht="42" customHeight="1">
      <c r="A18" s="169"/>
      <c r="B18" s="350" t="s">
        <v>305</v>
      </c>
      <c r="C18" s="350"/>
      <c r="D18" s="350"/>
      <c r="E18" s="350"/>
      <c r="F18" s="350"/>
    </row>
    <row r="19" spans="1:28" ht="16.5">
      <c r="A19" s="183">
        <v>2</v>
      </c>
      <c r="B19" s="357" t="s">
        <v>306</v>
      </c>
      <c r="C19" s="357"/>
      <c r="D19" s="357"/>
      <c r="E19" s="357"/>
      <c r="F19" s="357"/>
    </row>
    <row r="20" spans="1:28" ht="33.75" customHeight="1">
      <c r="A20" s="178">
        <v>2.1</v>
      </c>
      <c r="B20" s="355" t="s">
        <v>307</v>
      </c>
      <c r="C20" s="355"/>
      <c r="D20" s="355"/>
      <c r="E20" s="355"/>
      <c r="F20" s="355"/>
    </row>
    <row r="21" spans="1:28" ht="16.5">
      <c r="A21" s="178"/>
      <c r="B21" s="179" t="s">
        <v>308</v>
      </c>
      <c r="C21" s="358" t="s">
        <v>309</v>
      </c>
      <c r="D21" s="358"/>
      <c r="E21" s="358"/>
      <c r="F21" s="358"/>
    </row>
    <row r="22" spans="1:28" ht="16.5">
      <c r="A22" s="178"/>
      <c r="B22" s="179" t="s">
        <v>310</v>
      </c>
      <c r="C22" s="358" t="s">
        <v>311</v>
      </c>
      <c r="D22" s="358"/>
      <c r="E22" s="358"/>
      <c r="F22" s="358"/>
    </row>
    <row r="23" spans="1:28" ht="16.5" customHeight="1">
      <c r="A23" s="178"/>
      <c r="B23" s="179" t="s">
        <v>312</v>
      </c>
      <c r="C23" s="358" t="s">
        <v>313</v>
      </c>
      <c r="D23" s="358"/>
      <c r="E23" s="358"/>
      <c r="F23" s="358"/>
    </row>
    <row r="24" spans="1:28" ht="16.5">
      <c r="A24" s="169"/>
      <c r="B24" s="356"/>
      <c r="C24" s="356"/>
      <c r="D24" s="177"/>
      <c r="E24" s="177"/>
      <c r="F24" s="177"/>
    </row>
    <row r="25" spans="1:28" ht="87.75" customHeight="1">
      <c r="A25" s="184">
        <v>2.2000000000000002</v>
      </c>
      <c r="B25" s="355" t="s">
        <v>314</v>
      </c>
      <c r="C25" s="355"/>
      <c r="D25" s="355"/>
      <c r="E25" s="355"/>
      <c r="F25" s="355"/>
    </row>
    <row r="26" spans="1:28" ht="51" customHeight="1">
      <c r="A26" s="184">
        <v>2.2999999999999998</v>
      </c>
      <c r="B26" s="355" t="s">
        <v>315</v>
      </c>
      <c r="C26" s="355"/>
      <c r="D26" s="355"/>
      <c r="E26" s="355"/>
      <c r="F26" s="355"/>
    </row>
    <row r="27" spans="1:28" ht="120" customHeight="1">
      <c r="A27" s="184">
        <v>2.4</v>
      </c>
      <c r="B27" s="355" t="s">
        <v>316</v>
      </c>
      <c r="C27" s="355"/>
      <c r="D27" s="355"/>
      <c r="E27" s="355"/>
      <c r="F27" s="355"/>
    </row>
    <row r="28" spans="1:28" ht="97.5" customHeight="1">
      <c r="A28" s="178">
        <v>3</v>
      </c>
      <c r="B28" s="355" t="s">
        <v>317</v>
      </c>
      <c r="C28" s="355"/>
      <c r="D28" s="355"/>
      <c r="E28" s="355"/>
      <c r="F28" s="355"/>
    </row>
    <row r="29" spans="1:28" ht="62.25" customHeight="1">
      <c r="A29" s="184">
        <v>3.1</v>
      </c>
      <c r="B29" s="358" t="s">
        <v>318</v>
      </c>
      <c r="C29" s="358"/>
      <c r="D29" s="358"/>
      <c r="E29" s="358"/>
      <c r="F29" s="358"/>
    </row>
    <row r="30" spans="1:28" ht="57" customHeight="1">
      <c r="A30" s="184">
        <v>3.2</v>
      </c>
      <c r="B30" s="355" t="s">
        <v>319</v>
      </c>
      <c r="C30" s="355"/>
      <c r="D30" s="355"/>
      <c r="E30" s="355"/>
      <c r="F30" s="355"/>
    </row>
    <row r="31" spans="1:28" ht="62.25" customHeight="1">
      <c r="A31" s="184">
        <v>3.3</v>
      </c>
      <c r="B31" s="355" t="s">
        <v>320</v>
      </c>
      <c r="C31" s="355"/>
      <c r="D31" s="355"/>
      <c r="E31" s="355"/>
      <c r="F31" s="355"/>
    </row>
    <row r="32" spans="1:28" ht="79.5" customHeight="1">
      <c r="A32" s="178">
        <v>4</v>
      </c>
      <c r="B32" s="355" t="s">
        <v>321</v>
      </c>
      <c r="C32" s="355"/>
      <c r="D32" s="355"/>
      <c r="E32" s="355"/>
      <c r="F32" s="355"/>
    </row>
    <row r="33" spans="1:6" ht="89.25" customHeight="1">
      <c r="A33" s="178">
        <v>5</v>
      </c>
      <c r="B33" s="355" t="s">
        <v>322</v>
      </c>
      <c r="C33" s="355"/>
      <c r="D33" s="355"/>
      <c r="E33" s="355"/>
      <c r="F33" s="355"/>
    </row>
    <row r="34" spans="1:6" ht="16.5">
      <c r="A34" s="169"/>
      <c r="B34" s="185" t="str">
        <f>IF(ISERROR("Dated this " &amp; AG6 &amp; LOOKUP(AG6,AE1:AE27,AF1:AF27) &amp; " day of " &amp; AG8 &amp; " " &amp;AG9), "", "Dated this " &amp; AG6 &amp; LOOKUP(AG6,AE1:AE27,AF1:AF27) &amp; " day of " &amp; AG8 &amp; " " &amp;AG9)</f>
        <v/>
      </c>
      <c r="C34" s="185"/>
      <c r="D34" s="185"/>
      <c r="E34" s="186"/>
      <c r="F34" s="186"/>
    </row>
    <row r="35" spans="1:6" ht="16.5">
      <c r="A35" s="169"/>
      <c r="B35" s="185" t="s">
        <v>323</v>
      </c>
      <c r="C35" s="187"/>
      <c r="D35" s="188"/>
      <c r="E35" s="188"/>
      <c r="F35" s="188"/>
    </row>
    <row r="36" spans="1:6" ht="16.5">
      <c r="A36" s="169"/>
      <c r="B36" s="189"/>
      <c r="C36" s="188"/>
      <c r="D36" s="188"/>
      <c r="E36" s="185"/>
      <c r="F36" s="190" t="s">
        <v>324</v>
      </c>
    </row>
    <row r="37" spans="1:6" ht="16.5">
      <c r="A37" s="169"/>
      <c r="B37" s="189"/>
      <c r="C37" s="188"/>
      <c r="D37" s="185"/>
      <c r="E37" s="185"/>
      <c r="F37" s="190" t="str">
        <f>"For and on behalf of " &amp; 'Schedule-I'!C3</f>
        <v xml:space="preserve">For and on behalf of </v>
      </c>
    </row>
    <row r="38" spans="1:6" ht="16.5">
      <c r="A38" s="191"/>
      <c r="B38" s="191"/>
      <c r="C38" s="192"/>
      <c r="D38" s="191"/>
      <c r="E38" s="193"/>
      <c r="F38" s="171"/>
    </row>
    <row r="39" spans="1:6" ht="16.5">
      <c r="A39" s="194" t="s">
        <v>325</v>
      </c>
      <c r="B39" s="359">
        <f>'Name of Bidder'!C20</f>
        <v>0</v>
      </c>
      <c r="C39" s="359"/>
      <c r="D39" s="191"/>
      <c r="E39" s="193" t="s">
        <v>19</v>
      </c>
      <c r="F39" s="195">
        <f>'Name of Bidder'!C17</f>
        <v>0</v>
      </c>
    </row>
    <row r="40" spans="1:6" ht="16.5">
      <c r="A40" s="194" t="s">
        <v>295</v>
      </c>
      <c r="B40" s="195">
        <f>'Name of Bidder'!C21</f>
        <v>0</v>
      </c>
      <c r="C40" s="196"/>
      <c r="D40" s="191"/>
      <c r="E40" s="193" t="s">
        <v>21</v>
      </c>
      <c r="F40" s="195">
        <f>'Name of Bidder'!C18</f>
        <v>0</v>
      </c>
    </row>
    <row r="41" spans="1:6" ht="16.5">
      <c r="A41" s="169"/>
      <c r="B41" s="169"/>
      <c r="C41" s="169"/>
      <c r="D41" s="191"/>
      <c r="E41" s="193"/>
      <c r="F41" s="169"/>
    </row>
    <row r="42" spans="1:6" ht="16.5">
      <c r="A42" s="197" t="s">
        <v>326</v>
      </c>
      <c r="B42" s="198"/>
      <c r="C42" s="199"/>
      <c r="D42" s="185"/>
      <c r="E42" s="190"/>
      <c r="F42" s="185"/>
    </row>
    <row r="43" spans="1:6" ht="16.5">
      <c r="A43" s="360" t="s">
        <v>327</v>
      </c>
      <c r="B43" s="360"/>
      <c r="C43" s="360"/>
      <c r="D43" s="361"/>
      <c r="E43" s="361"/>
      <c r="F43" s="361"/>
    </row>
    <row r="44" spans="1:6" ht="16.5">
      <c r="A44" s="362"/>
      <c r="B44" s="362"/>
      <c r="C44" s="362"/>
      <c r="D44" s="125"/>
      <c r="E44" s="125"/>
      <c r="F44" s="125"/>
    </row>
    <row r="45" spans="1:6" ht="16.5">
      <c r="A45" s="364"/>
      <c r="B45" s="364"/>
      <c r="C45" s="364"/>
      <c r="D45" s="125"/>
      <c r="E45" s="125"/>
      <c r="F45" s="125"/>
    </row>
    <row r="46" spans="1:6" ht="16.5">
      <c r="A46" s="365" t="s">
        <v>328</v>
      </c>
      <c r="B46" s="365"/>
      <c r="C46" s="365"/>
      <c r="D46" s="361"/>
      <c r="E46" s="361"/>
      <c r="F46" s="361"/>
    </row>
    <row r="47" spans="1:6" ht="16.5">
      <c r="A47" s="365" t="s">
        <v>329</v>
      </c>
      <c r="B47" s="365"/>
      <c r="C47" s="365"/>
      <c r="D47" s="361"/>
      <c r="E47" s="361"/>
      <c r="F47" s="361"/>
    </row>
    <row r="48" spans="1:6" ht="16.5">
      <c r="A48" s="365" t="s">
        <v>330</v>
      </c>
      <c r="B48" s="365"/>
      <c r="C48" s="365"/>
      <c r="D48" s="361"/>
      <c r="E48" s="361"/>
      <c r="F48" s="361"/>
    </row>
    <row r="49" spans="1:6" ht="16.5">
      <c r="A49" s="360" t="s">
        <v>331</v>
      </c>
      <c r="B49" s="360"/>
      <c r="C49" s="360"/>
      <c r="D49" s="361"/>
      <c r="E49" s="361"/>
      <c r="F49" s="361"/>
    </row>
    <row r="50" spans="1:6" ht="16.5">
      <c r="A50" s="362"/>
      <c r="B50" s="362"/>
      <c r="C50" s="362"/>
      <c r="D50" s="125"/>
      <c r="E50" s="125"/>
      <c r="F50" s="125"/>
    </row>
    <row r="51" spans="1:6" ht="16.5">
      <c r="A51" s="364"/>
      <c r="B51" s="364"/>
      <c r="C51" s="364"/>
      <c r="D51" s="125"/>
      <c r="E51" s="125"/>
      <c r="F51" s="125"/>
    </row>
    <row r="52" spans="1:6" ht="37.5" customHeight="1">
      <c r="A52" s="366"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66"/>
      <c r="C52" s="366"/>
      <c r="D52" s="366"/>
      <c r="E52" s="366"/>
      <c r="F52" s="366"/>
    </row>
    <row r="53" spans="1:6" ht="18.75">
      <c r="A53" s="363" t="s">
        <v>332</v>
      </c>
      <c r="B53" s="363"/>
      <c r="C53" s="363"/>
      <c r="D53" s="363"/>
      <c r="E53" s="363"/>
      <c r="F53" s="363"/>
    </row>
  </sheetData>
  <sheetProtection password="93F4" sheet="1" objects="1" scenarios="1" formatColumns="0" formatRows="0" selectLockedCells="1"/>
  <customSheetViews>
    <customSheetView guid="{FAE469C4-CC0E-407B-871F-7B3C94956CEC}" scale="90" showPageBreaks="1" printArea="1" view="pageBreakPreview">
      <selection activeCell="J17" sqref="J17"/>
      <pageMargins left="0" right="0" top="0" bottom="0" header="0" footer="0"/>
      <pageSetup paperSize="9" scale="94" orientation="portrait" r:id="rId1"/>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2"/>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3"/>
      <headerFooter>
        <oddFooter>Page &amp;P of &amp;N</oddFooter>
      </headerFooter>
    </customSheetView>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4"/>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 Lakshmi Manogna {सी लक्ष्मी  मनोगना}</cp:lastModifiedBy>
  <cp:revision/>
  <dcterms:created xsi:type="dcterms:W3CDTF">2010-09-27T08:09:01Z</dcterms:created>
  <dcterms:modified xsi:type="dcterms:W3CDTF">2024-10-18T07:38:13Z</dcterms:modified>
  <cp:category/>
  <cp:contentStatus/>
</cp:coreProperties>
</file>