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ccdrive2_powergrid_in/Documents/CS - G7/Kumar Siddhant/1 KUMAR SIDDHANT/RTM/SS-133/BD/To be uploaded/"/>
    </mc:Choice>
  </mc:AlternateContent>
  <xr:revisionPtr revIDLastSave="270" documentId="8_{B49C566C-3BEE-44DD-9C8E-43381EBEEEB2}" xr6:coauthVersionLast="47" xr6:coauthVersionMax="47" xr10:uidLastSave="{B9C59904-46B6-4706-B8F3-412C0072D43B}"/>
  <bookViews>
    <workbookView xWindow="-120" yWindow="-120" windowWidth="29040" windowHeight="15720" tabRatio="871" firstSheet="1" activeTab="3"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30"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13">#REF!</definedName>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3">#REF!</definedName>
    <definedName name="\aa" localSheetId="15">#REF!</definedName>
    <definedName name="\aa" localSheetId="23">#REF!</definedName>
    <definedName name="\aa" localSheetId="9">#REF!</definedName>
    <definedName name="\aa" localSheetId="2">#REF!</definedName>
    <definedName name="\aa">#REF!</definedName>
    <definedName name="\B" localSheetId="13">#REF!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3">#REF!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3">#REF!</definedName>
    <definedName name="\M" localSheetId="15">#REF!</definedName>
    <definedName name="\M" localSheetId="22">#REF!</definedName>
    <definedName name="\M" localSheetId="9">#REF!</definedName>
    <definedName name="\M" localSheetId="2">#REF!</definedName>
    <definedName name="\M">#REF!</definedName>
    <definedName name="\N" localSheetId="13">#REF!</definedName>
    <definedName name="\N" localSheetId="15">#REF!</definedName>
    <definedName name="\N" localSheetId="22">#REF!</definedName>
    <definedName name="\N" localSheetId="9">#REF!</definedName>
    <definedName name="\N" localSheetId="2">#REF!</definedName>
    <definedName name="\N">#REF!</definedName>
    <definedName name="\P" localSheetId="13">#REF!</definedName>
    <definedName name="\P" localSheetId="15">#REF!</definedName>
    <definedName name="\P" localSheetId="22">#REF!</definedName>
    <definedName name="\P" localSheetId="9">#REF!</definedName>
    <definedName name="\P" localSheetId="2">#REF!</definedName>
    <definedName name="\P">#REF!</definedName>
    <definedName name="\R" localSheetId="13">#REF!</definedName>
    <definedName name="\R" localSheetId="15">#REF!</definedName>
    <definedName name="\R" localSheetId="22">#REF!</definedName>
    <definedName name="\R" localSheetId="9">#REF!</definedName>
    <definedName name="\R" localSheetId="2">#REF!</definedName>
    <definedName name="\R">#REF!</definedName>
    <definedName name="\U" localSheetId="13">#REF!</definedName>
    <definedName name="\U" localSheetId="15">#REF!</definedName>
    <definedName name="\U" localSheetId="22">#REF!</definedName>
    <definedName name="\U" localSheetId="9">#REF!</definedName>
    <definedName name="\U" localSheetId="2">#REF!</definedName>
    <definedName name="\U">#REF!</definedName>
    <definedName name="\V" localSheetId="13">#REF!</definedName>
    <definedName name="\V" localSheetId="15">#REF!</definedName>
    <definedName name="\V" localSheetId="22">#REF!</definedName>
    <definedName name="\V" localSheetId="9">#REF!</definedName>
    <definedName name="\V" localSheetId="2">#REF!</definedName>
    <definedName name="\V">#REF!</definedName>
    <definedName name="\x" localSheetId="13">#REF!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3">#REF!</definedName>
    <definedName name="ab" localSheetId="15">#REF!</definedName>
    <definedName name="ab" localSheetId="22">#REF!</definedName>
    <definedName name="ab" localSheetId="9">#REF!</definedName>
    <definedName name="ab" localSheetId="2">#REF!</definedName>
    <definedName name="ab">#REF!</definedName>
    <definedName name="abc" localSheetId="13">#REF!</definedName>
    <definedName name="abc" localSheetId="2">#REF!</definedName>
    <definedName name="abc">#REF!</definedName>
    <definedName name="biddername" localSheetId="13">#REF!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3">#REF!</definedName>
    <definedName name="BL2A" localSheetId="15">'[1]Attach-3 (QR)'!#REF!</definedName>
    <definedName name="BL2A" localSheetId="9">'[2]Attach-3 (QR)'!#REF!</definedName>
    <definedName name="BL2A">#REF!</definedName>
    <definedName name="BL2A2" localSheetId="13">#REF!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3">#REF!</definedName>
    <definedName name="BL2AA" localSheetId="15">'[1]Attach-3 (QR)'!#REF!</definedName>
    <definedName name="BL2AA" localSheetId="9">'[2]Attach-3 (QR)'!#REF!</definedName>
    <definedName name="BL2AA">#REF!</definedName>
    <definedName name="BL2AAA" localSheetId="13">#REF!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3">#REF!</definedName>
    <definedName name="BL2B" localSheetId="15">'[1]Attach-3 (QR)'!#REF!</definedName>
    <definedName name="BL2B" localSheetId="9">'[2]Attach-3 (QR)'!#REF!</definedName>
    <definedName name="BL2B">#REF!</definedName>
    <definedName name="BL2BB" localSheetId="13">#REF!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3">#REF!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3">#REF!</definedName>
    <definedName name="BL2C" localSheetId="15">'[1]Attach-3 (QR)'!#REF!</definedName>
    <definedName name="BL2C" localSheetId="9">'[2]Attach-3 (QR)'!#REF!</definedName>
    <definedName name="BL2C">#REF!</definedName>
    <definedName name="BL2CC" localSheetId="13">#REF!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3">#REF!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3">#REF!</definedName>
    <definedName name="BL3A" localSheetId="15">'[1]Attach-3 (QR)'!#REF!</definedName>
    <definedName name="BL3A" localSheetId="9">'[2]Attach-3 (QR)'!#REF!</definedName>
    <definedName name="BL3A">#REF!</definedName>
    <definedName name="BL3AA" localSheetId="13">#REF!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3">#REF!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3">#REF!</definedName>
    <definedName name="BL3B" localSheetId="15">'[1]Attach-3 (QR)'!#REF!</definedName>
    <definedName name="BL3B" localSheetId="9">'[2]Attach-3 (QR)'!#REF!</definedName>
    <definedName name="BL3B">#REF!</definedName>
    <definedName name="BL3BB" localSheetId="13">#REF!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3">#REF!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3">#REF!</definedName>
    <definedName name="BL3C" localSheetId="15">'[1]Attach-3 (QR)'!#REF!</definedName>
    <definedName name="BL3C" localSheetId="9">'[2]Attach-3 (QR)'!#REF!</definedName>
    <definedName name="BL3C">#REF!</definedName>
    <definedName name="BL3CC" localSheetId="13">#REF!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3">#REF!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3">#REF!</definedName>
    <definedName name="BL4A" localSheetId="15">'[1]Attach-3 (QR)'!#REF!</definedName>
    <definedName name="BL4A" localSheetId="9">'[2]Attach-3 (QR)'!#REF!</definedName>
    <definedName name="BL4A">#REF!</definedName>
    <definedName name="BL4AA" localSheetId="13">#REF!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3">#REF!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3">#REF!</definedName>
    <definedName name="BL4B" localSheetId="15">'[1]Attach-3 (QR)'!#REF!</definedName>
    <definedName name="BL4B" localSheetId="9">'[2]Attach-3 (QR)'!#REF!</definedName>
    <definedName name="BL4B">#REF!</definedName>
    <definedName name="BL4BB" localSheetId="13">#REF!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3">#REF!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3">#REF!</definedName>
    <definedName name="BL4C" localSheetId="15">'[1]Attach-3 (QR)'!#REF!</definedName>
    <definedName name="BL4C" localSheetId="9">'[2]Attach-3 (QR)'!#REF!</definedName>
    <definedName name="BL4C">#REF!</definedName>
    <definedName name="BL4CC" localSheetId="13">#REF!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3">#REF!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3">#REF!</definedName>
    <definedName name="BL5A" localSheetId="15">'[1]Attach-3 (QR)'!#REF!</definedName>
    <definedName name="BL5A" localSheetId="9">'[2]Attach-3 (QR)'!#REF!</definedName>
    <definedName name="BL5A">#REF!</definedName>
    <definedName name="BL5AA" localSheetId="13">#REF!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3">#REF!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3">#REF!</definedName>
    <definedName name="BL5B" localSheetId="15">'[1]Attach-3 (QR)'!#REF!</definedName>
    <definedName name="BL5B" localSheetId="9">'[2]Attach-3 (QR)'!#REF!</definedName>
    <definedName name="BL5B">#REF!</definedName>
    <definedName name="BL5BB" localSheetId="13">#REF!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3">#REF!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3">#REF!</definedName>
    <definedName name="BL5C" localSheetId="15">'[1]Attach-3 (QR)'!#REF!</definedName>
    <definedName name="BL5C" localSheetId="9">'[2]Attach-3 (QR)'!#REF!</definedName>
    <definedName name="BL5C">#REF!</definedName>
    <definedName name="BL5CC" localSheetId="13">#REF!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3">#REF!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3">#REF!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3">#REF!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3">#REF!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3">#REF!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3">#REF!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3">#REF!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3">#REF!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3">#REF!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3">#REF!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3">#REF!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3">#REF!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3">#REF!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3">'[7]Sch-1a'!#REF!</definedName>
    <definedName name="COO" localSheetId="15">'[8]Sch-1a'!#REF!</definedName>
    <definedName name="COO" localSheetId="9">'[9]Sch-1a'!#REF!</definedName>
    <definedName name="COO" localSheetId="2">'[10]Sch-1a'!#REF!</definedName>
    <definedName name="COO">'[9]Sch-1a'!#REF!</definedName>
    <definedName name="date" localSheetId="13">#REF!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3">#REF!</definedName>
    <definedName name="iii" localSheetId="15">#REF!</definedName>
    <definedName name="iii" localSheetId="23">#REF!</definedName>
    <definedName name="iii" localSheetId="9">#REF!</definedName>
    <definedName name="iii" localSheetId="2">#REF!</definedName>
    <definedName name="iii">#REF!</definedName>
    <definedName name="LA" localSheetId="13">#REF!</definedName>
    <definedName name="LA">#REF!</definedName>
    <definedName name="logo1">"Picture 7"</definedName>
    <definedName name="MANU1" localSheetId="13">#REF!</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3">#REF!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3">#REF!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3">#REF!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3">#REF!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3">#REF!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3">#REF!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3">#REF!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3">#REF!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3">#REF!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3">#REF!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3">#REF!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3">#REF!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3">#REF!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3">#REF!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3">#REF!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3">#REF!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3">#REF!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3">#REF!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3">#REF!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3">#REF!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3">#REF!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3">#REF!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3">#REF!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3">#REF!</definedName>
    <definedName name="PATHAR1" localSheetId="15">'[1]Attach-3 (QR)'!#REF!</definedName>
    <definedName name="PATHAR1" localSheetId="9">'[2]Attach-3 (QR)'!#REF!</definedName>
    <definedName name="PATHAR1">#REF!</definedName>
    <definedName name="PATHAR2" localSheetId="13">#REF!</definedName>
    <definedName name="PATHAR2" localSheetId="15">'[1]Attach-3 (QR)'!#REF!</definedName>
    <definedName name="PATHAR2" localSheetId="9">'[2]Attach-3 (QR)'!#REF!</definedName>
    <definedName name="PATHAR2">#REF!</definedName>
    <definedName name="PATHAR3" localSheetId="13">#REF!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3">#REF!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3">#REF!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3">#REF!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3">#REF!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3">#REF!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3">#REF!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3">#REF!</definedName>
    <definedName name="PATHJVPR1" localSheetId="15">'[1]Attach-3 (QR)'!#REF!</definedName>
    <definedName name="PATHJVPR1" localSheetId="9">'[2]Attach-3 (QR)'!#REF!</definedName>
    <definedName name="PATHJVPR1">#REF!</definedName>
    <definedName name="PATHJVPR11" localSheetId="13">#REF!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3">#REF!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3">#REF!</definedName>
    <definedName name="PATHJVPR2" localSheetId="15">'[1]Attach-3 (QR)'!#REF!</definedName>
    <definedName name="PATHJVPR2" localSheetId="9">'[2]Attach-3 (QR)'!#REF!</definedName>
    <definedName name="PATHJVPR2">#REF!</definedName>
    <definedName name="PATHJVPR22" localSheetId="13">#REF!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3">#REF!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3">#REF!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3">#REF!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3">#REF!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3">#REF!</definedName>
    <definedName name="PATHLP1" localSheetId="15">'[1]Attach-3 (QR)'!#REF!</definedName>
    <definedName name="PATHLP1" localSheetId="9">'[2]Attach-3 (QR)'!#REF!</definedName>
    <definedName name="PATHLP1">#REF!</definedName>
    <definedName name="PATHLP2" localSheetId="13">#REF!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3">#REF!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3">#REF!</definedName>
    <definedName name="PATHPR1" localSheetId="15">'[1]Attach-3 (QR)'!#REF!</definedName>
    <definedName name="PATHPR1" localSheetId="9">'[2]Attach-3 (QR)'!#REF!</definedName>
    <definedName name="PATHPR1">#REF!</definedName>
    <definedName name="PATHPR2" localSheetId="13">#REF!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10'!$A$1:$E$21</definedName>
    <definedName name="_xlnm.Print_Area" localSheetId="14">'Attach 11'!$A$1:$E$29</definedName>
    <definedName name="_xlnm.Print_Area" localSheetId="15">'Attach 12'!$A$1:$F$126</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9'!$A$1:$E$53</definedName>
    <definedName name="_xlnm.Print_Area" localSheetId="25">'Bid Form 1st Envelope '!$A$1:$F$116</definedName>
    <definedName name="_xlnm.Print_Area" localSheetId="1">Cover!$A$1:$F$20</definedName>
    <definedName name="_xlnm.Print_Area" localSheetId="2">'Names of Bidder'!$B$1:$G$29</definedName>
    <definedName name="_xlnm.Print_Titles" localSheetId="12">'Attach 9'!$17:$17</definedName>
    <definedName name="printedname" localSheetId="13">#REF!</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13">#REF!</definedName>
    <definedName name="qw" localSheetId="2">#REF!</definedName>
    <definedName name="qw">#REF!</definedName>
    <definedName name="rao" localSheetId="13">#REF!</definedName>
    <definedName name="rao" localSheetId="2">#REF!</definedName>
    <definedName name="rao">#REF!</definedName>
    <definedName name="_xlnm.Recorder" localSheetId="13">#REF!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3">'[11]Attach-3 (QR)'!#REF!</definedName>
    <definedName name="sss" localSheetId="15">'[12]Attach-3 (QR)'!#REF!</definedName>
    <definedName name="sss" localSheetId="2">'[12]Attach-3 (QR)'!#REF!</definedName>
    <definedName name="sss">'[13]Attach-3 (QR)'!#REF!</definedName>
    <definedName name="TEST" localSheetId="13">#REF!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 localSheetId="13">#REF!</definedName>
    <definedName name="TO">#REF!</definedName>
    <definedName name="ttt" localSheetId="13">#REF!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3">#REF!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3">#REF!</definedName>
    <definedName name="uuu" localSheetId="15">#REF!</definedName>
    <definedName name="uuu" localSheetId="23">#REF!</definedName>
    <definedName name="uuu" localSheetId="9">#REF!</definedName>
    <definedName name="uuu" localSheetId="2">#REF!</definedName>
    <definedName name="uuu">#REF!</definedName>
    <definedName name="yyy" localSheetId="13">#REF!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3" hidden="1">'Attach 10'!$H:$H</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10'!$A$1:$E$21</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9'!$A$1:$E$53</definedName>
    <definedName name="Z_05855B4F_D61E_4C97_B759_B2F96767F6F8_.wvu.PrintArea" localSheetId="25" hidden="1">'Bid Form 1st Envelope '!$A$1:$F$116</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3" hidden="1">'Attach 10'!$16:$16</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'!$99:$99,'Bid Form 1st Envelope '!$102:$103</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67EF7EF_2552_42C0_8B2F_9338A16B73EB_.wvu.Cols" localSheetId="13" hidden="1">'Attach 10'!$H:$H,'Attach 10'!$L:$N</definedName>
    <definedName name="Z_067EF7EF_2552_42C0_8B2F_9338A16B73EB_.wvu.PrintArea" localSheetId="13" hidden="1">'Attach 10'!$A$1:$E$21</definedName>
    <definedName name="Z_067EF7EF_2552_42C0_8B2F_9338A16B73EB_.wvu.Rows" localSheetId="13" hidden="1">'Attach 10'!$16:$16</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12'!$123:$210</definedName>
    <definedName name="Z_14D7F02E_BCCA_4517_ABC7_537FF4AEB67A_.wvu.PrintArea" localSheetId="2" hidden="1">'Names of Bidder'!$B$1:$E$27</definedName>
    <definedName name="Z_15A19D23_A9FD_4FC1_B7B0_F2D16BDFC729_.wvu.Cols" localSheetId="13" hidden="1">'Attach 10'!$H:$H</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10'!$A$1:$E$21</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9'!$A$1:$E$54</definedName>
    <definedName name="Z_15A19D23_A9FD_4FC1_B7B0_F2D16BDFC729_.wvu.PrintArea" localSheetId="25" hidden="1">'Bid Form 1st Envelope '!$A$1:$F$116</definedName>
    <definedName name="Z_15A19D23_A9FD_4FC1_B7B0_F2D16BDFC729_.wvu.PrintTitles" localSheetId="12" hidden="1">'Attach 9'!$17:$17</definedName>
    <definedName name="Z_15A19D23_A9FD_4FC1_B7B0_F2D16BDFC729_.wvu.Rows" localSheetId="13" hidden="1">'Attach 10'!$16:$16</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76DC383_BC5B_4A2C_B484_0B54305CAC0E_.wvu.Cols" localSheetId="13" hidden="1">'Attach 10'!$H:$H,'Attach 10'!$L:$N</definedName>
    <definedName name="Z_176DC383_BC5B_4A2C_B484_0B54305CAC0E_.wvu.PrintArea" localSheetId="13" hidden="1">'Attach 10'!$A$1:$E$21</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3" hidden="1">'Attach 10'!$H:$H</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10'!$A$1:$E$21</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9'!$A$1:$E$54</definedName>
    <definedName name="Z_240327DD_375F_45D4_BA52_89AFD79FE6A1_.wvu.PrintArea" localSheetId="25" hidden="1">'Bid Form 1st Envelope '!$A$1:$F$116</definedName>
    <definedName name="Z_240327DD_375F_45D4_BA52_89AFD79FE6A1_.wvu.PrintTitles" localSheetId="12" hidden="1">'Attach 9'!$17:$17</definedName>
    <definedName name="Z_240327DD_375F_45D4_BA52_89AFD79FE6A1_.wvu.Rows" localSheetId="13" hidden="1">'Attach 10'!$16:$16</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12'!$A$1:$F$126</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12'!$A$1:$F$126</definedName>
    <definedName name="Z_26C9F440_2701_423F_9FDB_7DFF079DC7F8_.wvu.Rows" localSheetId="15" hidden="1">'Attach 12'!#REF!</definedName>
    <definedName name="Z_273BBCBD_8F12_4445_A7CA_FDA7C67AE3D5_.wvu.Cols" localSheetId="13" hidden="1">'Attach 10'!$H:$H,'Attach 10'!$L:$N</definedName>
    <definedName name="Z_273BBCBD_8F12_4445_A7CA_FDA7C67AE3D5_.wvu.PrintArea" localSheetId="13" hidden="1">'Attach 10'!$A$1:$E$21</definedName>
    <definedName name="Z_273BBCBD_8F12_4445_A7CA_FDA7C67AE3D5_.wvu.Rows" localSheetId="13" hidden="1">'Attach 10'!$16:$16</definedName>
    <definedName name="Z_27A45B7A_04F2_4516_B80B_5ED0825D4ED3_.wvu.Cols" localSheetId="2" hidden="1">'Names of Bidder'!$L:$L</definedName>
    <definedName name="Z_27A45B7A_04F2_4516_B80B_5ED0825D4ED3_.wvu.PrintArea" localSheetId="2" hidden="1">'Names of Bidder'!$B$1:$E$27</definedName>
    <definedName name="Z_27CB7082_4FAB_46F1_8968_11E3E4A629B2_.wvu.Cols" localSheetId="13" hidden="1">'Attach 10'!$H:$H,'Attach 10'!$L:$N</definedName>
    <definedName name="Z_27CB7082_4FAB_46F1_8968_11E3E4A629B2_.wvu.PrintArea" localSheetId="13" hidden="1">'Attach 10'!$A$1:$E$21</definedName>
    <definedName name="Z_27CB7082_4FAB_46F1_8968_11E3E4A629B2_.wvu.Rows" localSheetId="13" hidden="1">'Attach 10'!$16:$16</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2CF6F19D_227C_4840_A9E1_6C944B0145DB_.wvu.Cols" localSheetId="13" hidden="1">'Attach 10'!$H:$H,'Attach 10'!$L:$N</definedName>
    <definedName name="Z_2CF6F19D_227C_4840_A9E1_6C944B0145DB_.wvu.PrintArea" localSheetId="13" hidden="1">'Attach 10'!$A$1:$E$21</definedName>
    <definedName name="Z_2CF6F19D_227C_4840_A9E1_6C944B0145DB_.wvu.Rows" localSheetId="13" hidden="1">'Attach 10'!$16:$16</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12'!$123:$210</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12'!$123:$210</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12'!$123:$210</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12'!$123:$210</definedName>
    <definedName name="Z_340562B9_6CEE_4962_8D7D_CA1C6778F52C_.wvu.Cols" localSheetId="13" hidden="1">'Attach 10'!$H:$H</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10'!$A$1:$E$21</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9'!$A$1:$E$54</definedName>
    <definedName name="Z_340562B9_6CEE_4962_8D7D_CA1C6778F52C_.wvu.PrintArea" localSheetId="25" hidden="1">'Bid Form 1st Envelope '!$A$1:$F$116</definedName>
    <definedName name="Z_340562B9_6CEE_4962_8D7D_CA1C6778F52C_.wvu.PrintTitles" localSheetId="12" hidden="1">'Attach 9'!$17:$17</definedName>
    <definedName name="Z_340562B9_6CEE_4962_8D7D_CA1C6778F52C_.wvu.Rows" localSheetId="13" hidden="1">'Attach 10'!$16:$16</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9'!$A$1:$E$53</definedName>
    <definedName name="Z_347D9A5E_5167_4CD7_A121_BEAF211F64E4_.wvu.PrintArea" localSheetId="25" hidden="1">'Bid Form 1st Envelope '!$A$1:$J$116</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'!$99:$99,'Bid Form 1st Envelope '!$102:$103</definedName>
    <definedName name="Z_3836A67F_51F8_4B52_B51D_937DC398CD1F_.wvu.Cols" localSheetId="13" hidden="1">'Attach 10'!$H:$H,'Attach 10'!$L:$N</definedName>
    <definedName name="Z_3836A67F_51F8_4B52_B51D_937DC398CD1F_.wvu.PrintArea" localSheetId="13" hidden="1">'Attach 10'!$A$1:$E$21</definedName>
    <definedName name="Z_3836A67F_51F8_4B52_B51D_937DC398CD1F_.wvu.Rows" localSheetId="13" hidden="1">'Attach 10'!$16:$16</definedName>
    <definedName name="Z_38BECF6E_1A53_4F98_87B9_44F2C5F77E08_.wvu.Cols" localSheetId="13" hidden="1">'Attach 10'!$H:$H</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10'!$A$1:$E$21</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9'!$A$1:$E$54</definedName>
    <definedName name="Z_38BECF6E_1A53_4F98_87B9_44F2C5F77E08_.wvu.PrintArea" localSheetId="25" hidden="1">'Bid Form 1st Envelope '!$A$1:$F$116</definedName>
    <definedName name="Z_38BECF6E_1A53_4F98_87B9_44F2C5F77E08_.wvu.PrintTitles" localSheetId="12" hidden="1">'Attach 9'!$17:$17</definedName>
    <definedName name="Z_38BECF6E_1A53_4F98_87B9_44F2C5F77E08_.wvu.Rows" localSheetId="13" hidden="1">'Attach 10'!$16:$16</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12'!$123:$210</definedName>
    <definedName name="Z_43BCBF1E_CDCF_4541_8D79_87EDCECBC1FD_.wvu.Cols" localSheetId="13" hidden="1">'Attach 10'!$H:$H</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10'!$A$1:$E$22</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9'!$A$1:$E$60</definedName>
    <definedName name="Z_43BCBF1E_CDCF_4541_8D79_87EDCECBC1FD_.wvu.PrintArea" localSheetId="25" hidden="1">'Bid Form 1st Envelope '!$A$1:$F$116</definedName>
    <definedName name="Z_43BCBF1E_CDCF_4541_8D79_87EDCECBC1FD_.wvu.PrintTitles" localSheetId="12" hidden="1">'Attach 9'!$17:$17</definedName>
    <definedName name="Z_43BCBF1E_CDCF_4541_8D79_87EDCECBC1FD_.wvu.Rows" localSheetId="13" hidden="1">'Attach 10'!$13:$14,'Attach 10'!$16:$16</definedName>
    <definedName name="Z_43BCBF1E_CDCF_4541_8D79_87EDCECBC1FD_.wvu.Rows" localSheetId="19" hidden="1">'Attach 15'!$13:$14,'Attach 15'!$16:$16</definedName>
    <definedName name="Z_477F7E43_D393_45BA_B99B_D838E4629B5D_.wvu.Cols" localSheetId="13" hidden="1">'Attach 10'!$H:$H</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10'!$A$1:$E$21</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9'!$A$1:$E$54</definedName>
    <definedName name="Z_477F7E43_D393_45BA_B99B_D838E4629B5D_.wvu.PrintArea" localSheetId="25" hidden="1">'Bid Form 1st Envelope '!$A$1:$F$116</definedName>
    <definedName name="Z_477F7E43_D393_45BA_B99B_D838E4629B5D_.wvu.PrintTitles" localSheetId="12" hidden="1">'Attach 9'!$17:$17</definedName>
    <definedName name="Z_477F7E43_D393_45BA_B99B_D838E4629B5D_.wvu.Rows" localSheetId="13" hidden="1">'Attach 10'!$16:$16</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9'!$A$1:$E$53</definedName>
    <definedName name="Z_47D52ECC_373D_4A7A_838F_7112A4A0A94F_.wvu.PrintArea" localSheetId="25" hidden="1">'Bid Form 1st Envelope '!$A$1:$J$116</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'!$99:$99,'Bid Form 1st Envelope '!$102:$103</definedName>
    <definedName name="Z_494F6778_23FE_4AAC_B37D_6C7543FC13B9_.wvu.Cols" localSheetId="13" hidden="1">'Attach 10'!$H:$H</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10'!$A$1:$E$21</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9'!$A$1:$E$60</definedName>
    <definedName name="Z_494F6778_23FE_4AAC_B37D_6C7543FC13B9_.wvu.PrintArea" localSheetId="25" hidden="1">'Bid Form 1st Envelope '!$A$1:$F$116</definedName>
    <definedName name="Z_494F6778_23FE_4AAC_B37D_6C7543FC13B9_.wvu.PrintTitles" localSheetId="12" hidden="1">'Attach 9'!$17:$17</definedName>
    <definedName name="Z_494F6778_23FE_4AAC_B37D_6C7543FC13B9_.wvu.Rows" localSheetId="13" hidden="1">'Attach 10'!$16:$16</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B898AE2_7356_489E_882D_EC3B09CB95AA_.wvu.Cols" localSheetId="13" hidden="1">'Attach 10'!$H:$H,'Attach 10'!$L:$N</definedName>
    <definedName name="Z_4B898AE2_7356_489E_882D_EC3B09CB95AA_.wvu.PrintArea" localSheetId="13" hidden="1">'Attach 10'!$A$1:$E$21</definedName>
    <definedName name="Z_4B898AE2_7356_489E_882D_EC3B09CB95AA_.wvu.Rows" localSheetId="13" hidden="1">'Attach 10'!$16:$16</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476C51C_4037_4B28_A818_10D7CDF0C66A_.wvu.Cols" localSheetId="13" hidden="1">'Attach 10'!$H:$H,'Attach 10'!$L:$N</definedName>
    <definedName name="Z_5476C51C_4037_4B28_A818_10D7CDF0C66A_.wvu.PrintArea" localSheetId="13" hidden="1">'Attach 10'!$A$1:$E$21</definedName>
    <definedName name="Z_5476C51C_4037_4B28_A818_10D7CDF0C66A_.wvu.Rows" localSheetId="13" hidden="1">'Attach 10'!$16:$16</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12'!$123:$210</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12'!$123:$210</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12'!$123:$210</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67CA2D_8BB3_4F00_894F_4872C1BBE88F_.wvu.Cols" localSheetId="13" hidden="1">'Attach 10'!$H:$H,'Attach 10'!$L:$N</definedName>
    <definedName name="Z_5D67CA2D_8BB3_4F00_894F_4872C1BBE88F_.wvu.PrintArea" localSheetId="13" hidden="1">'Attach 10'!$A$1:$E$21</definedName>
    <definedName name="Z_5D67CA2D_8BB3_4F00_894F_4872C1BBE88F_.wvu.Rows" localSheetId="13" hidden="1">'Attach 10'!$16:$16</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96D4A13_5E44_4B16_B107_EB70ABB06CBE_.wvu.Cols" localSheetId="13" hidden="1">'Attach 10'!$H:$H,'Attach 10'!$L:$N</definedName>
    <definedName name="Z_696D4A13_5E44_4B16_B107_EB70ABB06CBE_.wvu.PrintArea" localSheetId="13" hidden="1">'Attach 10'!$A$1:$E$21</definedName>
    <definedName name="Z_696D4A13_5E44_4B16_B107_EB70ABB06CBE_.wvu.Rows" localSheetId="13" hidden="1">'Attach 10'!$16:$16</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12'!$123:$210</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12'!$123:$210</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12'!$123:$210</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9'!$A$1:$E$53</definedName>
    <definedName name="Z_72B383D4_8341_48BE_BBCC_63C6785ABF81_.wvu.PrintArea" localSheetId="25" hidden="1">'Bid Form 1st Envelope '!$A$1:$J$116</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'!$99:$99,'Bid Form 1st Envelope '!$102:$103</definedName>
    <definedName name="Z_72E27F64_009C_4321_B742_209DBE340E6D_.wvu.Cols" localSheetId="15" hidden="1">'Attach 12'!$G:$I</definedName>
    <definedName name="Z_72E27F64_009C_4321_B742_209DBE340E6D_.wvu.PrintArea" localSheetId="15" hidden="1">'Attach 12'!$A$1:$F$126</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57C3C2F_C668_4CD7_806B_CA71CC57DCC1_.wvu.Cols" localSheetId="13" hidden="1">'Attach 10'!$H:$H,'Attach 10'!$L:$N</definedName>
    <definedName name="Z_757C3C2F_C668_4CD7_806B_CA71CC57DCC1_.wvu.PrintArea" localSheetId="13" hidden="1">'Attach 10'!$A$1:$E$21</definedName>
    <definedName name="Z_757C3C2F_C668_4CD7_806B_CA71CC57DCC1_.wvu.Rows" localSheetId="13" hidden="1">'Attach 10'!$16:$16</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4" hidden="1">'Attach 11'!$A$1:$E$29</definedName>
    <definedName name="Z_7706378E_40E2_4583_90AF_E6E1DCB3696C_.wvu.PrintArea" localSheetId="15" hidden="1">'Attach 12'!$A$1:$F$126</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9'!$A$1:$E$53</definedName>
    <definedName name="Z_7706378E_40E2_4583_90AF_E6E1DCB3696C_.wvu.PrintArea" localSheetId="25" hidden="1">'Bid Form 1st Envelope '!$A$1:$F$116</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12'!$105:$109</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'!$99:$99,'Bid Form 1st Envelope '!$102:$103</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3" hidden="1">'Attach 10'!$H:$H</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10'!$A$1:$E$21</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9'!$A$1:$E$60</definedName>
    <definedName name="Z_7A9EA6D6_4DDF_43D9_92E6_C6AFAD14E266_.wvu.PrintArea" localSheetId="25" hidden="1">'Bid Form 1st Envelope '!$A$1:$F$116</definedName>
    <definedName name="Z_7A9EA6D6_4DDF_43D9_92E6_C6AFAD14E266_.wvu.PrintTitles" localSheetId="12" hidden="1">'Attach 9'!$17:$17</definedName>
    <definedName name="Z_7A9EA6D6_4DDF_43D9_92E6_C6AFAD14E266_.wvu.Rows" localSheetId="13" hidden="1">'Attach 10'!$16:$16</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12'!$123:$210</definedName>
    <definedName name="Z_82E8A0F5_0020_4355_95CF_28601763A783_.wvu.Cols" localSheetId="13" hidden="1">'Attach 10'!$H:$H</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10'!$A$1:$E$21</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9'!$A$1:$E$53</definedName>
    <definedName name="Z_82E8A0F5_0020_4355_95CF_28601763A783_.wvu.PrintArea" localSheetId="25" hidden="1">'Bid Form 1st Envelope '!$A$1:$F$116</definedName>
    <definedName name="Z_82E8A0F5_0020_4355_95CF_28601763A783_.wvu.PrintTitles" localSheetId="12" hidden="1">'Attach 9'!$17:$17</definedName>
    <definedName name="Z_82E8A0F5_0020_4355_95CF_28601763A783_.wvu.Rows" localSheetId="13" hidden="1">'Attach 10'!$16:$16</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69B0F9C_77A4_468D_A350_EA35CAE357D9_.wvu.Cols" localSheetId="13" hidden="1">'Attach 10'!$H:$H,'Attach 10'!$L:$N</definedName>
    <definedName name="Z_869B0F9C_77A4_468D_A350_EA35CAE357D9_.wvu.PrintArea" localSheetId="13" hidden="1">'Attach 10'!$A$1:$E$21</definedName>
    <definedName name="Z_869B0F9C_77A4_468D_A350_EA35CAE357D9_.wvu.Rows" localSheetId="13" hidden="1">'Attach 10'!$16:$16</definedName>
    <definedName name="Z_8E3ED18F_7B8F_4A1C_969D_A70DC3B696C3_.wvu.Cols" localSheetId="13" hidden="1">'Attach 10'!$H:$H</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10'!$A$1:$E$21</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9'!$A$1:$E$54</definedName>
    <definedName name="Z_8E3ED18F_7B8F_4A1C_969D_A70DC3B696C3_.wvu.PrintArea" localSheetId="25" hidden="1">'Bid Form 1st Envelope '!$A$1:$F$116</definedName>
    <definedName name="Z_8E3ED18F_7B8F_4A1C_969D_A70DC3B696C3_.wvu.PrintTitles" localSheetId="12" hidden="1">'Attach 9'!$17:$17</definedName>
    <definedName name="Z_8E3ED18F_7B8F_4A1C_969D_A70DC3B696C3_.wvu.Rows" localSheetId="13" hidden="1">'Attach 10'!$16:$16</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10'!$A$1:$E$22</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9'!$A$1:$E$60</definedName>
    <definedName name="Z_8E7B022F_1113_4BA2_B2BA_8EDBE02A2557_.wvu.PrintArea" localSheetId="25" hidden="1">'Bid Form 1st Envelope '!$A$1:$F$116</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12'!$123:$210</definedName>
    <definedName name="Z_97C0FC0E_800C_45C9_895E_E91A3F1ADBA4_.wvu.Cols" localSheetId="13" hidden="1">'Attach 10'!$H:$H</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10'!$A$1:$E$21</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9'!$A$1:$E$54</definedName>
    <definedName name="Z_97C0FC0E_800C_45C9_895E_E91A3F1ADBA4_.wvu.PrintArea" localSheetId="25" hidden="1">'Bid Form 1st Envelope '!$A$1:$F$116</definedName>
    <definedName name="Z_97C0FC0E_800C_45C9_895E_E91A3F1ADBA4_.wvu.PrintTitles" localSheetId="12" hidden="1">'Attach 9'!$17:$17</definedName>
    <definedName name="Z_97C0FC0E_800C_45C9_895E_E91A3F1ADBA4_.wvu.Rows" localSheetId="13" hidden="1">'Attach 10'!$16:$16</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CD72AD0_8BDA_437F_A784_A667464C809C_.wvu.Cols" localSheetId="13" hidden="1">'Attach 10'!$H:$H,'Attach 10'!$L:$N</definedName>
    <definedName name="Z_9CD72AD0_8BDA_437F_A784_A667464C809C_.wvu.PrintArea" localSheetId="13" hidden="1">'Attach 10'!$A$1:$E$21</definedName>
    <definedName name="Z_9CD72AD0_8BDA_437F_A784_A667464C809C_.wvu.Rows" localSheetId="13" hidden="1">'Attach 10'!$16:$16</definedName>
    <definedName name="Z_9E668EC9_7875_454E_BDE6_15A2D20AC8D2_.wvu.Cols" localSheetId="15" hidden="1">'Attach 12'!$G:$I</definedName>
    <definedName name="Z_9E668EC9_7875_454E_BDE6_15A2D20AC8D2_.wvu.PrintArea" localSheetId="15" hidden="1">'Attach 12'!$A$1:$F$126</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12'!$123:$210</definedName>
    <definedName name="Z_9F341631_288D_49D9_8F81_65CCC818C9BA_.wvu.Cols" localSheetId="13" hidden="1">'Attach 10'!$H:$H,'Attach 10'!$L:$N</definedName>
    <definedName name="Z_9F341631_288D_49D9_8F81_65CCC818C9BA_.wvu.PrintArea" localSheetId="13" hidden="1">'Attach 10'!$A$1:$E$21</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12'!$123:$210</definedName>
    <definedName name="Z_A3F641DF_CF1D_48E3_AFDC_E52726A449CB_.wvu.PrintArea" localSheetId="13" hidden="1">'Attach 10'!$A$1:$E$23</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9'!$A$1:$E$60</definedName>
    <definedName name="Z_A3F641DF_CF1D_48E3_AFDC_E52726A449CB_.wvu.PrintArea" localSheetId="25" hidden="1">'Bid Form 1st Envelope '!$A$1:$F$116</definedName>
    <definedName name="Z_A3F641DF_CF1D_48E3_AFDC_E52726A449CB_.wvu.PrintTitles" localSheetId="15" hidden="1">'Attach 12'!#REF!</definedName>
    <definedName name="Z_A3F641DF_CF1D_48E3_AFDC_E52726A449CB_.wvu.PrintTitles" localSheetId="12" hidden="1">'Attach 9'!$17:$17</definedName>
    <definedName name="Z_A8583C01_5E6A_4469_ADCA_440E12AA8084_.wvu.Cols" localSheetId="13" hidden="1">'Attach 10'!$H:$H,'Attach 10'!$L:$N</definedName>
    <definedName name="Z_A8583C01_5E6A_4469_ADCA_440E12AA8084_.wvu.PrintArea" localSheetId="13" hidden="1">'Attach 10'!$A$1:$E$21</definedName>
    <definedName name="Z_A8583C01_5E6A_4469_ADCA_440E12AA8084_.wvu.Rows" localSheetId="13" hidden="1">'Attach 10'!$16:$16</definedName>
    <definedName name="Z_B07A37BF_D9F4_4586_9D27_CDE2FA2D1222_.wvu.Cols" localSheetId="15" hidden="1">'Attach 12'!$G:$I</definedName>
    <definedName name="Z_B07A37BF_D9F4_4586_9D27_CDE2FA2D1222_.wvu.PrintArea" localSheetId="15" hidden="1">'Attach 12'!$A$1:$F$126</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9DDBA10_9BB0_4D91_9619_C113F75B2489_.wvu.Cols" localSheetId="13" hidden="1">'Attach 10'!$H:$H,'Attach 10'!$L:$N</definedName>
    <definedName name="Z_B9DDBA10_9BB0_4D91_9619_C113F75B2489_.wvu.PrintArea" localSheetId="13" hidden="1">'Attach 10'!$A$1:$E$21</definedName>
    <definedName name="Z_B9DDBA10_9BB0_4D91_9619_C113F75B2489_.wvu.Rows" localSheetId="13" hidden="1">'Attach 10'!$16:$16</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9'!$A$1:$E$53</definedName>
    <definedName name="Z_BA86FE7A_199D_4ABD_A444_AE6BFDF4BCC9_.wvu.PrintArea" localSheetId="25" hidden="1">'Bid Form 1st Envelope '!$A$1:$J$116</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'!$99:$99,'Bid Form 1st Envelope '!$102:$103</definedName>
    <definedName name="Z_BCE30E3D_0C5D_4C23_ABC5_E7C2D3AC4971_.wvu.Cols" localSheetId="13" hidden="1">'Attach 10'!$H:$H,'Attach 10'!$L:$N</definedName>
    <definedName name="Z_BCE30E3D_0C5D_4C23_ABC5_E7C2D3AC4971_.wvu.PrintArea" localSheetId="13" hidden="1">'Attach 10'!$A$1:$E$21</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3" hidden="1">'Attach 10'!$H:$H</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10'!$A$1:$E$21</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9'!$A$1:$E$54</definedName>
    <definedName name="Z_C5EDD9E3_0801_4479_8600_A80B0FCFDF0B_.wvu.PrintArea" localSheetId="25" hidden="1">'Bid Form 1st Envelope '!$A$1:$F$116</definedName>
    <definedName name="Z_C5EDD9E3_0801_4479_8600_A80B0FCFDF0B_.wvu.PrintTitles" localSheetId="12" hidden="1">'Attach 9'!$17:$17</definedName>
    <definedName name="Z_C5EDD9E3_0801_4479_8600_A80B0FCFDF0B_.wvu.Rows" localSheetId="13" hidden="1">'Attach 10'!$16:$16</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3" hidden="1">'Attach 10'!$H:$H</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10'!$A$1:$E$21</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9'!$A$1:$E$53</definedName>
    <definedName name="Z_CB7992C9_ABA5_4C7D_8C49_1E1D8E8875C7_.wvu.PrintArea" localSheetId="25" hidden="1">'Bid Form 1st Envelope '!$A$1:$F$116</definedName>
    <definedName name="Z_CB7992C9_ABA5_4C7D_8C49_1E1D8E8875C7_.wvu.PrintTitles" localSheetId="12" hidden="1">'Attach 9'!$17:$17</definedName>
    <definedName name="Z_CB7992C9_ABA5_4C7D_8C49_1E1D8E8875C7_.wvu.Rows" localSheetId="13" hidden="1">'Attach 10'!$16:$16</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3" hidden="1">'Attach 10'!$H:$H</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10'!$A$1:$E$22</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9'!$A$1:$E$60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3" hidden="1">'Attach 10'!$13:$14,'Attach 10'!$16:$16</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DDDFC33_D7BE_49ED_A662_6DB8AC7AF358_.wvu.Cols" localSheetId="13" hidden="1">'Attach 10'!$H:$H,'Attach 10'!$L:$N</definedName>
    <definedName name="Z_CDDDFC33_D7BE_49ED_A662_6DB8AC7AF358_.wvu.PrintArea" localSheetId="13" hidden="1">'Attach 10'!$A$1:$E$21</definedName>
    <definedName name="Z_CDF7C778_C53B_45C7_952D_968F867FB204_.wvu.Cols" localSheetId="13" hidden="1">'Attach 10'!$H:$H,'Attach 10'!$L:$N</definedName>
    <definedName name="Z_CDF7C778_C53B_45C7_952D_968F867FB204_.wvu.PrintArea" localSheetId="13" hidden="1">'Attach 10'!$A$1:$E$21</definedName>
    <definedName name="Z_CDF7C778_C53B_45C7_952D_968F867FB204_.wvu.Rows" localSheetId="13" hidden="1">'Attach 10'!$16:$16</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BB6855E_D634_47BF_8EAD_2479D63E426E_.wvu.Cols" localSheetId="13" hidden="1">'Attach 10'!$H:$H,'Attach 10'!$L:$N</definedName>
    <definedName name="Z_DBB6855E_D634_47BF_8EAD_2479D63E426E_.wvu.PrintArea" localSheetId="13" hidden="1">'Attach 10'!$A$1:$E$21</definedName>
    <definedName name="Z_DBB6855E_D634_47BF_8EAD_2479D63E426E_.wvu.Rows" localSheetId="13" hidden="1">'Attach 10'!$16:$16</definedName>
    <definedName name="Z_DC28ED1E_3E35_4094_9C2B_5C0A1C1D459C_.wvu.Cols" localSheetId="13" hidden="1">'Attach 10'!$H:$H</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10'!$A$1:$E$21</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9'!$A$1:$E$60</definedName>
    <definedName name="Z_DC28ED1E_3E35_4094_9C2B_5C0A1C1D459C_.wvu.PrintArea" localSheetId="25" hidden="1">'Bid Form 1st Envelope '!$A$1:$F$116</definedName>
    <definedName name="Z_DC28ED1E_3E35_4094_9C2B_5C0A1C1D459C_.wvu.PrintTitles" localSheetId="12" hidden="1">'Attach 9'!$17:$17</definedName>
    <definedName name="Z_DC28ED1E_3E35_4094_9C2B_5C0A1C1D459C_.wvu.Rows" localSheetId="13" hidden="1">'Attach 10'!$16:$16</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3" hidden="1">'Attach 10'!$H:$H</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10'!$A$1:$E$21</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9'!$A$1:$E$53</definedName>
    <definedName name="Z_E51D3662_FFCE_4FD6_A590_7DDC9E38C41F_.wvu.PrintArea" localSheetId="25" hidden="1">'Bid Form 1st Envelope '!$A$1:$F$116</definedName>
    <definedName name="Z_E51D3662_FFCE_4FD6_A590_7DDC9E38C41F_.wvu.PrintTitles" localSheetId="12" hidden="1">'Attach 9'!$17:$17</definedName>
    <definedName name="Z_E51D3662_FFCE_4FD6_A590_7DDC9E38C41F_.wvu.Rows" localSheetId="13" hidden="1">'Attach 10'!$16:$16</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12'!$123:$210</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12'!$123:$210</definedName>
    <definedName name="Z_ECEBABD0_566A_41C4_AA9A_38EA30EFEDA8_.wvu.PrintArea" localSheetId="13" hidden="1">'Attach 10'!$A$1:$E$22</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9'!$A$1:$E$60</definedName>
    <definedName name="Z_ECEBABD0_566A_41C4_AA9A_38EA30EFEDA8_.wvu.PrintArea" localSheetId="25" hidden="1">'Bid Form 1st Envelope '!$A$1:$F$116</definedName>
    <definedName name="Z_ECEBABD0_566A_41C4_AA9A_38EA30EFEDA8_.wvu.PrintTitles" localSheetId="15" hidden="1">'Attach 12'!#REF!</definedName>
    <definedName name="Z_ECEBABD0_566A_41C4_AA9A_38EA30EFEDA8_.wvu.PrintTitles" localSheetId="12" hidden="1">'Attach 9'!$17:$17</definedName>
    <definedName name="Z_F0C5A243_1ADF_42BF_85A0_B6506A13618B_.wvu.Cols" localSheetId="13" hidden="1">'Attach 10'!$H:$H,'Attach 10'!$L:$N</definedName>
    <definedName name="Z_F0C5A243_1ADF_42BF_85A0_B6506A13618B_.wvu.PrintArea" localSheetId="13" hidden="1">'Attach 10'!$A$1:$E$21</definedName>
    <definedName name="Z_F0C5A243_1ADF_42BF_85A0_B6506A13618B_.wvu.Rows" localSheetId="13" hidden="1">'Attach 10'!$16:$16</definedName>
    <definedName name="Z_F34FCE55_6D7A_4595_AE80_79F81F8010EA_.wvu.Cols" localSheetId="15" hidden="1">'Attach 12'!$G:$I</definedName>
    <definedName name="Z_F34FCE55_6D7A_4595_AE80_79F81F8010EA_.wvu.PrintArea" localSheetId="15" hidden="1">'Attach 12'!$A$1:$F$126</definedName>
    <definedName name="Z_F34FCE55_6D7A_4595_AE80_79F81F8010EA_.wvu.Rows" localSheetId="15" hidden="1">'Attach 12'!#REF!,'Attach 12'!#REF!</definedName>
    <definedName name="Z_F8DC905B_04E9_41D7_B695_0DB8D092215B_.wvu.Cols" localSheetId="13" hidden="1">'Attach 10'!$H:$H,'Attach 10'!$L:$N</definedName>
    <definedName name="Z_F8DC905B_04E9_41D7_B695_0DB8D092215B_.wvu.PrintArea" localSheetId="13" hidden="1">'Attach 10'!$A$1:$E$21</definedName>
    <definedName name="Z_F8DC905B_04E9_41D7_B695_0DB8D092215B_.wvu.Rows" localSheetId="13" hidden="1">'Attach 10'!$16:$16</definedName>
    <definedName name="Z_F9FE2C60_2849_4C32_B532_2B1A89FFA9CD_.wvu.Cols" localSheetId="13" hidden="1">'Attach 10'!$H:$H</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10'!$A$1:$E$21</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9'!$A$1:$E$54</definedName>
    <definedName name="Z_F9FE2C60_2849_4C32_B532_2B1A89FFA9CD_.wvu.PrintArea" localSheetId="25" hidden="1">'Bid Form 1st Envelope '!$A$1:$F$116</definedName>
    <definedName name="Z_F9FE2C60_2849_4C32_B532_2B1A89FFA9CD_.wvu.PrintTitles" localSheetId="12" hidden="1">'Attach 9'!$17:$17</definedName>
    <definedName name="Z_F9FE2C60_2849_4C32_B532_2B1A89FFA9CD_.wvu.Rows" localSheetId="13" hidden="1">'Attach 10'!$16:$16</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4" hidden="1">'Attach 11'!$A$1:$E$29</definedName>
    <definedName name="Z_FB41F969_87BE_4AD1_A99C_A5F9EA1C8FCB_.wvu.PrintArea" localSheetId="15" hidden="1">'Attach 12'!$A$1:$F$126</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9'!$A$1:$E$53</definedName>
    <definedName name="Z_FB41F969_87BE_4AD1_A99C_A5F9EA1C8FCB_.wvu.PrintArea" localSheetId="25" hidden="1">'Bid Form 1st Envelope '!$A$1:$F$116</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'!$99:$99,'Bid Form 1st Envelope '!$102:$103</definedName>
    <definedName name="Z_FE4EC9C4_31B9_4D40_8323_5B16C3BC840F_.wvu.Cols" localSheetId="13" hidden="1">'Attach 10'!$H:$H</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10'!$A$1:$E$21</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9'!$A$1:$E$54</definedName>
    <definedName name="Z_FE4EC9C4_31B9_4D40_8323_5B16C3BC840F_.wvu.PrintArea" localSheetId="25" hidden="1">'Bid Form 1st Envelope '!$A$1:$F$116</definedName>
    <definedName name="Z_FE4EC9C4_31B9_4D40_8323_5B16C3BC840F_.wvu.PrintTitles" localSheetId="12" hidden="1">'Attach 9'!$17:$17</definedName>
    <definedName name="Z_FE4EC9C4_31B9_4D40_8323_5B16C3BC840F_.wvu.Rows" localSheetId="13" hidden="1">'Attach 10'!$16:$16</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4" hidden="1">'Attach 11'!$A$1:$E$29</definedName>
    <definedName name="Z_FEBF4298_F424_4062_8777_832DAFDB7A61_.wvu.PrintArea" localSheetId="15" hidden="1">'Attach 12'!$A$1:$F$126</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3(JV)'!$A$1:$E$28</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9'!$A$1:$E$53</definedName>
    <definedName name="Z_FEBF4298_F424_4062_8777_832DAFDB7A61_.wvu.PrintArea" localSheetId="25" hidden="1">'Bid Form 1st Envelope '!$A$1:$F$116</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12'!$105:$109</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'!$99:$99,'Bid Form 1st Envelope '!$102:$103</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30" l="1"/>
  <c r="B12" i="30"/>
  <c r="B13" i="30"/>
  <c r="B10" i="30"/>
  <c r="A1" i="30"/>
  <c r="E1" i="30"/>
  <c r="A3" i="30"/>
  <c r="A8" i="30"/>
  <c r="E8" i="30"/>
  <c r="A9" i="30"/>
  <c r="E9" i="30"/>
  <c r="E10" i="30"/>
  <c r="E11" i="30"/>
  <c r="E12" i="30"/>
  <c r="A45" i="13" l="1"/>
  <c r="A50" i="19"/>
  <c r="B87" i="26"/>
  <c r="F1" i="2" l="1"/>
  <c r="AD21" i="26" l="1"/>
  <c r="B21" i="26"/>
  <c r="D108" i="16"/>
  <c r="A26" i="16" l="1"/>
  <c r="E12" i="16" l="1"/>
  <c r="E11" i="16"/>
  <c r="E10" i="16"/>
  <c r="E9" i="16"/>
  <c r="E8" i="16"/>
  <c r="A8" i="16"/>
  <c r="E7" i="16"/>
  <c r="A42" i="24" l="1"/>
  <c r="A43" i="24"/>
  <c r="A40" i="19"/>
  <c r="A41" i="19"/>
  <c r="A47" i="13" l="1"/>
  <c r="A46" i="13"/>
  <c r="E1" i="11"/>
  <c r="E9" i="11" l="1"/>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6"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E1" i="18"/>
  <c r="E7" i="18"/>
  <c r="E8" i="18"/>
  <c r="E9" i="18"/>
  <c r="E10" i="18"/>
  <c r="E11" i="18"/>
  <c r="E1" i="17"/>
  <c r="E7" i="17"/>
  <c r="E8" i="17"/>
  <c r="E9" i="17"/>
  <c r="E10" i="17"/>
  <c r="E11" i="17"/>
  <c r="D1" i="15"/>
  <c r="D7" i="15"/>
  <c r="D8" i="15"/>
  <c r="D9" i="15"/>
  <c r="D10" i="15"/>
  <c r="D11" i="15"/>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125" i="16" l="1"/>
  <c r="B21" i="30"/>
  <c r="B124" i="16"/>
  <c r="B20" i="30"/>
  <c r="F125" i="16"/>
  <c r="E21" i="30"/>
  <c r="F124" i="16"/>
  <c r="E20" i="30"/>
  <c r="B6" i="26"/>
  <c r="AI7" i="26" s="1"/>
  <c r="AI8" i="26" s="1"/>
  <c r="A1" i="22"/>
  <c r="A32" i="22" s="1"/>
  <c r="A60" i="22" s="1"/>
  <c r="F93" i="26"/>
  <c r="A3" i="21"/>
  <c r="A16" i="13"/>
  <c r="D42" i="22"/>
  <c r="B30" i="22"/>
  <c r="B58" i="22" s="1"/>
  <c r="B86" i="22" s="1"/>
  <c r="D30" i="22"/>
  <c r="D58" i="22" s="1"/>
  <c r="D86" i="22" s="1"/>
  <c r="E22" i="5"/>
  <c r="A8" i="25"/>
  <c r="B12" i="23"/>
  <c r="B11" i="18"/>
  <c r="B10" i="23"/>
  <c r="B20" i="21"/>
  <c r="J6" i="3"/>
  <c r="L86" i="26" s="1"/>
  <c r="E17" i="4"/>
  <c r="E19" i="4"/>
  <c r="B16" i="4"/>
  <c r="D67" i="22"/>
  <c r="D66" i="22"/>
  <c r="D41" i="22"/>
  <c r="E20" i="4"/>
  <c r="E18" i="4"/>
  <c r="E16" i="4"/>
  <c r="B10" i="5"/>
  <c r="I26" i="6"/>
  <c r="A18" i="6" s="1"/>
  <c r="H26" i="6"/>
  <c r="A17" i="6" s="1"/>
  <c r="B11" i="6"/>
  <c r="B11" i="12"/>
  <c r="B10" i="7"/>
  <c r="E27" i="11"/>
  <c r="E50" i="11" s="1"/>
  <c r="B10" i="15"/>
  <c r="B10" i="16" s="1"/>
  <c r="B9" i="8"/>
  <c r="B10" i="9"/>
  <c r="B11" i="10"/>
  <c r="B9" i="13"/>
  <c r="B9" i="17"/>
  <c r="B11" i="20"/>
  <c r="A102" i="26"/>
  <c r="B9" i="6"/>
  <c r="B11" i="8"/>
  <c r="B11" i="11"/>
  <c r="B9" i="12"/>
  <c r="B11" i="17"/>
  <c r="D68" i="22"/>
  <c r="A10" i="27"/>
  <c r="B10" i="27" s="1"/>
  <c r="D10" i="27" s="1"/>
  <c r="A6" i="27"/>
  <c r="B6" i="27" s="1"/>
  <c r="A9" i="27"/>
  <c r="B9" i="27" s="1"/>
  <c r="D9" i="27" s="1"/>
  <c r="A11" i="27"/>
  <c r="B11" i="27" s="1"/>
  <c r="D11" i="27" s="1"/>
  <c r="A8" i="27"/>
  <c r="B8" i="27" s="1"/>
  <c r="D8" i="27" s="1"/>
  <c r="A7" i="27"/>
  <c r="B7" i="27" s="1"/>
  <c r="D7" i="27" s="1"/>
  <c r="K8" i="3"/>
  <c r="L87" i="26"/>
  <c r="B12" i="5"/>
  <c r="B13" i="20"/>
  <c r="B12" i="21"/>
  <c r="B10" i="21"/>
  <c r="A3" i="22"/>
  <c r="A34" i="22" s="1"/>
  <c r="A62" i="22" s="1"/>
  <c r="B11" i="25"/>
  <c r="B9" i="25"/>
  <c r="B12" i="15"/>
  <c r="B12" i="16" s="1"/>
  <c r="E21" i="6"/>
  <c r="B27" i="11"/>
  <c r="B50" i="11" s="1"/>
  <c r="B50" i="13"/>
  <c r="B12" i="13"/>
  <c r="A3" i="13"/>
  <c r="Z2" i="15"/>
  <c r="B12" i="18"/>
  <c r="B10" i="18"/>
  <c r="B11" i="22"/>
  <c r="B9" i="22"/>
  <c r="B11" i="23"/>
  <c r="B9" i="23"/>
  <c r="A103" i="26"/>
  <c r="E26" i="11"/>
  <c r="E49" i="11" s="1"/>
  <c r="B11" i="5"/>
  <c r="B9" i="5"/>
  <c r="B22" i="6"/>
  <c r="B12" i="6"/>
  <c r="B10" i="6"/>
  <c r="B11" i="7"/>
  <c r="B9" i="7"/>
  <c r="B12" i="8"/>
  <c r="B10" i="8"/>
  <c r="B11" i="9"/>
  <c r="B9" i="9"/>
  <c r="B12" i="10"/>
  <c r="B10" i="10"/>
  <c r="B12" i="11"/>
  <c r="B10" i="11"/>
  <c r="B17" i="12"/>
  <c r="B10" i="12"/>
  <c r="B11" i="13"/>
  <c r="B11" i="15"/>
  <c r="B11" i="16" s="1"/>
  <c r="B9" i="15"/>
  <c r="B9" i="16" s="1"/>
  <c r="B12" i="17"/>
  <c r="B10" i="17"/>
  <c r="B12" i="20"/>
  <c r="B10" i="20"/>
  <c r="E27" i="20" s="1"/>
  <c r="B11" i="21"/>
  <c r="B9" i="21"/>
  <c r="H20" i="21" s="1"/>
  <c r="B12" i="25"/>
  <c r="B10" i="25"/>
  <c r="B12" i="7"/>
  <c r="B12" i="9"/>
  <c r="B13" i="10"/>
  <c r="B23" i="5"/>
  <c r="E34" i="9"/>
  <c r="D71" i="9" s="1"/>
  <c r="D108" i="9" s="1"/>
  <c r="D33" i="10"/>
  <c r="D71" i="10" s="1"/>
  <c r="B9" i="11"/>
  <c r="A3" i="12"/>
  <c r="B10" i="13"/>
  <c r="A3" i="17"/>
  <c r="B9" i="18"/>
  <c r="B12" i="22"/>
  <c r="B10" i="22"/>
  <c r="B22" i="5"/>
  <c r="B33" i="10"/>
  <c r="B71" i="10" s="1"/>
  <c r="B26" i="11"/>
  <c r="B49" i="11" s="1"/>
  <c r="B16" i="12"/>
  <c r="B49" i="13"/>
  <c r="B27" i="15"/>
  <c r="B24" i="8"/>
  <c r="B92" i="20"/>
  <c r="C95" i="26"/>
  <c r="B25" i="7"/>
  <c r="B33" i="9"/>
  <c r="B70" i="9" s="1"/>
  <c r="B107" i="9" s="1"/>
  <c r="B29" i="22"/>
  <c r="B57" i="22" s="1"/>
  <c r="B85" i="22" s="1"/>
  <c r="B21" i="6"/>
  <c r="B24" i="17"/>
  <c r="B24" i="18"/>
  <c r="B89" i="21"/>
  <c r="B19" i="23"/>
  <c r="B30" i="25"/>
  <c r="B90" i="21"/>
  <c r="B20" i="23"/>
  <c r="C96" i="26"/>
  <c r="B34" i="10"/>
  <c r="B72" i="10" s="1"/>
  <c r="B28" i="15"/>
  <c r="B25" i="17"/>
  <c r="B93" i="20"/>
  <c r="B31" i="25"/>
  <c r="B26" i="7"/>
  <c r="B25" i="8"/>
  <c r="B34" i="9"/>
  <c r="B71" i="9" s="1"/>
  <c r="B108" i="9" s="1"/>
  <c r="B25" i="18"/>
  <c r="E25" i="18"/>
  <c r="E93" i="20"/>
  <c r="H90" i="21"/>
  <c r="E20" i="23"/>
  <c r="E22" i="6"/>
  <c r="D26" i="7"/>
  <c r="E25" i="17"/>
  <c r="E31" i="25"/>
  <c r="F96" i="26"/>
  <c r="E25" i="8"/>
  <c r="E23" i="5"/>
  <c r="D34" i="10"/>
  <c r="D72" i="10" s="1"/>
  <c r="E17" i="12"/>
  <c r="E28" i="15"/>
  <c r="E16" i="12"/>
  <c r="E24" i="17"/>
  <c r="E92" i="20"/>
  <c r="E30" i="25"/>
  <c r="D25" i="7"/>
  <c r="H89" i="21"/>
  <c r="D29" i="22"/>
  <c r="D57" i="22" s="1"/>
  <c r="D85" i="22" s="1"/>
  <c r="E19" i="23"/>
  <c r="F95" i="26"/>
  <c r="E27" i="15"/>
  <c r="E24" i="8"/>
  <c r="E33" i="9"/>
  <c r="D70" i="9" s="1"/>
  <c r="D107" i="9" s="1"/>
  <c r="E24" i="18"/>
  <c r="A7" i="22"/>
  <c r="A7" i="11"/>
  <c r="A7" i="8"/>
  <c r="A7" i="7"/>
  <c r="A7" i="6"/>
  <c r="A7" i="25"/>
  <c r="A7" i="21"/>
  <c r="A8" i="20"/>
  <c r="A7" i="18"/>
  <c r="A7" i="12"/>
  <c r="A7" i="23"/>
  <c r="A7" i="17"/>
  <c r="A7" i="9"/>
  <c r="A7" i="5"/>
  <c r="A7" i="15"/>
  <c r="A7" i="16" s="1"/>
  <c r="A7" i="13"/>
  <c r="A8" i="12"/>
  <c r="A8" i="18"/>
  <c r="A8" i="6"/>
  <c r="A8" i="7"/>
  <c r="A8" i="8"/>
  <c r="A8" i="11"/>
  <c r="A8" i="22"/>
  <c r="A8" i="15"/>
  <c r="A8" i="5"/>
  <c r="A8" i="9"/>
  <c r="A9" i="10"/>
  <c r="A8" i="13"/>
  <c r="A8" i="17"/>
  <c r="A8" i="23"/>
  <c r="A9" i="20"/>
  <c r="A8" i="21"/>
  <c r="A1" i="23"/>
  <c r="A1" i="5"/>
  <c r="A1" i="16" s="1"/>
  <c r="A1" i="7"/>
  <c r="A1" i="10"/>
  <c r="A36" i="10" s="1"/>
  <c r="A1" i="11"/>
  <c r="A30" i="11" s="1"/>
  <c r="A1" i="26"/>
  <c r="A1" i="6"/>
  <c r="A1" i="13"/>
  <c r="A1" i="8"/>
  <c r="A1" i="12"/>
  <c r="A1" i="17"/>
  <c r="A1" i="20"/>
  <c r="A1" i="21"/>
  <c r="A1" i="25"/>
  <c r="A1" i="9"/>
  <c r="A1" i="15"/>
  <c r="A1" i="18"/>
  <c r="A3" i="18"/>
  <c r="A3" i="25"/>
  <c r="A3" i="7"/>
  <c r="A3" i="9"/>
  <c r="A3" i="10"/>
  <c r="A3" i="11"/>
  <c r="A3" i="23"/>
  <c r="A3" i="5"/>
  <c r="A3" i="15" s="1"/>
  <c r="A3" i="16" s="1"/>
  <c r="A3" i="6"/>
  <c r="A3" i="8"/>
  <c r="A4" i="27" l="1"/>
  <c r="AI6" i="26"/>
  <c r="AI9" i="26"/>
  <c r="A36" i="9"/>
  <c r="A73" i="9"/>
  <c r="B89" i="26" l="1"/>
</calcChain>
</file>

<file path=xl/sharedStrings.xml><?xml version="1.0" encoding="utf-8"?>
<sst xmlns="http://schemas.openxmlformats.org/spreadsheetml/2006/main" count="1442" uniqueCount="825">
  <si>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</si>
  <si>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</si>
  <si>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</si>
  <si>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</si>
  <si>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</si>
  <si>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</si>
  <si>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</si>
  <si>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</si>
  <si>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</si>
  <si>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</si>
  <si>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</si>
  <si>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</si>
  <si>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</si>
  <si>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</si>
  <si>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</si>
  <si>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</si>
  <si>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</si>
  <si>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</si>
  <si>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</si>
  <si>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</si>
  <si>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</si>
  <si>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</si>
  <si>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</si>
  <si>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</si>
  <si>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</si>
  <si>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</si>
  <si>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</si>
  <si>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</si>
  <si>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</si>
  <si>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</si>
  <si>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</si>
  <si>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</si>
  <si>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</si>
  <si>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</si>
  <si>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</si>
  <si>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</si>
  <si>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</si>
  <si>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</si>
  <si>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</si>
  <si>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</si>
  <si>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</si>
  <si>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</si>
  <si>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</si>
  <si>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</si>
  <si>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</si>
  <si>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</si>
  <si>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</si>
  <si>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</si>
  <si>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</si>
  <si>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</si>
  <si>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</si>
  <si>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</si>
  <si>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</si>
  <si>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</si>
  <si>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</si>
  <si>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</si>
  <si>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</si>
  <si>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</si>
  <si>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</si>
  <si>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</si>
  <si>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</si>
  <si>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</si>
  <si>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</si>
  <si>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</si>
  <si>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</si>
  <si>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</si>
  <si>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</si>
  <si>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</si>
  <si>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</si>
  <si>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</si>
  <si>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</si>
  <si>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</si>
  <si>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</si>
  <si>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</si>
  <si>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</si>
  <si>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</si>
  <si>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</si>
  <si>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</si>
  <si>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</si>
  <si>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</si>
  <si>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</si>
  <si>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</si>
  <si>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</si>
  <si>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</si>
  <si>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</si>
  <si>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</si>
  <si>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</si>
  <si>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</si>
  <si>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</si>
  <si>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</si>
  <si>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</si>
  <si>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</si>
  <si>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</si>
  <si>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</si>
  <si>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</si>
  <si>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</si>
  <si>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</si>
  <si>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</si>
  <si>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</si>
  <si>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</si>
  <si>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</si>
  <si>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</si>
  <si>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</si>
  <si>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</si>
  <si>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</si>
  <si>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</si>
  <si>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</si>
  <si>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</si>
  <si>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</si>
  <si>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</si>
  <si>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</si>
  <si>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</si>
  <si>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</si>
  <si>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</si>
  <si>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</si>
  <si>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</si>
  <si>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</si>
  <si>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</si>
  <si>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</si>
  <si>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</si>
  <si>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</si>
  <si>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</si>
  <si>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</si>
  <si>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</si>
  <si>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</si>
  <si>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</si>
  <si>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</si>
  <si>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</si>
  <si>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</si>
  <si>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</si>
  <si>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</si>
  <si>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</si>
  <si>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</si>
  <si>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</si>
  <si>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</si>
  <si>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</si>
  <si>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</si>
  <si>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</si>
  <si>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</si>
  <si>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</si>
  <si>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</si>
  <si>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</si>
  <si>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</si>
  <si>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</si>
  <si>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</si>
  <si>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</si>
  <si>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</si>
  <si>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</si>
  <si>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</si>
  <si>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</si>
  <si>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</si>
  <si>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</si>
  <si>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</si>
  <si>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</si>
  <si>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</si>
  <si>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</si>
  <si>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</si>
  <si>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</si>
  <si>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</si>
  <si>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</si>
  <si>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</si>
  <si>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</si>
  <si>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</si>
  <si>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</si>
  <si>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</si>
  <si>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</si>
  <si>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</si>
  <si>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</si>
  <si>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</si>
  <si>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</si>
  <si>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</si>
  <si>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</si>
  <si>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</si>
  <si>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</si>
  <si>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</si>
  <si>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</si>
  <si>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</si>
  <si>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</si>
  <si>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</si>
  <si>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</si>
  <si>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</si>
  <si>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</si>
  <si>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</si>
  <si>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</si>
  <si>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</si>
  <si>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</si>
  <si>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</si>
  <si>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</si>
  <si>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</si>
  <si>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</si>
  <si>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</si>
  <si>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</si>
  <si>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</si>
  <si>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</si>
  <si>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</si>
  <si>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</si>
  <si>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</si>
  <si>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</si>
  <si>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</si>
  <si>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</si>
  <si>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</si>
  <si>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</si>
  <si>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</si>
  <si>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</si>
  <si>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</si>
  <si>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</si>
  <si>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</si>
  <si>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</si>
  <si>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</si>
  <si>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</si>
  <si>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</si>
  <si>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</si>
  <si>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</si>
  <si>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</si>
  <si>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</si>
  <si>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</si>
  <si>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</si>
  <si>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</si>
  <si>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</si>
  <si>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</si>
  <si>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</si>
  <si>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</si>
  <si>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</si>
  <si>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</si>
  <si>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</si>
  <si>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</si>
  <si>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</si>
  <si>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</si>
  <si>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</si>
  <si>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</si>
  <si>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</si>
  <si>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</si>
  <si>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</si>
  <si>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</si>
  <si>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</si>
  <si>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</si>
  <si>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</si>
  <si>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</si>
  <si>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</si>
  <si>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</si>
  <si>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</si>
  <si>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</si>
  <si>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</si>
  <si>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</si>
  <si>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</si>
  <si>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</si>
  <si>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</si>
  <si>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</si>
  <si>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</si>
  <si>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</si>
  <si>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</si>
  <si>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</si>
  <si>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</si>
  <si>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</si>
  <si>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</si>
  <si>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</si>
  <si>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</si>
  <si>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</si>
  <si>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</si>
  <si>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</si>
  <si>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</si>
  <si>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</si>
  <si>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</si>
  <si>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</si>
  <si>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</si>
  <si>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</si>
  <si>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</si>
  <si>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</si>
  <si>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</si>
  <si>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</si>
  <si>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</si>
  <si>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</si>
  <si>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</si>
  <si>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</si>
  <si>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</si>
  <si>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</si>
  <si>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</si>
  <si>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</si>
  <si>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</si>
  <si>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</si>
  <si>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</si>
  <si>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</si>
  <si>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</si>
  <si>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</si>
  <si>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</si>
  <si>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</si>
  <si>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</si>
  <si>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</si>
  <si>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</si>
  <si>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</si>
  <si>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</si>
  <si>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</si>
  <si>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</si>
  <si>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</si>
  <si>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</si>
  <si>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</si>
  <si>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</si>
  <si>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</si>
  <si>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</si>
  <si>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</si>
  <si>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</si>
  <si>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</si>
  <si>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</si>
  <si>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</si>
  <si>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</si>
  <si>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</si>
  <si>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</si>
  <si>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</si>
  <si>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</si>
  <si>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</si>
  <si>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</si>
  <si>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</si>
  <si>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</si>
  <si>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</si>
  <si>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</si>
  <si>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</si>
  <si>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</si>
  <si>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</si>
  <si>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</si>
  <si>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</si>
  <si>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</si>
  <si>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</si>
  <si>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</si>
  <si>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</si>
  <si>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</si>
  <si>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</si>
  <si>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</si>
  <si>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</si>
  <si>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</si>
  <si>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</si>
  <si>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</si>
  <si>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</si>
  <si>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</si>
  <si>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</si>
  <si>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</si>
  <si>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</si>
  <si>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</si>
  <si>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</si>
  <si>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</si>
  <si>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</si>
  <si>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</si>
  <si>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</si>
  <si>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</si>
  <si>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</si>
  <si>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</si>
  <si>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</si>
  <si>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</si>
  <si>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</si>
  <si>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</si>
  <si>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</si>
  <si>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</si>
  <si>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</si>
  <si>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</si>
  <si>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</si>
  <si>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</si>
  <si>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</si>
  <si>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</si>
  <si>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</si>
  <si>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</si>
  <si>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</si>
  <si>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</si>
  <si>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</si>
  <si>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</si>
  <si>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</si>
  <si>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</si>
  <si>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</si>
  <si>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</si>
  <si>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</si>
  <si>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</si>
  <si>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</si>
  <si>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</si>
  <si>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</si>
  <si>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</si>
  <si>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</si>
  <si>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</si>
  <si>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</si>
  <si>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</si>
  <si>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</si>
  <si>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</si>
  <si>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</si>
  <si>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</si>
  <si>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</si>
  <si>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</si>
  <si>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</si>
  <si>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</si>
  <si>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</si>
  <si>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</si>
  <si>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</si>
  <si>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</si>
  <si>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</si>
  <si>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</si>
  <si>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</si>
  <si>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</si>
  <si>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</si>
  <si>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</si>
  <si>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</si>
  <si>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</si>
  <si>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</si>
  <si>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</si>
  <si>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</si>
  <si>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</si>
  <si>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</si>
  <si>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</si>
  <si>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</si>
  <si>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</si>
  <si>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</si>
  <si>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</si>
  <si>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</si>
  <si>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</si>
  <si>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</si>
  <si>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</si>
  <si>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</si>
  <si>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</si>
  <si>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</si>
  <si>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</si>
  <si>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</si>
  <si>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</si>
  <si>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</si>
  <si>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</si>
  <si>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</si>
  <si>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</si>
  <si>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</si>
  <si>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</si>
  <si>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</si>
  <si>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</si>
  <si>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</si>
  <si>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</si>
  <si>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</si>
  <si>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</si>
  <si>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</si>
  <si>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</si>
  <si>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</si>
  <si>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</si>
  <si>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</si>
  <si>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</si>
  <si>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</si>
  <si>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</si>
  <si>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</si>
  <si>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</si>
  <si>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</si>
  <si>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</si>
  <si>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</si>
  <si>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</si>
  <si>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</si>
  <si>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</si>
  <si>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</si>
  <si>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</si>
  <si>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</si>
  <si>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</si>
  <si>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</si>
  <si>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</si>
  <si>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</si>
  <si>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</si>
  <si>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</si>
  <si>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</si>
  <si>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</si>
  <si>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</si>
  <si>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</si>
  <si>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</si>
  <si>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</si>
  <si>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</si>
  <si>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</si>
  <si>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</si>
  <si>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</si>
  <si>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</si>
  <si>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</si>
  <si>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</si>
  <si>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</si>
  <si>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</si>
  <si>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</si>
  <si>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</si>
  <si>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</si>
  <si>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</si>
  <si>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</si>
  <si>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</si>
  <si>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</si>
  <si>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</si>
  <si>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</si>
  <si>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</si>
  <si>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</si>
  <si>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</si>
  <si>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</si>
  <si>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</si>
  <si>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</si>
  <si>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</si>
  <si>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</si>
  <si>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</si>
  <si>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</si>
  <si>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</si>
  <si>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</si>
  <si>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</si>
  <si>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</si>
  <si>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</si>
  <si>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</si>
  <si>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</si>
  <si>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</si>
  <si>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</si>
  <si>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</si>
  <si>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</si>
  <si>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</si>
  <si>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</si>
  <si>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</si>
  <si>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</si>
  <si>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</si>
  <si>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</si>
  <si>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</si>
  <si>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</si>
  <si>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</si>
  <si>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</si>
  <si>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</si>
  <si>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</si>
  <si>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</si>
  <si>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</si>
  <si>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</si>
  <si>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</si>
  <si>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</si>
  <si>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</si>
  <si>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</si>
  <si>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</si>
  <si>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</si>
  <si>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</si>
  <si>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</si>
  <si>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</si>
  <si>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</si>
  <si>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</si>
  <si>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</si>
  <si>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</si>
  <si>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</si>
  <si>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</si>
  <si>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</si>
  <si>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</si>
  <si>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</si>
  <si>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</si>
  <si>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</si>
  <si>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</si>
  <si>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</si>
  <si>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</si>
  <si>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</si>
  <si>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</si>
  <si>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</si>
  <si>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</si>
  <si>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</si>
  <si>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</si>
  <si>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</si>
  <si>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</si>
  <si>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</si>
  <si>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</si>
  <si>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</si>
  <si>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</si>
  <si>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</si>
  <si>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</si>
  <si>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</si>
  <si>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</si>
  <si>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</si>
  <si>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</si>
  <si>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</si>
  <si>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</si>
  <si>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</si>
  <si>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</si>
  <si>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</si>
  <si>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</si>
  <si>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</si>
  <si>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</si>
  <si>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</si>
  <si>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</si>
  <si>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</si>
  <si>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</si>
  <si>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</si>
  <si>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</si>
  <si>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</si>
  <si>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</si>
  <si>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</si>
  <si>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</si>
  <si>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</si>
  <si>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</si>
  <si>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</si>
  <si>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</si>
  <si>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</si>
  <si>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</si>
  <si>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</si>
  <si>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</si>
  <si>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</si>
  <si>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</si>
  <si>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</si>
  <si>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</si>
  <si>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</si>
  <si>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</si>
  <si>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</si>
  <si>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</si>
  <si>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</si>
  <si>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</si>
  <si>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</si>
  <si>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</si>
  <si>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</si>
  <si>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</si>
  <si>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</si>
  <si>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</si>
  <si>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</si>
  <si>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</si>
  <si>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</si>
  <si>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</si>
  <si>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</si>
  <si>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</si>
  <si>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</si>
  <si>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</si>
  <si>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</si>
  <si>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</si>
  <si>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</si>
  <si>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</si>
  <si>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</si>
  <si>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</si>
  <si>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</si>
  <si>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</si>
  <si>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</si>
  <si>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</si>
  <si>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</si>
  <si>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</si>
  <si>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</si>
  <si>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</si>
  <si>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</si>
  <si>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</si>
  <si>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</si>
  <si>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</si>
  <si>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</si>
  <si>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</si>
  <si>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</si>
  <si>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</si>
  <si>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</si>
  <si>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</si>
  <si>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</si>
  <si>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</si>
  <si>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</si>
  <si>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</si>
  <si>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</si>
  <si>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</si>
  <si>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</si>
  <si>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</si>
  <si>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</si>
  <si>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</si>
  <si>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</si>
  <si>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</si>
  <si>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</si>
  <si>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</si>
  <si>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</si>
  <si>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</si>
  <si>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</si>
  <si>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</si>
  <si>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</si>
  <si>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</si>
  <si>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</si>
  <si>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</si>
  <si>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</si>
  <si>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</si>
  <si>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</si>
  <si>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</si>
  <si>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</si>
  <si>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</si>
  <si>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</si>
  <si>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</si>
  <si>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</si>
  <si>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</si>
  <si>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</si>
  <si>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</si>
  <si>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</si>
  <si>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</si>
  <si>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</si>
  <si>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</si>
  <si>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</si>
  <si>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</si>
  <si>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</si>
  <si>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</si>
  <si>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</si>
  <si>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</si>
  <si>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</si>
  <si>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</si>
  <si>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</si>
  <si>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</si>
  <si>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</si>
  <si>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</si>
  <si>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</si>
  <si>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</si>
  <si>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</si>
  <si>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</si>
  <si>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</si>
  <si>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</si>
  <si>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</si>
  <si>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</si>
  <si>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</si>
  <si>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</si>
  <si>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</si>
  <si>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</si>
  <si>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</si>
  <si>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</si>
  <si>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</si>
  <si>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</si>
  <si>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</si>
  <si>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</si>
  <si>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</si>
  <si>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</si>
  <si>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</si>
  <si>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</si>
  <si>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</si>
  <si>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</si>
  <si>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</si>
  <si>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</si>
  <si>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</si>
  <si>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</si>
  <si>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</si>
  <si>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</si>
  <si>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</si>
  <si>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</si>
  <si>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</si>
  <si>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(z) Attachment 25:</t>
  </si>
  <si>
    <t>(aa) Attachment 26:</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</si>
  <si>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</si>
  <si>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</si>
  <si>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</si>
  <si>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</si>
  <si>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</si>
  <si>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</si>
  <si>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</si>
  <si>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</si>
  <si>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</si>
  <si>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</si>
  <si>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</si>
  <si>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</si>
  <si>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</si>
  <si>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</si>
  <si>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</si>
  <si>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</si>
  <si>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</si>
  <si>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</si>
  <si>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</si>
  <si>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</si>
  <si>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</si>
  <si>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</si>
  <si>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</si>
  <si>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</si>
  <si>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</si>
  <si>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</si>
  <si>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</si>
  <si>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</si>
  <si>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</si>
  <si>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</si>
  <si>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</si>
  <si>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</si>
  <si>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</si>
  <si>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</si>
  <si>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</si>
  <si>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</si>
  <si>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</si>
  <si>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</si>
  <si>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</si>
  <si>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</si>
  <si>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</si>
  <si>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</si>
  <si>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</si>
  <si>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</si>
  <si>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</si>
  <si>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</si>
  <si>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</si>
  <si>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</si>
  <si>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</si>
  <si>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</si>
  <si>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</si>
  <si>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</si>
  <si>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</si>
  <si>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</si>
  <si>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</si>
  <si>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</si>
  <si>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</si>
  <si>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</si>
  <si>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</si>
  <si>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</si>
  <si>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</si>
  <si>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</si>
  <si>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</si>
  <si>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</si>
  <si>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</si>
  <si>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</si>
  <si>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</si>
  <si>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</si>
  <si>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</si>
  <si>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</si>
  <si>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</si>
  <si>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</si>
  <si>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</si>
  <si>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</si>
  <si>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</si>
  <si>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</si>
  <si>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</si>
  <si>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</si>
  <si>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Attachment-3(QR), Attachment 20,  Attachment-21,  Attachment-22, Attachment-23, Attachment-24,  Attachment-25, Attachment-26, Attachment-27 &amp; Attachment-28: To be submitted as per the provisions of the Bidding Documents ( Formats Attached seperately in Volume-III of Bidding Documents)</t>
  </si>
  <si>
    <t>Price Indices for copper wire rod, as published by IEEMA.</t>
  </si>
  <si>
    <t>Bid Securing Declaration to be submitted by the Bidder.</t>
  </si>
  <si>
    <t xml:space="preserve">(cc) Attachment 28: </t>
  </si>
  <si>
    <t>(m)</t>
  </si>
  <si>
    <t>GCC 5</t>
  </si>
  <si>
    <t>Contractor’s Responsibilities</t>
  </si>
  <si>
    <t>2027-2028</t>
  </si>
  <si>
    <t>Attachment 18 Safety Pact : To be submitted as per ITB Clause No. 9.3(r) and as per remarks in the Attach 18 SP.</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</si>
  <si>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</si>
  <si>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</si>
  <si>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</si>
  <si>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r>
      <t>The details of Alternative Bids made by us indicating the complete Technical Specifications and the deviation to contractual and commercial conditions.</t>
    </r>
    <r>
      <rPr>
        <b/>
        <sz val="11"/>
        <rFont val="Book Antiqua"/>
        <family val="1"/>
      </rPr>
      <t xml:space="preserve"> (Not Applicable)</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</si>
  <si>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</si>
  <si>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</si>
  <si>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</si>
  <si>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</si>
  <si>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 xml:space="preserve">Certification by the Bidder as per DoE Order in line with ITB Clause 2.1 </t>
  </si>
  <si>
    <t>Undertaking regarding submission of original/Hard copy part of the bid</t>
  </si>
  <si>
    <t>(n)</t>
  </si>
  <si>
    <t>GCC 40</t>
  </si>
  <si>
    <t>Conciliation</t>
  </si>
  <si>
    <t>Substation Extension Package SS-133(AIS) associated Augmentation of Transformation Capacity at 400/ 220kV New Wanpoh (PG) S/s in Jammu &amp; Kashmir by 400/220kV, 1x315MVA (3x105MVA) ICT (3rd).</t>
  </si>
  <si>
    <t>Substation Extension Package SS-133</t>
  </si>
  <si>
    <t xml:space="preserve">CC/NT/W-AIS/DOM/A06/24/09570	</t>
  </si>
  <si>
    <t>Attachment-9</t>
  </si>
  <si>
    <t>Transformer (excluding Insulating Oil) (ratings above 10MVA or voltage above 33kV up to 400kV)</t>
  </si>
  <si>
    <t>Price indices for copper wire rod, as published by IEEMA.</t>
  </si>
  <si>
    <t>Insulating oil for  Transformer:</t>
  </si>
  <si>
    <t>VIII</t>
  </si>
  <si>
    <t>IX</t>
  </si>
  <si>
    <t>We hereby furnish the relevant details pertaining to the price adjustment provisions for equipment as specified in your specifications and documents for the Substation Extension Package SS-133. The necessary documentary evidence is enclosed.</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</si>
  <si>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105MVA (400/√3)/(220/√3)/33 KV, 1-phase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</si>
</sst>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8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843">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Alignment="1" applyProtection="1">
      <alignment vertical="center" wrapText="1"/>
      <protection hidden="1"/>
    </xf>
    <xf numFmtId="0" fontId="72"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3"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Protection="1">
      <protection hidden="1"/>
    </xf>
    <xf numFmtId="0" fontId="9" fillId="0" borderId="0" xfId="0" applyFont="1" applyAlignment="1" applyProtection="1">
      <alignment horizontal="left" vertical="top" wrapText="1"/>
      <protection hidden="1"/>
    </xf>
    <xf numFmtId="0" fontId="77"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10" fillId="0" borderId="0" xfId="39" applyFont="1" applyAlignment="1" applyProtection="1">
      <alignment horizontal="lef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70" fillId="0" borderId="26" xfId="39" applyFont="1" applyBorder="1" applyAlignment="1" applyProtection="1">
      <alignment horizontal="center" vertical="center"/>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protection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4" fillId="0" borderId="6"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9" fillId="0" borderId="0" xfId="39" applyFont="1" applyAlignment="1" applyProtection="1">
      <alignment horizontal="center" vertical="center"/>
      <protection hidden="1"/>
    </xf>
    <xf numFmtId="0" fontId="10" fillId="0" borderId="0" xfId="53" applyFont="1" applyAlignment="1" applyProtection="1">
      <alignment horizontal="center" vertical="center"/>
      <protection hidden="1"/>
    </xf>
    <xf numFmtId="0" fontId="10" fillId="9" borderId="6" xfId="37" applyFont="1" applyFill="1" applyBorder="1" applyAlignment="1" applyProtection="1">
      <alignment horizontal="center" vertical="center" wrapText="1"/>
      <protection hidden="1"/>
    </xf>
    <xf numFmtId="0" fontId="10" fillId="0" borderId="6" xfId="37" applyFont="1" applyBorder="1" applyAlignment="1" applyProtection="1">
      <alignment horizontal="center" vertical="center" wrapText="1"/>
      <protection hidden="1"/>
    </xf>
    <xf numFmtId="0" fontId="10" fillId="9" borderId="6" xfId="39" applyFont="1" applyFill="1" applyBorder="1" applyAlignment="1" applyProtection="1">
      <alignment horizontal="center" vertical="center" wrapText="1"/>
      <protection hidden="1"/>
    </xf>
    <xf numFmtId="0" fontId="10" fillId="0" borderId="0" xfId="39" applyFont="1" applyAlignment="1" applyProtection="1">
      <alignment horizontal="center" vertical="center" wrapText="1"/>
      <protection hidden="1"/>
    </xf>
    <xf numFmtId="0" fontId="9" fillId="0" borderId="0" xfId="39" applyFont="1" applyAlignment="1" applyProtection="1">
      <alignment horizontal="left" vertical="center"/>
      <protection hidden="1"/>
    </xf>
    <xf numFmtId="0" fontId="9" fillId="0" borderId="0" xfId="35" applyFont="1" applyAlignment="1" applyProtection="1">
      <alignment horizontal="left" vertical="center"/>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wrapText="1" indent="1"/>
      <protection hidden="1"/>
    </xf>
    <xf numFmtId="0" fontId="10" fillId="0" borderId="0" xfId="35" applyFont="1" applyAlignment="1" applyProtection="1">
      <alignment horizontal="left" vertical="center"/>
      <protection hidden="1"/>
    </xf>
    <xf numFmtId="173" fontId="10" fillId="0" borderId="0" xfId="35" applyNumberFormat="1" applyFont="1" applyAlignment="1" applyProtection="1">
      <alignment horizontal="left" vertical="center" indent="1"/>
      <protection hidden="1"/>
    </xf>
    <xf numFmtId="0" fontId="9" fillId="0" borderId="0" xfId="35" applyFont="1" applyAlignment="1" applyProtection="1">
      <alignment vertical="top"/>
      <protection hidden="1"/>
    </xf>
    <xf numFmtId="0" fontId="10" fillId="0" borderId="0" xfId="35" applyFont="1" applyAlignment="1" applyProtection="1">
      <alignment horizontal="right" vertical="top"/>
      <protection hidden="1"/>
    </xf>
    <xf numFmtId="0" fontId="50" fillId="0" borderId="0" xfId="35" applyFont="1" applyAlignment="1">
      <alignment horizontal="left"/>
    </xf>
    <xf numFmtId="0" fontId="9" fillId="0" borderId="0" xfId="35" applyFont="1" applyAlignment="1" applyProtection="1">
      <alignment horizontal="justify" vertical="center"/>
      <protection hidden="1"/>
    </xf>
    <xf numFmtId="0" fontId="10" fillId="0" borderId="0" xfId="35" applyFont="1" applyAlignment="1" applyProtection="1">
      <alignment horizontal="justify" vertical="center" wrapText="1"/>
      <protection hidden="1"/>
    </xf>
    <xf numFmtId="0" fontId="10" fillId="0" borderId="0" xfId="35" applyFont="1" applyAlignment="1" applyProtection="1">
      <alignment vertical="center"/>
      <protection hidden="1"/>
    </xf>
    <xf numFmtId="0" fontId="10" fillId="0" borderId="0" xfId="35" applyFont="1" applyAlignment="1" applyProtection="1">
      <alignment horizontal="center" vertical="center"/>
      <protection hidden="1"/>
    </xf>
    <xf numFmtId="0" fontId="10" fillId="0" borderId="4" xfId="35" applyFont="1" applyBorder="1" applyAlignment="1" applyProtection="1">
      <alignment horizontal="right" vertical="top" wrapText="1"/>
      <protection hidden="1"/>
    </xf>
    <xf numFmtId="0" fontId="9" fillId="0" borderId="6" xfId="37" applyFont="1" applyBorder="1" applyAlignment="1" applyProtection="1">
      <alignment horizontal="left" vertical="center" wrapText="1"/>
      <protection hidden="1"/>
    </xf>
    <xf numFmtId="0" fontId="10" fillId="0" borderId="6" xfId="37" applyFont="1" applyBorder="1" applyAlignment="1" applyProtection="1">
      <alignment horizontal="left" vertical="center" wrapText="1"/>
      <protection hidden="1"/>
    </xf>
    <xf numFmtId="0" fontId="9" fillId="0" borderId="0" xfId="53" applyAlignment="1" applyProtection="1">
      <alignment horizontal="center" vertical="center"/>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0" borderId="26" xfId="48" applyFont="1" applyBorder="1" applyAlignment="1" applyProtection="1">
      <alignment horizontal="center" vertical="center"/>
      <protection hidden="1"/>
    </xf>
    <xf numFmtId="0" fontId="5" fillId="0" borderId="3" xfId="48" applyFont="1" applyBorder="1" applyAlignment="1" applyProtection="1">
      <alignment horizontal="center" vertical="center"/>
      <protection hidden="1"/>
    </xf>
    <xf numFmtId="0" fontId="5" fillId="0" borderId="10" xfId="48" applyFont="1" applyBorder="1" applyAlignment="1" applyProtection="1">
      <alignment horizontal="center" vertical="center"/>
      <protection hidden="1"/>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53"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46" fillId="10" borderId="26" xfId="0" applyFont="1" applyFill="1" applyBorder="1" applyAlignment="1" applyProtection="1">
      <alignment horizontal="center" vertical="center"/>
      <protection hidden="1"/>
    </xf>
    <xf numFmtId="0" fontId="46" fillId="10" borderId="3" xfId="0" applyFont="1" applyFill="1" applyBorder="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53" applyAlignment="1" applyProtection="1">
      <alignment horizontal="left" vertical="center"/>
      <protection hidden="1"/>
    </xf>
    <xf numFmtId="0" fontId="9" fillId="0" borderId="0" xfId="35" quotePrefix="1" applyFont="1" applyAlignment="1" applyProtection="1">
      <alignment horizontal="justify" vertical="top" wrapText="1"/>
      <protection hidden="1"/>
    </xf>
    <xf numFmtId="0" fontId="10" fillId="0" borderId="4" xfId="35" applyFont="1" applyBorder="1" applyAlignment="1" applyProtection="1">
      <alignment horizontal="left" vertical="top" wrapText="1"/>
      <protection hidden="1"/>
    </xf>
    <xf numFmtId="0" fontId="10" fillId="12" borderId="0" xfId="35" applyFont="1" applyFill="1" applyAlignment="1" applyProtection="1">
      <alignment horizontal="center" vertical="center" wrapText="1"/>
      <protection hidden="1"/>
    </xf>
    <xf numFmtId="0" fontId="10" fillId="0" borderId="0" xfId="35" applyFont="1" applyAlignment="1" applyProtection="1">
      <alignment horizontal="justify" vertical="center" wrapText="1"/>
      <protection hidden="1"/>
    </xf>
    <xf numFmtId="0" fontId="10" fillId="0" borderId="0" xfId="35"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9" fillId="0" borderId="26" xfId="37" applyFont="1" applyBorder="1" applyAlignment="1" applyProtection="1">
      <alignment horizontal="left" vertical="center" wrapText="1"/>
      <protection hidden="1"/>
    </xf>
    <xf numFmtId="0" fontId="9" fillId="0" borderId="10" xfId="37" applyFont="1" applyBorder="1" applyAlignment="1" applyProtection="1">
      <alignment horizontal="left" vertical="center" wrapText="1"/>
      <protection hidden="1"/>
    </xf>
    <xf numFmtId="0" fontId="10" fillId="0" borderId="26" xfId="37" applyFont="1" applyBorder="1" applyAlignment="1" applyProtection="1">
      <alignment horizontal="left" vertical="center" wrapText="1"/>
      <protection hidden="1"/>
    </xf>
    <xf numFmtId="0" fontId="10" fillId="0" borderId="10" xfId="37" applyFont="1" applyBorder="1" applyAlignment="1" applyProtection="1">
      <alignment horizontal="left" vertical="center" wrapText="1"/>
      <protection hidden="1"/>
    </xf>
    <xf numFmtId="0" fontId="10" fillId="0" borderId="3" xfId="37" applyFont="1" applyBorder="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0" xfId="37" applyFont="1" applyBorder="1" applyAlignment="1" applyProtection="1">
      <alignment horizontal="center" vertical="center" wrapText="1"/>
      <protection hidden="1"/>
    </xf>
    <xf numFmtId="0" fontId="4" fillId="9" borderId="26" xfId="39" applyFont="1" applyFill="1" applyBorder="1" applyAlignment="1" applyProtection="1">
      <alignment horizontal="left" vertical="center" wrapText="1"/>
      <protection hidden="1"/>
    </xf>
    <xf numFmtId="0" fontId="4" fillId="9" borderId="3" xfId="39" applyFont="1" applyFill="1" applyBorder="1" applyAlignment="1" applyProtection="1">
      <alignment horizontal="left" vertical="center" wrapText="1"/>
      <protection hidden="1"/>
    </xf>
    <xf numFmtId="0" fontId="4" fillId="9" borderId="10" xfId="39" applyFont="1" applyFill="1" applyBorder="1" applyAlignment="1" applyProtection="1">
      <alignment horizontal="left" vertical="center" wrapText="1"/>
      <protection hidden="1"/>
    </xf>
    <xf numFmtId="0" fontId="10" fillId="0" borderId="4" xfId="39" applyFont="1" applyBorder="1" applyAlignment="1" applyProtection="1">
      <alignment horizontal="left" vertical="center"/>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9" fillId="0" borderId="0" xfId="0" applyFont="1" applyAlignment="1" applyProtection="1">
      <alignment horizontal="center" vertical="center"/>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Alignment="1" applyProtection="1">
      <alignment horizontal="center" vertical="center" wrapText="1"/>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172" fontId="9" fillId="0" borderId="0" xfId="0" applyNumberFormat="1" applyFont="1" applyAlignment="1" applyProtection="1">
      <alignment horizontal="justify" vertical="top" wrapText="1"/>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3"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13" borderId="0" xfId="0" applyFont="1" applyFill="1" applyAlignment="1" applyProtection="1">
      <alignment horizontal="center" vertical="top" wrapText="1"/>
      <protection hidden="1"/>
    </xf>
    <xf numFmtId="0" fontId="9" fillId="13" borderId="0" xfId="0" applyFont="1" applyFill="1" applyAlignment="1" applyProtection="1">
      <alignment horizontal="right" vertical="top" wrapText="1"/>
      <protection hidden="1"/>
    </xf>
    <xf numFmtId="0" fontId="9" fillId="13" borderId="8" xfId="0" applyFont="1" applyFill="1" applyBorder="1" applyAlignment="1" applyProtection="1">
      <alignment horizontal="right" vertical="top" wrapText="1"/>
      <protection hidden="1"/>
    </xf>
    <xf numFmtId="0" fontId="10" fillId="0" borderId="0" xfId="0" applyFont="1" applyAlignment="1" applyProtection="1">
      <alignment horizontal="left" vertical="center"/>
      <protection hidden="1"/>
    </xf>
    <xf numFmtId="0" fontId="69" fillId="11" borderId="0" xfId="52" applyFont="1" applyFill="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Alignment="1" applyProtection="1">
      <alignment horizontal="left" vertical="top"/>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639050"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7829550" y="47625"/>
          <a:ext cx="1104900" cy="895350"/>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295275</xdr:colOff>
      <xdr:row>0</xdr:row>
      <xdr:rowOff>200025</xdr:rowOff>
    </xdr:from>
    <xdr:to>
      <xdr:col>12</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7467600"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D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D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13192125"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13192125" y="66675"/>
          <a:ext cx="2031206" cy="933450"/>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7924800" y="57150"/>
          <a:ext cx="1200150" cy="86677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4573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134225"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304800</xdr:rowOff>
    </xdr:from>
    <xdr:to>
      <xdr:col>7</xdr:col>
      <xdr:colOff>657225</xdr:colOff>
      <xdr:row>23</xdr:row>
      <xdr:rowOff>131518</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295275</xdr:rowOff>
    </xdr:from>
    <xdr:to>
      <xdr:col>9</xdr:col>
      <xdr:colOff>63131</xdr:colOff>
      <xdr:row>23</xdr:row>
      <xdr:rowOff>114300</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209550</xdr:rowOff>
    </xdr:from>
    <xdr:to>
      <xdr:col>10</xdr:col>
      <xdr:colOff>89536</xdr:colOff>
      <xdr:row>23</xdr:row>
      <xdr:rowOff>114183</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5439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391525"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450667" y="47625"/>
          <a:ext cx="1109133" cy="890058"/>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https://powergrid1989-my.sharepoint.com/personal/ccdrive2_powergrid_in/Documents/CS%20-%20G7/Kumar%20Siddhant/1%20KUMAR%20SIDDHANT/RTM/SS-133/BD/base/First_Envelope_and_Bid_Forms.xlsx" TargetMode="External"/><Relationship Id="rId1" Type="http://schemas.openxmlformats.org/officeDocument/2006/relationships/externalLinkPath" Target="base/First_Envelope_and_Bid_Form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Bid Form 1st Envelope "/>
      <sheetName val="N to W"/>
      <sheetName val="Sheet1"/>
    </sheetNames>
    <sheetDataSet>
      <sheetData sheetId="0">
        <row r="1">
          <cell r="B1" t="str">
            <v>Transformer Package TR-12 for 3x500 MVA, 400kV/220/33kV, 3-phase Transformers and 1x500 MVA, 400kV/230/33kV 3-phase Transformer under Bulk Procurement (LOT-5) of 400kV class Transformers and Reactors of various capacities.</v>
          </cell>
        </row>
      </sheetData>
      <sheetData sheetId="1"/>
      <sheetData sheetId="2"/>
      <sheetData sheetId="3">
        <row r="1">
          <cell r="A1" t="str">
            <v>Specification No. :CC/NT/W-TR/DOM/A06/23/11406</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56.bin"/><Relationship Id="rId13" Type="http://schemas.openxmlformats.org/officeDocument/2006/relationships/printerSettings" Target="../printerSettings/printerSettings361.bin"/><Relationship Id="rId18" Type="http://schemas.openxmlformats.org/officeDocument/2006/relationships/printerSettings" Target="../printerSettings/printerSettings366.bin"/><Relationship Id="rId26" Type="http://schemas.openxmlformats.org/officeDocument/2006/relationships/printerSettings" Target="../printerSettings/printerSettings374.bin"/><Relationship Id="rId3" Type="http://schemas.openxmlformats.org/officeDocument/2006/relationships/printerSettings" Target="../printerSettings/printerSettings351.bin"/><Relationship Id="rId21" Type="http://schemas.openxmlformats.org/officeDocument/2006/relationships/printerSettings" Target="../printerSettings/printerSettings369.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17" Type="http://schemas.openxmlformats.org/officeDocument/2006/relationships/printerSettings" Target="../printerSettings/printerSettings365.bin"/><Relationship Id="rId25" Type="http://schemas.openxmlformats.org/officeDocument/2006/relationships/printerSettings" Target="../printerSettings/printerSettings373.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20" Type="http://schemas.openxmlformats.org/officeDocument/2006/relationships/printerSettings" Target="../printerSettings/printerSettings368.bin"/><Relationship Id="rId29" Type="http://schemas.openxmlformats.org/officeDocument/2006/relationships/printerSettings" Target="../printerSettings/printerSettings377.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24" Type="http://schemas.openxmlformats.org/officeDocument/2006/relationships/printerSettings" Target="../printerSettings/printerSettings372.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23" Type="http://schemas.openxmlformats.org/officeDocument/2006/relationships/printerSettings" Target="../printerSettings/printerSettings371.bin"/><Relationship Id="rId28" Type="http://schemas.openxmlformats.org/officeDocument/2006/relationships/printerSettings" Target="../printerSettings/printerSettings376.bin"/><Relationship Id="rId10" Type="http://schemas.openxmlformats.org/officeDocument/2006/relationships/printerSettings" Target="../printerSettings/printerSettings358.bin"/><Relationship Id="rId19" Type="http://schemas.openxmlformats.org/officeDocument/2006/relationships/printerSettings" Target="../printerSettings/printerSettings367.bin"/><Relationship Id="rId31" Type="http://schemas.openxmlformats.org/officeDocument/2006/relationships/drawing" Target="../drawings/drawing14.xml"/><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 Id="rId22" Type="http://schemas.openxmlformats.org/officeDocument/2006/relationships/printerSettings" Target="../printerSettings/printerSettings370.bin"/><Relationship Id="rId27" Type="http://schemas.openxmlformats.org/officeDocument/2006/relationships/printerSettings" Target="../printerSettings/printerSettings375.bin"/><Relationship Id="rId30" Type="http://schemas.openxmlformats.org/officeDocument/2006/relationships/printerSettings" Target="../printerSettings/printerSettings37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1.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5" Type="http://schemas.openxmlformats.org/officeDocument/2006/relationships/drawing" Target="../drawings/drawing15.xml"/><Relationship Id="rId4" Type="http://schemas.openxmlformats.org/officeDocument/2006/relationships/printerSettings" Target="../printerSettings/printerSettings38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90.bin"/><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 Type="http://schemas.openxmlformats.org/officeDocument/2006/relationships/printerSettings" Target="../printerSettings/printerSettings385.bin"/><Relationship Id="rId21" Type="http://schemas.openxmlformats.org/officeDocument/2006/relationships/printerSettings" Target="../printerSettings/printerSettings403.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0" Type="http://schemas.openxmlformats.org/officeDocument/2006/relationships/printerSettings" Target="../printerSettings/printerSettings402.bin"/><Relationship Id="rId29" Type="http://schemas.openxmlformats.org/officeDocument/2006/relationships/printerSettings" Target="../printerSettings/printerSettings411.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28" Type="http://schemas.openxmlformats.org/officeDocument/2006/relationships/printerSettings" Target="../printerSettings/printerSettings410.bin"/><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31" Type="http://schemas.openxmlformats.org/officeDocument/2006/relationships/drawing" Target="../drawings/drawing16.xml"/><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 Id="rId30" Type="http://schemas.openxmlformats.org/officeDocument/2006/relationships/printerSettings" Target="../printerSettings/printerSettings41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18" Type="http://schemas.openxmlformats.org/officeDocument/2006/relationships/printerSettings" Target="../printerSettings/printerSettings430.bin"/><Relationship Id="rId26" Type="http://schemas.openxmlformats.org/officeDocument/2006/relationships/drawing" Target="../drawings/drawing17.xml"/><Relationship Id="rId3" Type="http://schemas.openxmlformats.org/officeDocument/2006/relationships/printerSettings" Target="../printerSettings/printerSettings415.bin"/><Relationship Id="rId21" Type="http://schemas.openxmlformats.org/officeDocument/2006/relationships/printerSettings" Target="../printerSettings/printerSettings433.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17" Type="http://schemas.openxmlformats.org/officeDocument/2006/relationships/printerSettings" Target="../printerSettings/printerSettings429.bin"/><Relationship Id="rId25" Type="http://schemas.openxmlformats.org/officeDocument/2006/relationships/printerSettings" Target="../printerSettings/printerSettings437.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20" Type="http://schemas.openxmlformats.org/officeDocument/2006/relationships/printerSettings" Target="../printerSettings/printerSettings432.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24" Type="http://schemas.openxmlformats.org/officeDocument/2006/relationships/printerSettings" Target="../printerSettings/printerSettings436.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23" Type="http://schemas.openxmlformats.org/officeDocument/2006/relationships/printerSettings" Target="../printerSettings/printerSettings435.bin"/><Relationship Id="rId10" Type="http://schemas.openxmlformats.org/officeDocument/2006/relationships/printerSettings" Target="../printerSettings/printerSettings422.bin"/><Relationship Id="rId19" Type="http://schemas.openxmlformats.org/officeDocument/2006/relationships/printerSettings" Target="../printerSettings/printerSettings431.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 Id="rId22" Type="http://schemas.openxmlformats.org/officeDocument/2006/relationships/printerSettings" Target="../printerSettings/printerSettings4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45.bin"/><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26" Type="http://schemas.openxmlformats.org/officeDocument/2006/relationships/drawing" Target="../drawings/drawing18.xml"/><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5" Type="http://schemas.openxmlformats.org/officeDocument/2006/relationships/printerSettings" Target="../printerSettings/printerSettings462.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24" Type="http://schemas.openxmlformats.org/officeDocument/2006/relationships/printerSettings" Target="../printerSettings/printerSettings461.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23" Type="http://schemas.openxmlformats.org/officeDocument/2006/relationships/printerSettings" Target="../printerSettings/printerSettings460.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 Id="rId22" Type="http://schemas.openxmlformats.org/officeDocument/2006/relationships/printerSettings" Target="../printerSettings/printerSettings45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printerSettings" Target="../printerSettings/printerSettings488.bin"/><Relationship Id="rId3" Type="http://schemas.openxmlformats.org/officeDocument/2006/relationships/printerSettings" Target="../printerSettings/printerSettings465.bin"/><Relationship Id="rId21" Type="http://schemas.openxmlformats.org/officeDocument/2006/relationships/printerSettings" Target="../printerSettings/printerSettings483.bin"/><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printerSettings" Target="../printerSettings/printerSettings487.bin"/><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vmlDrawing" Target="../drawings/vmlDrawing4.vm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printerSettings" Target="../printerSettings/printerSettings486.bin"/><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printerSettings" Target="../printerSettings/printerSettings485.bin"/><Relationship Id="rId28" Type="http://schemas.openxmlformats.org/officeDocument/2006/relationships/drawing" Target="../drawings/drawing19.xm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ctrlProp" Target="../ctrlProps/ctrlProp5.xml"/><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printerSettings" Target="../printerSettings/printerSettings484.bin"/><Relationship Id="rId27" Type="http://schemas.openxmlformats.org/officeDocument/2006/relationships/printerSettings" Target="../printerSettings/printerSettings489.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26" Type="http://schemas.openxmlformats.org/officeDocument/2006/relationships/printerSettings" Target="../printerSettings/printerSettings515.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5" Type="http://schemas.openxmlformats.org/officeDocument/2006/relationships/printerSettings" Target="../printerSettings/printerSettings514.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29" Type="http://schemas.openxmlformats.org/officeDocument/2006/relationships/printerSettings" Target="../printerSettings/printerSettings518.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24" Type="http://schemas.openxmlformats.org/officeDocument/2006/relationships/printerSettings" Target="../printerSettings/printerSettings513.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23" Type="http://schemas.openxmlformats.org/officeDocument/2006/relationships/printerSettings" Target="../printerSettings/printerSettings512.bin"/><Relationship Id="rId28" Type="http://schemas.openxmlformats.org/officeDocument/2006/relationships/printerSettings" Target="../printerSettings/printerSettings517.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31" Type="http://schemas.openxmlformats.org/officeDocument/2006/relationships/drawing" Target="../drawings/drawing20.xml"/><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 Id="rId27" Type="http://schemas.openxmlformats.org/officeDocument/2006/relationships/printerSettings" Target="../printerSettings/printerSettings516.bin"/><Relationship Id="rId30" Type="http://schemas.openxmlformats.org/officeDocument/2006/relationships/printerSettings" Target="../printerSettings/printerSettings51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drawing" Target="../drawings/drawing21.xml"/><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printerSettings" Target="../printerSettings/printerSettings556.bin"/><Relationship Id="rId3" Type="http://schemas.openxmlformats.org/officeDocument/2006/relationships/printerSettings" Target="../printerSettings/printerSettings546.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2" Type="http://schemas.openxmlformats.org/officeDocument/2006/relationships/printerSettings" Target="../printerSettings/printerSettings545.bin"/><Relationship Id="rId16" Type="http://schemas.openxmlformats.org/officeDocument/2006/relationships/drawing" Target="../drawings/drawing22.xml"/><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10" Type="http://schemas.openxmlformats.org/officeDocument/2006/relationships/printerSettings" Target="../printerSettings/printerSettings553.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66.bin"/><Relationship Id="rId3" Type="http://schemas.openxmlformats.org/officeDocument/2006/relationships/printerSettings" Target="../printerSettings/printerSettings561.bin"/><Relationship Id="rId7" Type="http://schemas.openxmlformats.org/officeDocument/2006/relationships/printerSettings" Target="../printerSettings/printerSettings565.bin"/><Relationship Id="rId2" Type="http://schemas.openxmlformats.org/officeDocument/2006/relationships/printerSettings" Target="../printerSettings/printerSettings560.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5" Type="http://schemas.openxmlformats.org/officeDocument/2006/relationships/printerSettings" Target="../printerSettings/printerSettings563.bin"/><Relationship Id="rId10" Type="http://schemas.openxmlformats.org/officeDocument/2006/relationships/drawing" Target="../drawings/drawing23.xml"/><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 Type="http://schemas.openxmlformats.org/officeDocument/2006/relationships/printerSettings" Target="../printerSettings/printerSettings570.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0" Type="http://schemas.openxmlformats.org/officeDocument/2006/relationships/printerSettings" Target="../printerSettings/printerSettings587.bin"/><Relationship Id="rId29" Type="http://schemas.openxmlformats.org/officeDocument/2006/relationships/printerSettings" Target="../printerSettings/printerSettings596.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5" Type="http://schemas.openxmlformats.org/officeDocument/2006/relationships/printerSettings" Target="../printerSettings/printerSettings572.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28" Type="http://schemas.openxmlformats.org/officeDocument/2006/relationships/printerSettings" Target="../printerSettings/printerSettings595.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31" Type="http://schemas.openxmlformats.org/officeDocument/2006/relationships/drawing" Target="../drawings/drawing24.xml"/><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 Id="rId27" Type="http://schemas.openxmlformats.org/officeDocument/2006/relationships/printerSettings" Target="../printerSettings/printerSettings594.bin"/><Relationship Id="rId30" Type="http://schemas.openxmlformats.org/officeDocument/2006/relationships/printerSettings" Target="../printerSettings/printerSettings59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18" Type="http://schemas.openxmlformats.org/officeDocument/2006/relationships/printerSettings" Target="../printerSettings/printerSettings615.bin"/><Relationship Id="rId26" Type="http://schemas.openxmlformats.org/officeDocument/2006/relationships/printerSettings" Target="../printerSettings/printerSettings623.bin"/><Relationship Id="rId3" Type="http://schemas.openxmlformats.org/officeDocument/2006/relationships/printerSettings" Target="../printerSettings/printerSettings600.bin"/><Relationship Id="rId21" Type="http://schemas.openxmlformats.org/officeDocument/2006/relationships/printerSettings" Target="../printerSettings/printerSettings618.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17" Type="http://schemas.openxmlformats.org/officeDocument/2006/relationships/printerSettings" Target="../printerSettings/printerSettings614.bin"/><Relationship Id="rId25" Type="http://schemas.openxmlformats.org/officeDocument/2006/relationships/printerSettings" Target="../printerSettings/printerSettings622.bin"/><Relationship Id="rId2" Type="http://schemas.openxmlformats.org/officeDocument/2006/relationships/printerSettings" Target="../printerSettings/printerSettings599.bin"/><Relationship Id="rId16" Type="http://schemas.openxmlformats.org/officeDocument/2006/relationships/printerSettings" Target="../printerSettings/printerSettings613.bin"/><Relationship Id="rId20" Type="http://schemas.openxmlformats.org/officeDocument/2006/relationships/printerSettings" Target="../printerSettings/printerSettings617.bin"/><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24" Type="http://schemas.openxmlformats.org/officeDocument/2006/relationships/printerSettings" Target="../printerSettings/printerSettings621.bin"/><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23" Type="http://schemas.openxmlformats.org/officeDocument/2006/relationships/printerSettings" Target="../printerSettings/printerSettings620.bin"/><Relationship Id="rId10" Type="http://schemas.openxmlformats.org/officeDocument/2006/relationships/printerSettings" Target="../printerSettings/printerSettings607.bin"/><Relationship Id="rId19" Type="http://schemas.openxmlformats.org/officeDocument/2006/relationships/printerSettings" Target="../printerSettings/printerSettings616.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 Id="rId22" Type="http://schemas.openxmlformats.org/officeDocument/2006/relationships/printerSettings" Target="../printerSettings/printerSettings619.bin"/><Relationship Id="rId27"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printerSettings" Target="../printerSettings/printerSettings649.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F13" sqref="F13"/>
    </sheetView>
  </sheetViews>
  <sheetFormatPr defaultRowHeight="15.75"/>
  <cols>
    <col min="1" max="1" width="27.5703125" style="55" customWidth="1"/>
    <col min="2" max="2" width="14.85546875" style="55" customWidth="1"/>
    <col min="3" max="7" width="9.140625" style="55"/>
    <col min="8" max="8" width="48" style="55" customWidth="1"/>
    <col min="9" max="16384" width="9.140625" style="12"/>
  </cols>
  <sheetData>
    <row r="1" spans="1:8" ht="114" customHeight="1">
      <c r="A1" s="116" t="s">
        <v>312</v>
      </c>
      <c r="B1" s="526" t="s">
        <v>814</v>
      </c>
      <c r="C1" s="527"/>
      <c r="D1" s="527"/>
      <c r="E1" s="527"/>
      <c r="F1" s="527"/>
      <c r="G1" s="527"/>
      <c r="H1" s="527"/>
    </row>
    <row r="2" spans="1:8" ht="30.75" customHeight="1">
      <c r="A2" s="116" t="s">
        <v>181</v>
      </c>
      <c r="B2" s="531" t="s">
        <v>815</v>
      </c>
      <c r="C2" s="531"/>
      <c r="D2" s="531"/>
      <c r="E2" s="531"/>
      <c r="F2" s="531"/>
      <c r="G2" s="531"/>
      <c r="H2" s="531"/>
    </row>
    <row r="3" spans="1:8" ht="51.75" customHeight="1">
      <c r="A3" s="116" t="s">
        <v>311</v>
      </c>
      <c r="B3" s="528" t="s">
        <v>816</v>
      </c>
      <c r="C3" s="529"/>
      <c r="D3" s="529"/>
      <c r="E3" s="529"/>
      <c r="F3" s="529"/>
      <c r="G3" s="529"/>
      <c r="H3" s="529"/>
    </row>
    <row r="4" spans="1:8">
      <c r="B4" s="530"/>
      <c r="C4" s="530"/>
    </row>
    <row r="5" spans="1:8" ht="16.5">
      <c r="A5" s="116" t="s">
        <v>123</v>
      </c>
      <c r="B5" s="160">
        <v>16</v>
      </c>
      <c r="C5" s="121" t="s">
        <v>124</v>
      </c>
      <c r="D5" s="21"/>
    </row>
    <row r="6" spans="1:8">
      <c r="B6" s="160"/>
      <c r="C6" s="121"/>
      <c r="D6" s="21"/>
    </row>
    <row r="7" spans="1:8" ht="16.5">
      <c r="A7" s="148"/>
      <c r="B7" s="160"/>
      <c r="C7" s="121"/>
    </row>
    <row r="8" spans="1:8">
      <c r="B8" s="160"/>
      <c r="C8" s="121"/>
    </row>
    <row r="9" spans="1:8">
      <c r="B9" s="160"/>
      <c r="C9" s="121"/>
    </row>
    <row r="10" spans="1:8" ht="16.5">
      <c r="B10" s="378" t="s">
        <v>620</v>
      </c>
    </row>
  </sheetData>
  <sheetProtection algorithmName="SHA-512" hashValue="HAJT1pmSX5aCxu4zfeerYdMkXoMLfxsJ9m43cIJiSi9RHFpep0tAF5ILoxQTE1Vkvp0KW6SMO9wvRDDipOODjg==" saltValue="Pn9/IXr9AA4k+IhyJMETug==" spinCount="100000" sheet="1"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4">
    <mergeCell ref="B1:H1"/>
    <mergeCell ref="B3:H3"/>
    <mergeCell ref="B4:C4"/>
    <mergeCell ref="B2:H2"/>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topLeftCell="A7" zoomScale="80" zoomScaleNormal="100" zoomScaleSheetLayoutView="80" workbookViewId="0">
      <selection activeCell="M23" sqref="M23"/>
    </sheetView>
  </sheetViews>
  <sheetFormatPr defaultRowHeight="15.75"/>
  <cols>
    <col min="1" max="1" width="12.140625" style="308" customWidth="1"/>
    <col min="2" max="2" width="28.5703125" style="308" customWidth="1"/>
    <col min="3" max="3" width="36.7109375" style="308" customWidth="1"/>
    <col min="4" max="4" width="15" style="308" customWidth="1"/>
    <col min="5" max="5" width="26" style="308" customWidth="1"/>
    <col min="6" max="6" width="9.140625" style="308"/>
    <col min="7" max="7" width="0" style="308" hidden="1" customWidth="1"/>
    <col min="8" max="8" width="10.42578125" style="308" hidden="1" customWidth="1"/>
    <col min="9" max="16384" width="9.140625" style="309"/>
  </cols>
  <sheetData>
    <row r="1" spans="1:9" ht="28.5" customHeight="1">
      <c r="A1" s="305" t="str">
        <f>'Attach 3(JV)'!A1</f>
        <v xml:space="preserve">Specification No. :CC/NT/W-AIS/DOM/A06/24/09570	</v>
      </c>
      <c r="B1" s="306"/>
      <c r="C1" s="306"/>
      <c r="D1" s="306"/>
      <c r="E1" s="307" t="s">
        <v>526</v>
      </c>
    </row>
    <row r="2" spans="1:9" ht="8.1" customHeight="1"/>
    <row r="3" spans="1:9" ht="84.7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310"/>
      <c r="G3" s="310"/>
      <c r="H3" s="310"/>
    </row>
    <row r="4" spans="1:9" ht="8.1" customHeight="1">
      <c r="A4" s="311"/>
      <c r="H4" s="312"/>
      <c r="I4" s="313"/>
    </row>
    <row r="5" spans="1:9" ht="44.25" customHeight="1">
      <c r="A5" s="618" t="s">
        <v>527</v>
      </c>
      <c r="B5" s="618"/>
      <c r="C5" s="618"/>
      <c r="D5" s="618"/>
      <c r="E5" s="618"/>
      <c r="F5" s="314"/>
      <c r="H5" s="312"/>
      <c r="I5" s="313"/>
    </row>
    <row r="6" spans="1:9" ht="8.1" customHeight="1">
      <c r="A6" s="315"/>
      <c r="H6" s="312"/>
      <c r="I6" s="313"/>
    </row>
    <row r="7" spans="1:9" ht="20.100000000000001" customHeight="1">
      <c r="A7" s="314"/>
      <c r="B7" s="315"/>
      <c r="C7" s="315"/>
      <c r="D7" s="316" t="str">
        <f>'[14]Attach 3(JV)'!E7</f>
        <v>To:</v>
      </c>
      <c r="H7" s="312"/>
      <c r="I7" s="313"/>
    </row>
    <row r="8" spans="1:9" ht="26.25" customHeight="1">
      <c r="A8" s="619" t="str">
        <f>'[14]Attach 3(QR)'!A8:D8</f>
        <v>Bidder's Name and Address:</v>
      </c>
      <c r="B8" s="619"/>
      <c r="C8" s="619"/>
      <c r="D8" s="317" t="str">
        <f>'[14]Attach 3(JV)'!E8</f>
        <v>Contract Services</v>
      </c>
      <c r="H8" s="312"/>
      <c r="I8" s="313"/>
    </row>
    <row r="9" spans="1:9" ht="26.25" customHeight="1">
      <c r="A9" s="612" t="str">
        <f>'Attach 3(JV)'!A8</f>
        <v/>
      </c>
      <c r="B9" s="612"/>
      <c r="C9" s="420"/>
      <c r="D9" s="317"/>
      <c r="H9" s="312"/>
      <c r="I9" s="313"/>
    </row>
    <row r="10" spans="1:9" ht="33" customHeight="1">
      <c r="A10" s="318" t="s">
        <v>351</v>
      </c>
      <c r="B10" s="620" t="str">
        <f>'Attach 3(JV)'!B9</f>
        <v/>
      </c>
      <c r="C10" s="620"/>
      <c r="D10" s="317" t="str">
        <f>'[14]Attach 3(JV)'!E9</f>
        <v>Power Grid Corporation of India Ltd.,</v>
      </c>
      <c r="F10" s="319"/>
      <c r="H10" s="312"/>
      <c r="I10" s="313"/>
    </row>
    <row r="11" spans="1:9" ht="16.5">
      <c r="A11" s="318" t="s">
        <v>353</v>
      </c>
      <c r="B11" s="611" t="str">
        <f>'Attach 3(JV)'!B10</f>
        <v/>
      </c>
      <c r="C11" s="611"/>
      <c r="D11" s="317" t="str">
        <f>'[14]Attach 3(JV)'!E10</f>
        <v>"Saudamini", Plot No. 2, Sector 29</v>
      </c>
      <c r="H11" s="312"/>
      <c r="I11" s="313"/>
    </row>
    <row r="12" spans="1:9">
      <c r="B12" s="611" t="str">
        <f>'Attach 3(JV)'!B11</f>
        <v/>
      </c>
      <c r="C12" s="611"/>
      <c r="D12" s="317" t="str">
        <f>'[14]Attach 3(JV)'!E11</f>
        <v>Gurgaon (Haryana) - 122001</v>
      </c>
    </row>
    <row r="13" spans="1:9" ht="21" customHeight="1">
      <c r="A13" s="315"/>
      <c r="B13" s="611" t="str">
        <f>'Attach 3(JV)'!B12</f>
        <v/>
      </c>
      <c r="C13" s="611"/>
      <c r="D13" s="317"/>
    </row>
    <row r="14" spans="1:9" ht="20.100000000000001" customHeight="1">
      <c r="A14" s="308" t="s">
        <v>346</v>
      </c>
    </row>
    <row r="15" spans="1:9" ht="63" customHeight="1">
      <c r="A15" s="320">
        <v>1</v>
      </c>
      <c r="B15" s="613" t="s">
        <v>528</v>
      </c>
      <c r="C15" s="613"/>
      <c r="D15" s="613"/>
      <c r="E15" s="613"/>
    </row>
    <row r="16" spans="1:9" ht="32.1" customHeight="1">
      <c r="A16" s="614" t="s">
        <v>349</v>
      </c>
      <c r="B16" s="614" t="s">
        <v>367</v>
      </c>
      <c r="C16" s="614" t="s">
        <v>371</v>
      </c>
      <c r="D16" s="616" t="s">
        <v>529</v>
      </c>
      <c r="E16" s="617"/>
    </row>
    <row r="17" spans="1:8" ht="41.25" customHeight="1">
      <c r="A17" s="615"/>
      <c r="B17" s="615"/>
      <c r="C17" s="615"/>
      <c r="D17" s="321" t="s">
        <v>373</v>
      </c>
      <c r="E17" s="321" t="s">
        <v>530</v>
      </c>
    </row>
    <row r="18" spans="1:8" ht="21.75" customHeight="1">
      <c r="A18" s="322">
        <v>1</v>
      </c>
      <c r="B18" s="323"/>
      <c r="C18" s="323"/>
      <c r="D18" s="323"/>
      <c r="E18" s="323"/>
    </row>
    <row r="19" spans="1:8" ht="21.95" customHeight="1">
      <c r="A19" s="324">
        <v>2</v>
      </c>
      <c r="B19" s="325"/>
      <c r="C19" s="325"/>
      <c r="D19" s="325"/>
      <c r="E19" s="325"/>
    </row>
    <row r="20" spans="1:8" ht="21.95" customHeight="1">
      <c r="A20" s="324">
        <v>3</v>
      </c>
      <c r="B20" s="325"/>
      <c r="C20" s="325"/>
      <c r="D20" s="325"/>
      <c r="E20" s="325"/>
    </row>
    <row r="21" spans="1:8" ht="21.95" customHeight="1">
      <c r="A21" s="324">
        <v>4</v>
      </c>
      <c r="B21" s="325"/>
      <c r="C21" s="325"/>
      <c r="D21" s="325"/>
      <c r="E21" s="325"/>
      <c r="F21" s="326"/>
      <c r="G21" s="326"/>
      <c r="H21" s="432" t="b">
        <v>0</v>
      </c>
    </row>
    <row r="22" spans="1:8" ht="24.75" customHeight="1">
      <c r="A22" s="327">
        <v>5</v>
      </c>
      <c r="B22" s="328"/>
      <c r="C22" s="328"/>
      <c r="D22" s="328"/>
      <c r="E22" s="328"/>
      <c r="F22" s="326"/>
      <c r="G22" s="326"/>
      <c r="H22" s="326"/>
    </row>
    <row r="23" spans="1:8" ht="90.75" customHeight="1">
      <c r="A23" s="329">
        <v>2</v>
      </c>
      <c r="B23" s="607" t="s">
        <v>699</v>
      </c>
      <c r="C23" s="607"/>
      <c r="D23" s="607"/>
      <c r="E23" s="607"/>
      <c r="F23" s="326"/>
      <c r="G23" s="326"/>
      <c r="H23" s="326"/>
    </row>
    <row r="24" spans="1:8" ht="18" customHeight="1">
      <c r="A24" s="330"/>
      <c r="B24" s="331"/>
      <c r="C24" s="331"/>
      <c r="D24" s="331"/>
      <c r="E24" s="331"/>
      <c r="F24" s="332"/>
      <c r="G24" s="332"/>
      <c r="H24" s="333"/>
    </row>
    <row r="25" spans="1:8" ht="54.75" hidden="1" customHeight="1">
      <c r="A25" s="608" t="s">
        <v>80</v>
      </c>
      <c r="B25" s="608"/>
      <c r="C25" s="608"/>
      <c r="D25" s="608"/>
      <c r="E25" s="608"/>
      <c r="F25" s="332"/>
      <c r="G25" s="332"/>
      <c r="H25" s="333"/>
    </row>
    <row r="26" spans="1:8" ht="32.1" hidden="1" customHeight="1">
      <c r="A26" s="604" t="s">
        <v>349</v>
      </c>
      <c r="B26" s="604" t="s">
        <v>367</v>
      </c>
      <c r="C26" s="604" t="s">
        <v>102</v>
      </c>
      <c r="D26" s="609" t="s">
        <v>103</v>
      </c>
      <c r="E26" s="610"/>
    </row>
    <row r="27" spans="1:8" ht="22.5" hidden="1" customHeight="1">
      <c r="A27" s="603"/>
      <c r="B27" s="603"/>
      <c r="C27" s="603"/>
      <c r="D27" s="334" t="s">
        <v>104</v>
      </c>
      <c r="E27" s="334" t="s">
        <v>105</v>
      </c>
    </row>
    <row r="28" spans="1:8" ht="21.95" hidden="1" customHeight="1">
      <c r="A28" s="335">
        <v>1</v>
      </c>
      <c r="B28" s="336"/>
      <c r="C28" s="336"/>
      <c r="D28" s="336"/>
      <c r="E28" s="336"/>
    </row>
    <row r="29" spans="1:8" ht="21.95" hidden="1" customHeight="1">
      <c r="A29" s="335">
        <v>2</v>
      </c>
      <c r="B29" s="336"/>
      <c r="C29" s="336"/>
      <c r="D29" s="336"/>
      <c r="E29" s="336"/>
    </row>
    <row r="30" spans="1:8" ht="37.5" hidden="1" customHeight="1">
      <c r="A30" s="335">
        <v>3</v>
      </c>
      <c r="B30" s="336"/>
      <c r="C30" s="336"/>
      <c r="D30" s="336"/>
      <c r="E30" s="336"/>
    </row>
    <row r="31" spans="1:8" ht="15.95" customHeight="1"/>
    <row r="32" spans="1:8" ht="15.95" customHeight="1">
      <c r="C32" s="337"/>
    </row>
    <row r="33" spans="1:9" ht="15.95" customHeight="1">
      <c r="A33" s="338" t="s">
        <v>6</v>
      </c>
      <c r="B33" s="351" t="str">
        <f>'Attach 3(JV)'!B24</f>
        <v>--</v>
      </c>
      <c r="C33" s="337" t="s">
        <v>4</v>
      </c>
      <c r="D33" s="598" t="str">
        <f>'Attach 3(JV)'!E24</f>
        <v/>
      </c>
      <c r="E33" s="598"/>
    </row>
    <row r="34" spans="1:9" ht="15.95" customHeight="1">
      <c r="A34" s="338" t="s">
        <v>7</v>
      </c>
      <c r="B34" s="352" t="str">
        <f>'Attach 3(JV)'!B25</f>
        <v/>
      </c>
      <c r="C34" s="337" t="s">
        <v>5</v>
      </c>
      <c r="D34" s="598" t="str">
        <f>'Attach 3(JV)'!E25</f>
        <v/>
      </c>
      <c r="E34" s="598"/>
    </row>
    <row r="35" spans="1:9" s="308" customFormat="1" ht="15.75" customHeight="1">
      <c r="A35" s="309"/>
      <c r="B35" s="309"/>
      <c r="C35" s="337"/>
      <c r="D35" s="309"/>
      <c r="E35" s="309"/>
      <c r="I35" s="309"/>
    </row>
    <row r="36" spans="1:9" s="308" customFormat="1" ht="19.5" customHeight="1">
      <c r="A36" s="342" t="str">
        <f>A1</f>
        <v xml:space="preserve">Specification No. :CC/NT/W-AIS/DOM/A06/24/09570	</v>
      </c>
      <c r="B36" s="343"/>
      <c r="C36" s="343"/>
      <c r="D36" s="343"/>
      <c r="E36" s="344" t="str">
        <f>E1</f>
        <v>Attachment-5A</v>
      </c>
      <c r="I36" s="309"/>
    </row>
    <row r="37" spans="1:9" s="308" customFormat="1" ht="18" customHeight="1">
      <c r="A37" s="340"/>
      <c r="I37" s="309"/>
    </row>
    <row r="38" spans="1:9" s="308" customFormat="1" ht="30" customHeight="1">
      <c r="A38" s="599" t="s">
        <v>369</v>
      </c>
      <c r="B38" s="599"/>
      <c r="C38" s="599"/>
      <c r="D38" s="599"/>
      <c r="E38" s="599"/>
      <c r="I38" s="309"/>
    </row>
    <row r="39" spans="1:9" s="308" customFormat="1" ht="18" customHeight="1">
      <c r="I39" s="309"/>
    </row>
    <row r="40" spans="1:9" s="308" customFormat="1" ht="36" customHeight="1">
      <c r="A40" s="600" t="s">
        <v>349</v>
      </c>
      <c r="B40" s="602" t="s">
        <v>367</v>
      </c>
      <c r="C40" s="604" t="s">
        <v>371</v>
      </c>
      <c r="D40" s="605" t="s">
        <v>529</v>
      </c>
      <c r="E40" s="606"/>
      <c r="I40" s="309"/>
    </row>
    <row r="41" spans="1:9" s="308" customFormat="1" ht="36" customHeight="1">
      <c r="A41" s="601"/>
      <c r="B41" s="603"/>
      <c r="C41" s="603"/>
      <c r="D41" s="334" t="s">
        <v>373</v>
      </c>
      <c r="E41" s="334" t="s">
        <v>531</v>
      </c>
      <c r="I41" s="309"/>
    </row>
    <row r="42" spans="1:9" s="308" customFormat="1" ht="18" customHeight="1">
      <c r="A42" s="345"/>
      <c r="B42" s="346"/>
      <c r="C42" s="345"/>
      <c r="D42" s="345"/>
      <c r="E42" s="345"/>
      <c r="I42" s="309"/>
    </row>
    <row r="43" spans="1:9" s="308" customFormat="1" ht="18" customHeight="1">
      <c r="A43" s="347"/>
      <c r="B43" s="348"/>
      <c r="C43" s="347"/>
      <c r="D43" s="347"/>
      <c r="E43" s="347"/>
      <c r="I43" s="309"/>
    </row>
    <row r="44" spans="1:9" s="308" customFormat="1" ht="18" customHeight="1">
      <c r="A44" s="347"/>
      <c r="B44" s="348"/>
      <c r="C44" s="347"/>
      <c r="D44" s="347"/>
      <c r="E44" s="347"/>
      <c r="I44" s="309"/>
    </row>
    <row r="45" spans="1:9" s="308" customFormat="1" ht="18" customHeight="1">
      <c r="A45" s="347"/>
      <c r="B45" s="348"/>
      <c r="C45" s="347"/>
      <c r="D45" s="347"/>
      <c r="E45" s="347"/>
      <c r="I45" s="309"/>
    </row>
    <row r="46" spans="1:9" s="308" customFormat="1" ht="18" customHeight="1">
      <c r="A46" s="347"/>
      <c r="B46" s="348"/>
      <c r="C46" s="347"/>
      <c r="D46" s="347"/>
      <c r="E46" s="347"/>
      <c r="I46" s="309"/>
    </row>
    <row r="47" spans="1:9" s="308" customFormat="1" ht="18" customHeight="1">
      <c r="A47" s="347"/>
      <c r="B47" s="348"/>
      <c r="C47" s="347"/>
      <c r="D47" s="347"/>
      <c r="E47" s="347"/>
      <c r="I47" s="309"/>
    </row>
    <row r="48" spans="1:9" s="308" customFormat="1" ht="18" customHeight="1">
      <c r="A48" s="347"/>
      <c r="B48" s="348"/>
      <c r="C48" s="347"/>
      <c r="D48" s="347"/>
      <c r="E48" s="347"/>
      <c r="I48" s="309"/>
    </row>
    <row r="49" spans="1:9" s="308" customFormat="1" ht="18" customHeight="1">
      <c r="A49" s="347"/>
      <c r="B49" s="348"/>
      <c r="C49" s="347"/>
      <c r="D49" s="347"/>
      <c r="E49" s="347"/>
      <c r="I49" s="309"/>
    </row>
    <row r="50" spans="1:9" s="308" customFormat="1" ht="18" customHeight="1">
      <c r="A50" s="347"/>
      <c r="B50" s="348"/>
      <c r="C50" s="347"/>
      <c r="D50" s="347"/>
      <c r="E50" s="347"/>
      <c r="I50" s="309"/>
    </row>
    <row r="51" spans="1:9" s="308" customFormat="1" ht="18" customHeight="1">
      <c r="A51" s="347"/>
      <c r="B51" s="348"/>
      <c r="C51" s="347"/>
      <c r="D51" s="347"/>
      <c r="E51" s="347"/>
      <c r="I51" s="309"/>
    </row>
    <row r="52" spans="1:9" s="308" customFormat="1" ht="18" customHeight="1">
      <c r="A52" s="347"/>
      <c r="B52" s="348"/>
      <c r="C52" s="347"/>
      <c r="D52" s="347"/>
      <c r="E52" s="347"/>
      <c r="I52" s="309"/>
    </row>
    <row r="53" spans="1:9" s="308" customFormat="1" ht="18" customHeight="1">
      <c r="A53" s="347"/>
      <c r="B53" s="348"/>
      <c r="C53" s="347"/>
      <c r="D53" s="347"/>
      <c r="E53" s="347"/>
      <c r="I53" s="309"/>
    </row>
    <row r="54" spans="1:9" s="308" customFormat="1" ht="18" customHeight="1">
      <c r="A54" s="347"/>
      <c r="B54" s="348"/>
      <c r="C54" s="347"/>
      <c r="D54" s="347"/>
      <c r="E54" s="347"/>
      <c r="I54" s="309"/>
    </row>
    <row r="55" spans="1:9" s="308" customFormat="1" ht="18" customHeight="1">
      <c r="A55" s="347"/>
      <c r="B55" s="348"/>
      <c r="C55" s="347"/>
      <c r="D55" s="347"/>
      <c r="E55" s="347"/>
      <c r="I55" s="309"/>
    </row>
    <row r="56" spans="1:9" s="308" customFormat="1" ht="18" customHeight="1">
      <c r="A56" s="347"/>
      <c r="B56" s="348"/>
      <c r="C56" s="347"/>
      <c r="D56" s="347"/>
      <c r="E56" s="347"/>
      <c r="I56" s="309"/>
    </row>
    <row r="57" spans="1:9" s="308" customFormat="1" ht="18" customHeight="1">
      <c r="A57" s="347"/>
      <c r="B57" s="348"/>
      <c r="C57" s="347"/>
      <c r="D57" s="347"/>
      <c r="E57" s="347"/>
      <c r="I57" s="309"/>
    </row>
    <row r="58" spans="1:9" s="308" customFormat="1" ht="18" customHeight="1">
      <c r="A58" s="347"/>
      <c r="B58" s="348"/>
      <c r="C58" s="347"/>
      <c r="D58" s="347"/>
      <c r="E58" s="347"/>
      <c r="I58" s="309"/>
    </row>
    <row r="59" spans="1:9" s="308" customFormat="1" ht="18" customHeight="1">
      <c r="A59" s="347"/>
      <c r="B59" s="348"/>
      <c r="C59" s="347"/>
      <c r="D59" s="347"/>
      <c r="E59" s="347"/>
      <c r="I59" s="309"/>
    </row>
    <row r="60" spans="1:9" s="308" customFormat="1" ht="18" customHeight="1">
      <c r="A60" s="347"/>
      <c r="B60" s="348"/>
      <c r="C60" s="347"/>
      <c r="D60" s="347"/>
      <c r="E60" s="347"/>
      <c r="I60" s="309"/>
    </row>
    <row r="61" spans="1:9" s="308" customFormat="1" ht="18" customHeight="1">
      <c r="A61" s="347"/>
      <c r="B61" s="348"/>
      <c r="C61" s="347"/>
      <c r="D61" s="347"/>
      <c r="E61" s="347"/>
      <c r="I61" s="309"/>
    </row>
    <row r="62" spans="1:9" s="308" customFormat="1" ht="18" customHeight="1">
      <c r="A62" s="347"/>
      <c r="B62" s="348"/>
      <c r="C62" s="347"/>
      <c r="D62" s="347"/>
      <c r="E62" s="347"/>
      <c r="I62" s="309"/>
    </row>
    <row r="63" spans="1:9" s="308" customFormat="1" ht="18" customHeight="1">
      <c r="A63" s="347"/>
      <c r="B63" s="348"/>
      <c r="C63" s="347"/>
      <c r="D63" s="347"/>
      <c r="E63" s="347"/>
      <c r="I63" s="309"/>
    </row>
    <row r="64" spans="1:9" s="308" customFormat="1" ht="18" customHeight="1">
      <c r="A64" s="347"/>
      <c r="B64" s="348"/>
      <c r="C64" s="347"/>
      <c r="D64" s="347"/>
      <c r="E64" s="347"/>
      <c r="I64" s="309"/>
    </row>
    <row r="65" spans="1:9" s="308" customFormat="1" ht="18" customHeight="1">
      <c r="A65" s="347"/>
      <c r="B65" s="348"/>
      <c r="C65" s="347"/>
      <c r="D65" s="347"/>
      <c r="E65" s="347"/>
      <c r="I65" s="309"/>
    </row>
    <row r="66" spans="1:9" s="308" customFormat="1" ht="18" customHeight="1">
      <c r="A66" s="347"/>
      <c r="B66" s="348"/>
      <c r="C66" s="347"/>
      <c r="D66" s="347"/>
      <c r="E66" s="347"/>
      <c r="I66" s="309"/>
    </row>
    <row r="67" spans="1:9" s="308" customFormat="1" ht="18" customHeight="1">
      <c r="A67" s="347"/>
      <c r="B67" s="348"/>
      <c r="C67" s="347"/>
      <c r="D67" s="347"/>
      <c r="E67" s="347"/>
      <c r="I67" s="309"/>
    </row>
    <row r="68" spans="1:9" s="308" customFormat="1" ht="18" customHeight="1">
      <c r="A68" s="349"/>
      <c r="B68" s="350"/>
      <c r="C68" s="349"/>
      <c r="D68" s="349"/>
      <c r="E68" s="349"/>
      <c r="I68" s="309"/>
    </row>
    <row r="69" spans="1:9" s="308" customFormat="1" ht="18" customHeight="1">
      <c r="I69" s="309"/>
    </row>
    <row r="70" spans="1:9" s="308" customFormat="1" ht="24" customHeight="1">
      <c r="C70" s="337"/>
      <c r="I70" s="309"/>
    </row>
    <row r="71" spans="1:9" s="308" customFormat="1" ht="24" customHeight="1">
      <c r="A71" s="338" t="s">
        <v>6</v>
      </c>
      <c r="B71" s="339" t="str">
        <f>B33</f>
        <v>--</v>
      </c>
      <c r="C71" s="337" t="s">
        <v>4</v>
      </c>
      <c r="D71" s="341" t="str">
        <f>D33</f>
        <v/>
      </c>
      <c r="I71" s="309"/>
    </row>
    <row r="72" spans="1:9" s="308" customFormat="1" ht="24" customHeight="1">
      <c r="A72" s="338" t="s">
        <v>7</v>
      </c>
      <c r="B72" s="339" t="str">
        <f>B34</f>
        <v/>
      </c>
      <c r="C72" s="337" t="s">
        <v>5</v>
      </c>
      <c r="D72" s="341" t="str">
        <f>D34</f>
        <v/>
      </c>
      <c r="I72" s="309"/>
    </row>
    <row r="73" spans="1:9" s="308" customFormat="1" ht="24" customHeight="1">
      <c r="A73" s="338"/>
      <c r="B73" s="351"/>
      <c r="C73" s="337"/>
      <c r="D73" s="352"/>
      <c r="I73" s="309"/>
    </row>
    <row r="74" spans="1:9" s="308" customFormat="1" ht="33" customHeight="1">
      <c r="D74" s="337"/>
      <c r="I74" s="309"/>
    </row>
  </sheetData>
  <sheetProtection algorithmName="SHA-512" hashValue="qLcjFc8JO8lXhKgHshNKFClfQdoYmlyqyxrf3KRWZgvgsIX++bsuyCaI0m29L5J4stIaB5rMQaP7eOrXUWQ3qA==" saltValue="IYgicdIejsXZKeDogKRrTA=="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3" zoomScaleSheetLayoutView="100" workbookViewId="0">
      <selection activeCell="A17" sqref="A17"/>
    </sheetView>
  </sheetViews>
  <sheetFormatPr defaultRowHeight="16.5"/>
  <cols>
    <col min="1" max="1" width="12.140625" style="16" customWidth="1"/>
    <col min="2" max="2" width="20.5703125" style="16" customWidth="1"/>
    <col min="3" max="3" width="11.42578125" style="16" customWidth="1"/>
    <col min="4" max="4" width="19.42578125" style="16" customWidth="1"/>
    <col min="5" max="5" width="49.42578125" style="16" customWidth="1"/>
    <col min="6" max="7" width="9.140625" style="11"/>
    <col min="8" max="8" width="0" style="11" hidden="1" customWidth="1"/>
    <col min="9" max="16384" width="9.140625" style="12"/>
  </cols>
  <sheetData>
    <row r="1" spans="1:26" ht="31.5" customHeight="1">
      <c r="A1" s="576" t="str">
        <f>'Attach 3(JV)'!A1</f>
        <v xml:space="preserve">Specification No. :CC/NT/W-AIS/DOM/A06/24/09570	</v>
      </c>
      <c r="B1" s="576"/>
      <c r="C1" s="576"/>
      <c r="D1" s="576"/>
      <c r="E1" s="295" t="str">
        <f>"Attachment-6 " &amp; 'Attach 3(JV)'!AT1</f>
        <v xml:space="preserve">Attachment-6 </v>
      </c>
      <c r="Z1" s="123"/>
    </row>
    <row r="2" spans="1:26" ht="3.75" customHeight="1">
      <c r="Z2" s="123"/>
    </row>
    <row r="3" spans="1:26" ht="84.7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3"/>
      <c r="G3" s="14"/>
      <c r="H3" s="13"/>
    </row>
    <row r="4" spans="1:26" ht="6.75" customHeight="1">
      <c r="A4" s="15"/>
      <c r="H4" s="17"/>
      <c r="I4" s="2"/>
    </row>
    <row r="5" spans="1:26" ht="20.100000000000001" customHeight="1">
      <c r="A5" s="569" t="s">
        <v>46</v>
      </c>
      <c r="B5" s="569"/>
      <c r="C5" s="569"/>
      <c r="D5" s="569"/>
      <c r="E5" s="569"/>
      <c r="F5" s="18"/>
      <c r="H5" s="17"/>
      <c r="I5" s="2"/>
    </row>
    <row r="6" spans="1:26" ht="10.5" customHeight="1">
      <c r="A6" s="19"/>
      <c r="H6" s="17"/>
      <c r="I6" s="2"/>
    </row>
    <row r="7" spans="1:26" ht="20.100000000000001" customHeight="1">
      <c r="A7" s="20" t="str">
        <f>'Attach 3(JV)'!A7</f>
        <v>Bidder’s Name and Address (Sole Bidder) :</v>
      </c>
      <c r="E7" s="5" t="str">
        <f>'Attach 3(JV)'!E7</f>
        <v>To:</v>
      </c>
      <c r="H7" s="17"/>
      <c r="I7" s="2"/>
    </row>
    <row r="8" spans="1:26" ht="36" customHeight="1">
      <c r="A8" s="567" t="str">
        <f>'Attach 3(JV)'!A8</f>
        <v/>
      </c>
      <c r="B8" s="567"/>
      <c r="C8" s="567"/>
      <c r="D8" s="567"/>
      <c r="E8" s="3" t="str">
        <f>'Attach 3(JV)'!E8</f>
        <v>Contract Services</v>
      </c>
      <c r="H8" s="17"/>
      <c r="I8" s="2"/>
    </row>
    <row r="9" spans="1:26" ht="20.100000000000001" customHeight="1">
      <c r="A9" s="4" t="s">
        <v>351</v>
      </c>
      <c r="B9" s="571" t="str">
        <f>'Attach 3(JV)'!B9</f>
        <v/>
      </c>
      <c r="C9" s="571"/>
      <c r="D9" s="571"/>
      <c r="E9" s="3" t="str">
        <f>'Attach 3(JV)'!E9</f>
        <v>Power Grid Corporation of India Ltd.,</v>
      </c>
      <c r="H9" s="17"/>
      <c r="I9" s="2"/>
    </row>
    <row r="10" spans="1:26" ht="20.100000000000001" customHeight="1">
      <c r="A10" s="4" t="s">
        <v>353</v>
      </c>
      <c r="B10" s="571" t="str">
        <f>'Attach 3(JV)'!B10</f>
        <v/>
      </c>
      <c r="C10" s="571"/>
      <c r="D10" s="571"/>
      <c r="E10" s="3" t="str">
        <f>'Attach 3(JV)'!E10</f>
        <v>"Saudamini", Plot No. 2, Sector 29</v>
      </c>
      <c r="H10" s="17"/>
      <c r="I10" s="2"/>
    </row>
    <row r="11" spans="1:26" ht="20.100000000000001" customHeight="1">
      <c r="B11" s="571" t="str">
        <f>'Attach 3(JV)'!B11</f>
        <v/>
      </c>
      <c r="C11" s="571"/>
      <c r="D11" s="571"/>
      <c r="E11" s="3" t="str">
        <f>'Attach 3(JV)'!E11</f>
        <v>Gurgaon (Haryana) - 122001</v>
      </c>
    </row>
    <row r="12" spans="1:26" ht="17.25" customHeight="1">
      <c r="A12" s="19"/>
      <c r="B12" s="571" t="str">
        <f>'Attach 3(JV)'!B12</f>
        <v/>
      </c>
      <c r="C12" s="571"/>
      <c r="D12" s="571"/>
      <c r="E12" s="3"/>
    </row>
    <row r="13" spans="1:26" ht="21" customHeight="1">
      <c r="A13" s="16" t="s">
        <v>346</v>
      </c>
      <c r="B13" s="86"/>
      <c r="C13" s="86"/>
      <c r="D13" s="86"/>
    </row>
    <row r="14" spans="1:26" ht="45" customHeight="1">
      <c r="A14" s="527" t="s">
        <v>47</v>
      </c>
      <c r="B14" s="527"/>
      <c r="C14" s="527"/>
      <c r="D14" s="527"/>
      <c r="E14" s="527"/>
      <c r="F14" s="21"/>
      <c r="G14" s="21"/>
      <c r="H14" s="21"/>
    </row>
    <row r="15" spans="1:26" ht="12" customHeight="1">
      <c r="A15" s="19"/>
      <c r="B15" s="19"/>
      <c r="C15" s="19"/>
      <c r="D15" s="19"/>
      <c r="E15" s="19"/>
      <c r="F15" s="21"/>
      <c r="G15" s="21"/>
      <c r="H15" s="21"/>
    </row>
    <row r="16" spans="1:26" ht="42" customHeight="1">
      <c r="A16" s="33" t="s">
        <v>349</v>
      </c>
      <c r="B16" s="33" t="s">
        <v>48</v>
      </c>
      <c r="C16" s="625" t="s">
        <v>49</v>
      </c>
      <c r="D16" s="625"/>
      <c r="E16" s="33" t="s">
        <v>50</v>
      </c>
      <c r="F16" s="21"/>
      <c r="G16" s="21"/>
      <c r="H16" s="21"/>
    </row>
    <row r="17" spans="1:8" ht="21" customHeight="1">
      <c r="A17" s="235"/>
      <c r="B17" s="235"/>
      <c r="C17" s="622"/>
      <c r="D17" s="623"/>
      <c r="E17" s="235"/>
      <c r="F17" s="21"/>
      <c r="G17" s="21"/>
      <c r="H17" s="21"/>
    </row>
    <row r="18" spans="1:8" ht="21" customHeight="1">
      <c r="A18" s="235"/>
      <c r="B18" s="235"/>
      <c r="C18" s="622"/>
      <c r="D18" s="623"/>
      <c r="E18" s="235"/>
      <c r="F18" s="21"/>
      <c r="G18" s="21"/>
      <c r="H18" s="21"/>
    </row>
    <row r="19" spans="1:8" ht="21" customHeight="1">
      <c r="A19" s="235"/>
      <c r="B19" s="235"/>
      <c r="C19" s="621"/>
      <c r="D19" s="621"/>
      <c r="E19" s="235"/>
      <c r="F19" s="21"/>
      <c r="G19" s="21"/>
      <c r="H19" s="21"/>
    </row>
    <row r="20" spans="1:8" ht="21" customHeight="1">
      <c r="A20" s="235"/>
      <c r="B20" s="235"/>
      <c r="C20" s="621"/>
      <c r="D20" s="621"/>
      <c r="E20" s="235"/>
      <c r="F20" s="171"/>
      <c r="G20" s="171"/>
      <c r="H20" s="169" t="b">
        <v>0</v>
      </c>
    </row>
    <row r="21" spans="1:8" ht="21" customHeight="1">
      <c r="A21" s="235"/>
      <c r="B21" s="235"/>
      <c r="C21" s="621"/>
      <c r="D21" s="621"/>
      <c r="E21" s="235"/>
      <c r="F21" s="171"/>
      <c r="G21" s="171"/>
      <c r="H21" s="168"/>
    </row>
    <row r="22" spans="1:8" ht="16.5" customHeight="1">
      <c r="D22" s="19"/>
      <c r="E22" s="19"/>
      <c r="F22" s="21"/>
      <c r="G22" s="21"/>
      <c r="H22" s="21"/>
    </row>
    <row r="23" spans="1:8" s="11" customFormat="1" ht="51.75" customHeight="1">
      <c r="A23" s="580" t="s">
        <v>51</v>
      </c>
      <c r="B23" s="580"/>
      <c r="C23" s="580"/>
      <c r="D23" s="580"/>
      <c r="E23" s="580"/>
      <c r="F23" s="21"/>
      <c r="G23" s="21"/>
      <c r="H23" s="21"/>
    </row>
    <row r="24" spans="1:8" s="11" customFormat="1" ht="96.75" customHeight="1">
      <c r="A24" s="580" t="s">
        <v>52</v>
      </c>
      <c r="B24" s="580"/>
      <c r="C24" s="580"/>
      <c r="D24" s="580"/>
      <c r="E24" s="580"/>
      <c r="F24" s="21"/>
      <c r="G24" s="21"/>
      <c r="H24" s="21"/>
    </row>
    <row r="25" spans="1:8" s="11" customFormat="1" ht="24" customHeight="1">
      <c r="A25" s="164"/>
      <c r="B25" s="164"/>
      <c r="C25" s="164"/>
      <c r="D25" s="24"/>
      <c r="E25" s="164"/>
      <c r="F25" s="21"/>
      <c r="G25" s="21"/>
      <c r="H25" s="21"/>
    </row>
    <row r="26" spans="1:8" ht="24" customHeight="1">
      <c r="A26" s="23" t="s">
        <v>6</v>
      </c>
      <c r="B26" s="56" t="str">
        <f>'Attach 3(JV)'!B24</f>
        <v>--</v>
      </c>
      <c r="C26" s="27"/>
      <c r="D26" s="24" t="s">
        <v>4</v>
      </c>
      <c r="E26" s="225" t="str">
        <f>'Attach 3(JV)'!E24</f>
        <v/>
      </c>
    </row>
    <row r="27" spans="1:8" ht="24" customHeight="1">
      <c r="A27" s="23" t="s">
        <v>7</v>
      </c>
      <c r="B27" s="225" t="str">
        <f>'Attach 3(JV)'!B25</f>
        <v/>
      </c>
      <c r="C27" s="27"/>
      <c r="D27" s="24" t="s">
        <v>5</v>
      </c>
      <c r="E27" s="225" t="str">
        <f>'Attach 3(JV)'!E25</f>
        <v/>
      </c>
    </row>
    <row r="28" spans="1:8" ht="24" customHeight="1">
      <c r="D28" s="24"/>
    </row>
    <row r="29" spans="1:8" ht="24" customHeight="1">
      <c r="D29" s="24"/>
    </row>
    <row r="30" spans="1:8" s="38" customFormat="1" ht="32.25" customHeight="1">
      <c r="A30" s="20" t="str">
        <f>A1</f>
        <v xml:space="preserve">Specification No. :CC/NT/W-AIS/DOM/A06/24/09570	</v>
      </c>
      <c r="B30" s="20"/>
      <c r="C30" s="20"/>
      <c r="D30" s="20"/>
      <c r="E30" s="45" t="str">
        <f>"Annexure I to" &amp; E1</f>
        <v xml:space="preserve">Annexure I toAttachment-6 </v>
      </c>
      <c r="F30" s="37"/>
      <c r="G30" s="37"/>
      <c r="H30" s="37"/>
    </row>
    <row r="31" spans="1:8" ht="15.75" customHeight="1">
      <c r="A31" s="624"/>
      <c r="B31" s="624"/>
      <c r="C31" s="624"/>
      <c r="D31" s="624"/>
      <c r="E31" s="624"/>
    </row>
    <row r="32" spans="1:8" ht="20.100000000000001" customHeight="1">
      <c r="A32" s="572" t="str">
        <f>A5</f>
        <v>(Alternative, Deviations and Exceptions to the Provisions)</v>
      </c>
      <c r="B32" s="572"/>
      <c r="C32" s="572"/>
      <c r="D32" s="572"/>
      <c r="E32" s="572"/>
    </row>
    <row r="33" spans="1:5" ht="20.100000000000001" customHeight="1">
      <c r="A33" s="572" t="s">
        <v>183</v>
      </c>
      <c r="B33" s="572"/>
      <c r="C33" s="572"/>
      <c r="D33" s="572"/>
      <c r="E33" s="572"/>
    </row>
    <row r="34" spans="1:5" ht="20.100000000000001" customHeight="1"/>
    <row r="35" spans="1:5" ht="42" customHeight="1">
      <c r="A35" s="33" t="s">
        <v>349</v>
      </c>
      <c r="B35" s="33" t="s">
        <v>48</v>
      </c>
      <c r="C35" s="625" t="s">
        <v>49</v>
      </c>
      <c r="D35" s="625"/>
      <c r="E35" s="33" t="s">
        <v>50</v>
      </c>
    </row>
    <row r="36" spans="1:5" ht="39.950000000000003" customHeight="1">
      <c r="A36" s="235"/>
      <c r="B36" s="235"/>
      <c r="C36" s="622"/>
      <c r="D36" s="623"/>
      <c r="E36" s="235"/>
    </row>
    <row r="37" spans="1:5" ht="39.950000000000003" customHeight="1">
      <c r="A37" s="235"/>
      <c r="B37" s="235"/>
      <c r="C37" s="622"/>
      <c r="D37" s="623"/>
      <c r="E37" s="235"/>
    </row>
    <row r="38" spans="1:5" ht="39.950000000000003" customHeight="1">
      <c r="A38" s="235"/>
      <c r="B38" s="235"/>
      <c r="C38" s="622"/>
      <c r="D38" s="623"/>
      <c r="E38" s="235"/>
    </row>
    <row r="39" spans="1:5" ht="39.950000000000003" customHeight="1">
      <c r="A39" s="235"/>
      <c r="B39" s="235"/>
      <c r="C39" s="622"/>
      <c r="D39" s="623"/>
      <c r="E39" s="235"/>
    </row>
    <row r="40" spans="1:5" ht="39.950000000000003" customHeight="1">
      <c r="A40" s="235"/>
      <c r="B40" s="235"/>
      <c r="C40" s="622"/>
      <c r="D40" s="623"/>
      <c r="E40" s="235"/>
    </row>
    <row r="41" spans="1:5" ht="39.950000000000003" customHeight="1">
      <c r="A41" s="235"/>
      <c r="B41" s="235"/>
      <c r="C41" s="622"/>
      <c r="D41" s="623"/>
      <c r="E41" s="235"/>
    </row>
    <row r="42" spans="1:5" ht="39.950000000000003" customHeight="1">
      <c r="A42" s="235"/>
      <c r="B42" s="235"/>
      <c r="C42" s="622"/>
      <c r="D42" s="623"/>
      <c r="E42" s="235"/>
    </row>
    <row r="43" spans="1:5" ht="39.950000000000003" customHeight="1">
      <c r="A43" s="235"/>
      <c r="B43" s="235"/>
      <c r="C43" s="622"/>
      <c r="D43" s="623"/>
      <c r="E43" s="235"/>
    </row>
    <row r="44" spans="1:5" ht="39.950000000000003" customHeight="1">
      <c r="A44" s="235"/>
      <c r="B44" s="235"/>
      <c r="C44" s="622"/>
      <c r="D44" s="623"/>
      <c r="E44" s="235"/>
    </row>
    <row r="45" spans="1:5" ht="39.950000000000003" customHeight="1">
      <c r="A45" s="235"/>
      <c r="B45" s="235"/>
      <c r="C45" s="622"/>
      <c r="D45" s="623"/>
      <c r="E45" s="235"/>
    </row>
    <row r="46" spans="1:5" ht="20.100000000000001" customHeight="1"/>
    <row r="47" spans="1:5" ht="25.5" customHeight="1"/>
    <row r="48" spans="1:5" ht="25.5" customHeight="1">
      <c r="A48" s="12"/>
      <c r="B48" s="12"/>
      <c r="C48" s="12"/>
      <c r="D48" s="24"/>
      <c r="E48" s="12"/>
    </row>
    <row r="49" spans="1:5" ht="25.5" customHeight="1">
      <c r="A49" s="23" t="s">
        <v>6</v>
      </c>
      <c r="B49" s="56" t="str">
        <f>B26</f>
        <v>--</v>
      </c>
      <c r="C49" s="27"/>
      <c r="D49" s="24" t="s">
        <v>4</v>
      </c>
      <c r="E49" s="225" t="str">
        <f>E26</f>
        <v/>
      </c>
    </row>
    <row r="50" spans="1:5" ht="25.5" customHeight="1">
      <c r="A50" s="23" t="s">
        <v>7</v>
      </c>
      <c r="B50" s="230" t="str">
        <f>B27</f>
        <v/>
      </c>
      <c r="C50" s="27"/>
      <c r="D50" s="24" t="s">
        <v>5</v>
      </c>
      <c r="E50" s="225" t="str">
        <f>E27</f>
        <v/>
      </c>
    </row>
    <row r="51" spans="1:5" ht="25.5" customHeight="1">
      <c r="D51" s="24"/>
    </row>
  </sheetData>
  <sheetProtection algorithmName="SHA-512" hashValue="/Sfu/h7+wrgqGrR6Iq9yY243nuwOM8rX/r/vjB5KeBlM7EU8CDyyqXJTsOUTJUz4fEv1BPfYZRQ0MB6yDO3nRQ==" saltValue="nHkO3RLfyuGQ8q7tmYd9R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RowHeight="16.5"/>
  <cols>
    <col min="1" max="1" width="12.140625" style="16" customWidth="1"/>
    <col min="2" max="2" width="20.5703125" style="16" customWidth="1"/>
    <col min="3" max="3" width="11.42578125" style="16" customWidth="1"/>
    <col min="4" max="4" width="17.7109375" style="16" customWidth="1"/>
    <col min="5" max="5" width="49.42578125" style="16" customWidth="1"/>
    <col min="6" max="8" width="9.140625" style="11"/>
    <col min="9" max="16384" width="9.140625" style="12"/>
  </cols>
  <sheetData>
    <row r="1" spans="1:9" ht="33.75" customHeight="1">
      <c r="A1" s="576" t="str">
        <f>'Attach 3(JV)'!A1</f>
        <v xml:space="preserve">Specification No. :CC/NT/W-AIS/DOM/A06/24/09570	</v>
      </c>
      <c r="B1" s="576"/>
      <c r="C1" s="576"/>
      <c r="D1" s="576"/>
      <c r="E1" s="296" t="str">
        <f>"Attachment-7 " &amp; 'Attach 3(JV)'!AT1</f>
        <v xml:space="preserve">Attachment-7 </v>
      </c>
    </row>
    <row r="2" spans="1:9">
      <c r="E2" s="209"/>
    </row>
    <row r="3" spans="1:9" ht="92.2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3"/>
      <c r="G3" s="14"/>
      <c r="H3" s="13"/>
    </row>
    <row r="4" spans="1:9" ht="20.100000000000001" customHeight="1">
      <c r="A4" s="15"/>
      <c r="H4" s="17"/>
      <c r="I4" s="2"/>
    </row>
    <row r="5" spans="1:9" ht="20.100000000000001" customHeight="1">
      <c r="A5" s="569" t="s">
        <v>186</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115" t="str">
        <f>'Attach 3(JV)'!E8</f>
        <v>Contract Services</v>
      </c>
      <c r="H8" s="17"/>
      <c r="I8" s="2"/>
    </row>
    <row r="9" spans="1:9" ht="20.100000000000001" customHeight="1">
      <c r="A9" s="4" t="s">
        <v>351</v>
      </c>
      <c r="B9" s="571" t="str">
        <f>'Attach 3(JV)'!B9</f>
        <v/>
      </c>
      <c r="C9" s="571"/>
      <c r="D9" s="571"/>
      <c r="E9" s="115" t="str">
        <f>'Attach 3(JV)'!E9</f>
        <v>Power Grid Corporation of India Ltd.,</v>
      </c>
      <c r="H9" s="17"/>
      <c r="I9" s="2"/>
    </row>
    <row r="10" spans="1:9" ht="20.100000000000001" customHeight="1">
      <c r="A10" s="4" t="s">
        <v>353</v>
      </c>
      <c r="B10" s="571" t="str">
        <f>'Attach 3(JV)'!B10</f>
        <v/>
      </c>
      <c r="C10" s="571"/>
      <c r="D10" s="571"/>
      <c r="E10" s="115" t="str">
        <f>'Attach 3(JV)'!E10</f>
        <v>"Saudamini", Plot No. 2, Sector 29</v>
      </c>
      <c r="H10" s="17"/>
      <c r="I10" s="2"/>
    </row>
    <row r="11" spans="1:9" ht="20.100000000000001" customHeight="1">
      <c r="B11" s="571" t="str">
        <f>'Attach 3(JV)'!B11</f>
        <v/>
      </c>
      <c r="C11" s="571"/>
      <c r="D11" s="571"/>
      <c r="E11" s="115" t="str">
        <f>'Attach 3(JV)'!E11</f>
        <v>Gurgaon (Haryana) - 122001</v>
      </c>
    </row>
    <row r="12" spans="1:9" ht="20.100000000000001" customHeight="1"/>
    <row r="13" spans="1:9" ht="20.100000000000001" customHeight="1">
      <c r="A13" s="19"/>
    </row>
    <row r="14" spans="1:9" ht="27.75" customHeight="1">
      <c r="A14" s="626" t="s">
        <v>187</v>
      </c>
      <c r="B14" s="626"/>
      <c r="C14" s="626"/>
      <c r="D14" s="626"/>
      <c r="E14" s="626"/>
      <c r="F14" s="21"/>
      <c r="G14" s="21"/>
      <c r="H14" s="21"/>
    </row>
    <row r="15" spans="1:9" ht="20.100000000000001" customHeight="1">
      <c r="A15" s="19"/>
    </row>
    <row r="16" spans="1:9" ht="33" customHeight="1">
      <c r="A16" s="23" t="s">
        <v>6</v>
      </c>
      <c r="B16" s="56" t="str">
        <f>'Attach 3(JV)'!B24</f>
        <v>--</v>
      </c>
      <c r="C16" s="20"/>
      <c r="D16" s="24" t="s">
        <v>4</v>
      </c>
      <c r="E16" s="225" t="str">
        <f>'Attach 3(JV)'!E24</f>
        <v/>
      </c>
    </row>
    <row r="17" spans="1:5" ht="33" customHeight="1">
      <c r="A17" s="23" t="s">
        <v>7</v>
      </c>
      <c r="B17" s="225" t="str">
        <f>'Attach 3(JV)'!B25</f>
        <v/>
      </c>
      <c r="C17" s="20"/>
      <c r="D17" s="24" t="s">
        <v>5</v>
      </c>
      <c r="E17" s="225" t="str">
        <f>'Attach 3(JV)'!E25</f>
        <v/>
      </c>
    </row>
    <row r="18" spans="1:5" ht="33" customHeight="1">
      <c r="D18" s="24"/>
    </row>
    <row r="19" spans="1:5" ht="20.100000000000001" customHeight="1"/>
    <row r="20" spans="1:5" ht="20.100000000000001" customHeight="1">
      <c r="A20" s="25"/>
    </row>
    <row r="21" spans="1:5" ht="20.100000000000001" customHeight="1"/>
    <row r="22" spans="1:5" ht="20.100000000000001" customHeight="1">
      <c r="A22" s="25"/>
    </row>
    <row r="23" spans="1:5" ht="20.100000000000001" customHeight="1"/>
    <row r="24" spans="1:5" ht="20.100000000000001" customHeight="1">
      <c r="A24" s="25"/>
    </row>
    <row r="25" spans="1:5" ht="20.100000000000001" customHeight="1"/>
    <row r="26" spans="1:5" ht="20.100000000000001" customHeight="1"/>
    <row r="27" spans="1:5" ht="20.100000000000001" customHeight="1"/>
    <row r="28" spans="1:5" ht="20.100000000000001" customHeight="1"/>
  </sheetData>
  <sheetProtection algorithmName="SHA-512" hashValue="F2hoCWu+1RqvZJgz2D2fonnDbdtGjhqyNUc8f4XzSW1ekHYtJAVRmE6AsGeV/Wabw3t+GLmJ3XwWlQIIcFJN9w==" saltValue="PSI8CksaWY25Wc//2jaep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E63"/>
  <sheetViews>
    <sheetView showGridLines="0" view="pageBreakPreview" topLeftCell="A18" zoomScaleSheetLayoutView="100" workbookViewId="0">
      <selection activeCell="E44" sqref="E44"/>
    </sheetView>
  </sheetViews>
  <sheetFormatPr defaultRowHeight="16.5"/>
  <cols>
    <col min="1" max="1" width="12.140625" style="16" customWidth="1"/>
    <col min="2" max="2" width="20.5703125" style="16" customWidth="1"/>
    <col min="3" max="3" width="11.42578125" style="16" customWidth="1"/>
    <col min="4" max="4" width="24.42578125" style="16" customWidth="1"/>
    <col min="5" max="5" width="39" style="16" customWidth="1"/>
    <col min="6" max="16384" width="9.140625" style="12"/>
  </cols>
  <sheetData>
    <row r="1" spans="1:5" ht="33.75" customHeight="1">
      <c r="A1" s="576" t="str">
        <f>'Attach 3(JV)'!A1</f>
        <v xml:space="preserve">Specification No. :CC/NT/W-AIS/DOM/A06/24/09570	</v>
      </c>
      <c r="B1" s="576"/>
      <c r="C1" s="576"/>
      <c r="D1" s="576"/>
      <c r="E1" s="297" t="s">
        <v>817</v>
      </c>
    </row>
    <row r="2" spans="1:5" ht="15" customHeight="1"/>
    <row r="3" spans="1:5" ht="73.5" customHeight="1">
      <c r="A3" s="627" t="str">
        <f>'Attach 3(JV)'!A3</f>
        <v>Substation Extension Package SS-133(AIS) associated Augmentation of Transformation Capacity at 400/ 220kV New Wanpoh (PG) S/s in Jammu &amp; Kashmir by 400/220kV, 1x315MVA (3x105MVA) ICT (3rd).</v>
      </c>
      <c r="B3" s="628"/>
      <c r="C3" s="628"/>
      <c r="D3" s="628"/>
      <c r="E3" s="628"/>
    </row>
    <row r="4" spans="1:5" ht="15" customHeight="1">
      <c r="A4" s="15"/>
    </row>
    <row r="5" spans="1:5" ht="20.100000000000001" customHeight="1">
      <c r="A5" s="569" t="s">
        <v>375</v>
      </c>
      <c r="B5" s="569"/>
      <c r="C5" s="569"/>
      <c r="D5" s="569"/>
      <c r="E5" s="569"/>
    </row>
    <row r="6" spans="1:5" ht="12.75" customHeight="1">
      <c r="A6" s="19"/>
    </row>
    <row r="7" spans="1:5" ht="20.100000000000001" customHeight="1">
      <c r="A7" s="20" t="str">
        <f>'Attach 3(JV)'!A7</f>
        <v>Bidder’s Name and Address (Sole Bidder) :</v>
      </c>
      <c r="E7" s="414"/>
    </row>
    <row r="8" spans="1:5" ht="36" customHeight="1">
      <c r="A8" s="567" t="str">
        <f>'Attach 3(JV)'!A8</f>
        <v/>
      </c>
      <c r="B8" s="567"/>
      <c r="C8" s="567"/>
      <c r="D8" s="567"/>
      <c r="E8" s="2"/>
    </row>
    <row r="9" spans="1:5" ht="20.100000000000001" customHeight="1">
      <c r="A9" s="4" t="s">
        <v>351</v>
      </c>
      <c r="B9" s="571" t="str">
        <f>'Attach 3(JV)'!B9</f>
        <v/>
      </c>
      <c r="C9" s="571"/>
      <c r="D9" s="571"/>
      <c r="E9" s="2"/>
    </row>
    <row r="10" spans="1:5" ht="20.100000000000001" customHeight="1">
      <c r="A10" s="4" t="s">
        <v>353</v>
      </c>
      <c r="B10" s="571" t="str">
        <f>'Attach 3(JV)'!B10</f>
        <v/>
      </c>
      <c r="C10" s="571"/>
      <c r="D10" s="571"/>
      <c r="E10" s="2"/>
    </row>
    <row r="11" spans="1:5" ht="20.100000000000001" customHeight="1">
      <c r="B11" s="571" t="str">
        <f>'Attach 3(JV)'!B11</f>
        <v/>
      </c>
      <c r="C11" s="571"/>
      <c r="D11" s="571"/>
      <c r="E11" s="2"/>
    </row>
    <row r="12" spans="1:5" ht="20.100000000000001" customHeight="1">
      <c r="A12" s="19"/>
      <c r="B12" s="571" t="str">
        <f>'Attach 3(JV)'!B12</f>
        <v/>
      </c>
      <c r="C12" s="571"/>
      <c r="D12" s="571"/>
      <c r="E12" s="3"/>
    </row>
    <row r="13" spans="1:5" ht="13.5" customHeight="1">
      <c r="A13" s="19"/>
      <c r="B13" s="110"/>
      <c r="C13" s="110"/>
      <c r="D13" s="110"/>
    </row>
    <row r="14" spans="1:5" ht="20.100000000000001" customHeight="1">
      <c r="A14" s="16" t="s">
        <v>346</v>
      </c>
    </row>
    <row r="15" spans="1:5" ht="15" customHeight="1">
      <c r="A15" s="19"/>
    </row>
    <row r="16" spans="1:5" ht="120" customHeight="1">
      <c r="A16" s="639"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Substation Extension Package SS-133(AIS) associated Augmentation of Transformation Capacity at 400/ 220kV New Wanpoh (PG) S/s in Jammu &amp; Kashmir by 400/220kV, 1x315MVA (3x105MVA) ICT (3rd). for the period commencing from the effective date of Contract to us :</v>
      </c>
      <c r="B16" s="639"/>
      <c r="C16" s="639"/>
      <c r="D16" s="639"/>
      <c r="E16" s="639"/>
    </row>
    <row r="17" spans="1:5" ht="27" customHeight="1">
      <c r="A17" s="630" t="s">
        <v>349</v>
      </c>
      <c r="B17" s="640" t="s">
        <v>387</v>
      </c>
      <c r="C17" s="641"/>
      <c r="D17" s="642"/>
      <c r="E17" s="640" t="s">
        <v>504</v>
      </c>
    </row>
    <row r="18" spans="1:5" ht="27" customHeight="1">
      <c r="A18" s="631"/>
      <c r="B18" s="643"/>
      <c r="C18" s="644"/>
      <c r="D18" s="645"/>
      <c r="E18" s="643"/>
    </row>
    <row r="19" spans="1:5" ht="14.25" customHeight="1">
      <c r="A19" s="496"/>
      <c r="B19" s="497"/>
      <c r="C19" s="498"/>
      <c r="D19" s="499"/>
      <c r="E19" s="500" t="s">
        <v>815</v>
      </c>
    </row>
    <row r="20" spans="1:5" ht="20.100000000000001" customHeight="1">
      <c r="A20" s="632">
        <v>1</v>
      </c>
      <c r="B20" s="636" t="s">
        <v>376</v>
      </c>
      <c r="C20" s="636"/>
      <c r="D20" s="636"/>
      <c r="E20" s="501"/>
    </row>
    <row r="21" spans="1:5" ht="20.100000000000001" customHeight="1">
      <c r="A21" s="632"/>
      <c r="B21" s="635" t="s">
        <v>377</v>
      </c>
      <c r="C21" s="635"/>
      <c r="D21" s="635"/>
      <c r="E21" s="502"/>
    </row>
    <row r="22" spans="1:5" ht="20.100000000000001" customHeight="1">
      <c r="A22" s="632"/>
      <c r="B22" s="633" t="s">
        <v>378</v>
      </c>
      <c r="C22" s="633"/>
      <c r="D22" s="633"/>
      <c r="E22" s="502"/>
    </row>
    <row r="23" spans="1:5" ht="20.100000000000001" customHeight="1">
      <c r="A23" s="632">
        <v>2</v>
      </c>
      <c r="B23" s="636" t="s">
        <v>379</v>
      </c>
      <c r="C23" s="636"/>
      <c r="D23" s="636"/>
      <c r="E23" s="501"/>
    </row>
    <row r="24" spans="1:5" ht="20.100000000000001" customHeight="1">
      <c r="A24" s="632"/>
      <c r="B24" s="635" t="s">
        <v>377</v>
      </c>
      <c r="C24" s="635"/>
      <c r="D24" s="635"/>
      <c r="E24" s="502"/>
    </row>
    <row r="25" spans="1:5" ht="20.100000000000001" customHeight="1">
      <c r="A25" s="632"/>
      <c r="B25" s="633" t="s">
        <v>378</v>
      </c>
      <c r="C25" s="633"/>
      <c r="D25" s="633"/>
      <c r="E25" s="502"/>
    </row>
    <row r="26" spans="1:5" ht="20.100000000000001" customHeight="1">
      <c r="A26" s="632">
        <v>3</v>
      </c>
      <c r="B26" s="636" t="s">
        <v>380</v>
      </c>
      <c r="C26" s="636"/>
      <c r="D26" s="636"/>
      <c r="E26" s="501"/>
    </row>
    <row r="27" spans="1:5" ht="20.100000000000001" customHeight="1">
      <c r="A27" s="632"/>
      <c r="B27" s="635" t="s">
        <v>377</v>
      </c>
      <c r="C27" s="635"/>
      <c r="D27" s="635"/>
      <c r="E27" s="502"/>
    </row>
    <row r="28" spans="1:5" ht="20.100000000000001" customHeight="1">
      <c r="A28" s="632"/>
      <c r="B28" s="633" t="s">
        <v>378</v>
      </c>
      <c r="C28" s="633"/>
      <c r="D28" s="633"/>
      <c r="E28" s="502"/>
    </row>
    <row r="29" spans="1:5" ht="20.100000000000001" customHeight="1">
      <c r="A29" s="632">
        <v>4</v>
      </c>
      <c r="B29" s="636" t="s">
        <v>381</v>
      </c>
      <c r="C29" s="636"/>
      <c r="D29" s="636"/>
      <c r="E29" s="501"/>
    </row>
    <row r="30" spans="1:5" ht="20.100000000000001" customHeight="1">
      <c r="A30" s="632"/>
      <c r="B30" s="635" t="s">
        <v>377</v>
      </c>
      <c r="C30" s="635"/>
      <c r="D30" s="635"/>
      <c r="E30" s="502"/>
    </row>
    <row r="31" spans="1:5" ht="20.100000000000001" customHeight="1">
      <c r="A31" s="632"/>
      <c r="B31" s="633" t="s">
        <v>378</v>
      </c>
      <c r="C31" s="633"/>
      <c r="D31" s="633"/>
      <c r="E31" s="502"/>
    </row>
    <row r="32" spans="1:5" ht="20.100000000000001" customHeight="1">
      <c r="A32" s="632">
        <v>5</v>
      </c>
      <c r="B32" s="636" t="s">
        <v>382</v>
      </c>
      <c r="C32" s="636"/>
      <c r="D32" s="636"/>
      <c r="E32" s="501"/>
    </row>
    <row r="33" spans="1:5" ht="20.100000000000001" customHeight="1">
      <c r="A33" s="632"/>
      <c r="B33" s="635" t="s">
        <v>377</v>
      </c>
      <c r="C33" s="635"/>
      <c r="D33" s="635"/>
      <c r="E33" s="502"/>
    </row>
    <row r="34" spans="1:5" ht="20.100000000000001" customHeight="1">
      <c r="A34" s="632"/>
      <c r="B34" s="633" t="s">
        <v>378</v>
      </c>
      <c r="C34" s="633"/>
      <c r="D34" s="633"/>
      <c r="E34" s="502"/>
    </row>
    <row r="35" spans="1:5" ht="20.100000000000001" customHeight="1">
      <c r="A35" s="30">
        <v>6</v>
      </c>
      <c r="B35" s="634" t="s">
        <v>383</v>
      </c>
      <c r="C35" s="634"/>
      <c r="D35" s="634"/>
      <c r="E35" s="502"/>
    </row>
    <row r="36" spans="1:5" ht="20.100000000000001" customHeight="1">
      <c r="A36" s="632">
        <v>7</v>
      </c>
      <c r="B36" s="636" t="s">
        <v>384</v>
      </c>
      <c r="C36" s="636"/>
      <c r="D36" s="636"/>
      <c r="E36" s="501"/>
    </row>
    <row r="37" spans="1:5" ht="20.100000000000001" customHeight="1">
      <c r="A37" s="632"/>
      <c r="B37" s="635" t="s">
        <v>377</v>
      </c>
      <c r="C37" s="635"/>
      <c r="D37" s="635"/>
      <c r="E37" s="502"/>
    </row>
    <row r="38" spans="1:5" ht="20.100000000000001" customHeight="1">
      <c r="A38" s="632"/>
      <c r="B38" s="633" t="s">
        <v>378</v>
      </c>
      <c r="C38" s="633"/>
      <c r="D38" s="633"/>
      <c r="E38" s="502"/>
    </row>
    <row r="39" spans="1:5" ht="20.100000000000001" customHeight="1">
      <c r="A39" s="632">
        <v>8</v>
      </c>
      <c r="B39" s="636" t="s">
        <v>385</v>
      </c>
      <c r="C39" s="636"/>
      <c r="D39" s="636"/>
      <c r="E39" s="501"/>
    </row>
    <row r="40" spans="1:5" ht="20.100000000000001" customHeight="1">
      <c r="A40" s="632"/>
      <c r="B40" s="635" t="s">
        <v>377</v>
      </c>
      <c r="C40" s="635"/>
      <c r="D40" s="635"/>
      <c r="E40" s="502"/>
    </row>
    <row r="41" spans="1:5" ht="20.100000000000001" customHeight="1">
      <c r="A41" s="632"/>
      <c r="B41" s="633" t="s">
        <v>378</v>
      </c>
      <c r="C41" s="633"/>
      <c r="D41" s="633"/>
      <c r="E41" s="502"/>
    </row>
    <row r="42" spans="1:5" ht="20.100000000000001" customHeight="1">
      <c r="A42" s="632">
        <v>9</v>
      </c>
      <c r="B42" s="636" t="s">
        <v>386</v>
      </c>
      <c r="C42" s="636"/>
      <c r="D42" s="636"/>
      <c r="E42" s="501"/>
    </row>
    <row r="43" spans="1:5" ht="20.100000000000001" customHeight="1">
      <c r="A43" s="632"/>
      <c r="B43" s="635" t="s">
        <v>377</v>
      </c>
      <c r="C43" s="635"/>
      <c r="D43" s="635"/>
      <c r="E43" s="502"/>
    </row>
    <row r="44" spans="1:5" ht="20.100000000000001" customHeight="1">
      <c r="A44" s="632"/>
      <c r="B44" s="633" t="s">
        <v>378</v>
      </c>
      <c r="C44" s="633"/>
      <c r="D44" s="633"/>
      <c r="E44" s="502"/>
    </row>
    <row r="45" spans="1:5" s="428" customFormat="1" ht="18" customHeight="1">
      <c r="A45" s="637" t="str">
        <f>IF(OR(E44&gt;16),"You are exceeding the completion schedule specified in the bidding documents.", "")</f>
        <v/>
      </c>
      <c r="B45" s="638"/>
      <c r="C45" s="638"/>
      <c r="D45" s="638"/>
      <c r="E45" s="638"/>
    </row>
    <row r="46" spans="1:5" s="428" customFormat="1" ht="18" hidden="1" customHeight="1">
      <c r="A46" s="441" t="e">
        <f>IF(#REF!&gt;10,"You are exceeding the completion schedule of 10 months as specified in the bidding documents.","")</f>
        <v>#REF!</v>
      </c>
      <c r="B46" s="442"/>
      <c r="C46" s="442"/>
      <c r="D46" s="442"/>
      <c r="E46" s="442"/>
    </row>
    <row r="47" spans="1:5" s="428" customFormat="1" ht="18" hidden="1" customHeight="1">
      <c r="A47" s="441" t="e">
        <f>IF(#REF!&gt;10,"You are exceeding the completion schedule of 10 months as specified in the bidding documents.","")</f>
        <v>#REF!</v>
      </c>
      <c r="B47" s="442"/>
      <c r="C47" s="442"/>
      <c r="D47" s="442"/>
      <c r="E47" s="442"/>
    </row>
    <row r="48" spans="1:5" ht="18" customHeight="1">
      <c r="A48" s="422"/>
      <c r="B48" s="422"/>
      <c r="C48" s="422"/>
      <c r="D48" s="422"/>
      <c r="E48" s="422"/>
    </row>
    <row r="49" spans="1:5" ht="21" customHeight="1">
      <c r="A49" s="23" t="s">
        <v>6</v>
      </c>
      <c r="B49" s="56" t="str">
        <f>'Attach 3(JV)'!B24</f>
        <v>--</v>
      </c>
      <c r="D49" s="24"/>
      <c r="E49" s="24" t="s">
        <v>4</v>
      </c>
    </row>
    <row r="50" spans="1:5" ht="22.5" customHeight="1">
      <c r="A50" s="23" t="s">
        <v>7</v>
      </c>
      <c r="B50" s="225" t="str">
        <f>'Attach 3(JV)'!B25</f>
        <v/>
      </c>
      <c r="D50" s="24"/>
      <c r="E50" s="24" t="s">
        <v>5</v>
      </c>
    </row>
    <row r="51" spans="1:5" ht="8.25" customHeight="1">
      <c r="D51" s="24"/>
      <c r="E51" s="27"/>
    </row>
    <row r="52" spans="1:5" ht="12" customHeight="1">
      <c r="A52" s="25"/>
    </row>
    <row r="53" spans="1:5" ht="51" customHeight="1">
      <c r="A53" s="32" t="s">
        <v>390</v>
      </c>
      <c r="B53" s="629" t="s">
        <v>389</v>
      </c>
      <c r="C53" s="629"/>
      <c r="D53" s="629"/>
      <c r="E53" s="629"/>
    </row>
    <row r="54" spans="1:5" ht="20.100000000000001" customHeight="1"/>
    <row r="55" spans="1:5" ht="20.100000000000001" customHeight="1">
      <c r="A55" s="25"/>
    </row>
    <row r="56" spans="1:5" ht="20.100000000000001" customHeight="1"/>
    <row r="57" spans="1:5" ht="20.100000000000001" customHeight="1">
      <c r="A57" s="25"/>
    </row>
    <row r="58" spans="1:5" ht="20.100000000000001" customHeight="1"/>
    <row r="59" spans="1:5" ht="20.100000000000001" customHeight="1">
      <c r="A59" s="25"/>
    </row>
    <row r="60" spans="1:5" ht="20.100000000000001" customHeight="1"/>
    <row r="61" spans="1:5" ht="20.100000000000001" customHeight="1"/>
    <row r="62" spans="1:5" ht="20.100000000000001" customHeight="1"/>
    <row r="63" spans="1:5" ht="20.100000000000001" customHeight="1"/>
  </sheetData>
  <sheetProtection algorithmName="SHA-512" hashValue="pRnkIf5t9dFqlULwXEsGvGMf+dSWPlIzafi7+M/FmPVc8i6ra0qbkVWGS/a27GxU7Qz6Cn/owgkB+jdQq51wzA==" saltValue="kosh+zbrLzG+4vtjKhAF6w=="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47">
    <mergeCell ref="B20:D20"/>
    <mergeCell ref="B27:D27"/>
    <mergeCell ref="B30:D30"/>
    <mergeCell ref="B25:D25"/>
    <mergeCell ref="B22:D22"/>
    <mergeCell ref="B28:D28"/>
    <mergeCell ref="B23:D23"/>
    <mergeCell ref="A16:E16"/>
    <mergeCell ref="A42:A44"/>
    <mergeCell ref="B43:D43"/>
    <mergeCell ref="B29:D29"/>
    <mergeCell ref="B26:D26"/>
    <mergeCell ref="B38:D38"/>
    <mergeCell ref="A29:A31"/>
    <mergeCell ref="B39:D39"/>
    <mergeCell ref="B42:D42"/>
    <mergeCell ref="B37:D37"/>
    <mergeCell ref="B17:D18"/>
    <mergeCell ref="B40:D40"/>
    <mergeCell ref="A20:A22"/>
    <mergeCell ref="A26:A28"/>
    <mergeCell ref="E17:E18"/>
    <mergeCell ref="B24:D24"/>
    <mergeCell ref="B53:E53"/>
    <mergeCell ref="A17:A18"/>
    <mergeCell ref="A36:A38"/>
    <mergeCell ref="B34:D34"/>
    <mergeCell ref="B41:D41"/>
    <mergeCell ref="B35:D35"/>
    <mergeCell ref="B21:D21"/>
    <mergeCell ref="B44:D44"/>
    <mergeCell ref="A39:A41"/>
    <mergeCell ref="B33:D33"/>
    <mergeCell ref="B36:D36"/>
    <mergeCell ref="B32:D32"/>
    <mergeCell ref="B31:D31"/>
    <mergeCell ref="A32:A34"/>
    <mergeCell ref="A23:A25"/>
    <mergeCell ref="A45:E45"/>
    <mergeCell ref="A1:D1"/>
    <mergeCell ref="B9:D9"/>
    <mergeCell ref="B12:D12"/>
    <mergeCell ref="B11:D11"/>
    <mergeCell ref="A8:D8"/>
    <mergeCell ref="B10:D10"/>
    <mergeCell ref="A3:E3"/>
    <mergeCell ref="A5:E5"/>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3B6F-09CB-4BB9-8E10-C37594D95368}">
  <sheetPr>
    <tabColor indexed="24"/>
    <pageSetUpPr fitToPage="1"/>
  </sheetPr>
  <dimension ref="A1:AE53"/>
  <sheetViews>
    <sheetView showGridLines="0" view="pageBreakPreview" zoomScaleNormal="100" zoomScaleSheetLayoutView="100" workbookViewId="0">
      <selection activeCell="E13" sqref="E13"/>
    </sheetView>
  </sheetViews>
  <sheetFormatPr defaultColWidth="9.140625" defaultRowHeight="16.5"/>
  <cols>
    <col min="1" max="1" width="12.140625" style="469" customWidth="1"/>
    <col min="2" max="2" width="36.42578125" style="469" customWidth="1"/>
    <col min="3" max="3" width="11.42578125" style="469" customWidth="1"/>
    <col min="4" max="4" width="15.42578125" style="469" customWidth="1"/>
    <col min="5" max="5" width="39.28515625" style="469" customWidth="1"/>
    <col min="6" max="7" width="9.140625" style="353"/>
    <col min="8" max="8" width="0" style="353" hidden="1" customWidth="1"/>
    <col min="9" max="11" width="9.140625" style="353"/>
    <col min="12" max="12" width="0" style="353" hidden="1" customWidth="1"/>
    <col min="13" max="13" width="35.42578125" style="353" hidden="1" customWidth="1"/>
    <col min="14" max="14" width="0" style="353" hidden="1" customWidth="1"/>
    <col min="15" max="16384" width="9.140625" style="353"/>
  </cols>
  <sheetData>
    <row r="1" spans="1:5" ht="24" customHeight="1">
      <c r="A1" s="648" t="str">
        <f>'[15]Attach 3(JV)'!A1</f>
        <v>Specification No. :CC/NT/W-TR/DOM/A06/23/11406</v>
      </c>
      <c r="B1" s="648"/>
      <c r="C1" s="648"/>
      <c r="D1" s="648"/>
      <c r="E1" s="522" t="str">
        <f>"Attachment-10 "</f>
        <v xml:space="preserve">Attachment-10 </v>
      </c>
    </row>
    <row r="2" spans="1:5" ht="12" customHeight="1"/>
    <row r="3" spans="1:5" ht="78.75" customHeight="1">
      <c r="A3" s="627" t="str">
        <f>[15]Basic!B1</f>
        <v>Transformer Package TR-12 for 3x500 MVA, 400kV/220/33kV, 3-phase Transformers and 1x500 MVA, 400kV/230/33kV 3-phase Transformer under Bulk Procurement (LOT-5) of 400kV class Transformers and Reactors of various capacities.</v>
      </c>
      <c r="B3" s="628"/>
      <c r="C3" s="628"/>
      <c r="D3" s="628"/>
      <c r="E3" s="628"/>
    </row>
    <row r="4" spans="1:5">
      <c r="A4" s="521"/>
    </row>
    <row r="5" spans="1:5" ht="31.5" customHeight="1">
      <c r="A5" s="649" t="s">
        <v>388</v>
      </c>
      <c r="B5" s="649"/>
      <c r="C5" s="649"/>
      <c r="D5" s="649"/>
      <c r="E5" s="649"/>
    </row>
    <row r="6" spans="1:5">
      <c r="A6" s="518"/>
    </row>
    <row r="7" spans="1:5" ht="20.100000000000001" customHeight="1">
      <c r="A7" s="520"/>
    </row>
    <row r="8" spans="1:5" ht="36" customHeight="1">
      <c r="A8" s="650" t="str">
        <f>'[15]Attach 3(JV)'!A7</f>
        <v>Bidder’s Name and Address  :</v>
      </c>
      <c r="B8" s="650"/>
      <c r="C8" s="650"/>
      <c r="D8" s="650"/>
      <c r="E8" s="5" t="str">
        <f>'[15]Attach 3(JV)'!E7</f>
        <v>To:</v>
      </c>
    </row>
    <row r="9" spans="1:5" ht="36" customHeight="1">
      <c r="A9" s="651" t="str">
        <f>'[15]Attach 3(JV)'!A8</f>
        <v/>
      </c>
      <c r="B9" s="651"/>
      <c r="C9" s="519"/>
      <c r="D9" s="519"/>
      <c r="E9" s="3" t="str">
        <f>'[15]Attach 3(JV)'!E8</f>
        <v>Contract Services</v>
      </c>
    </row>
    <row r="10" spans="1:5" ht="20.100000000000001" customHeight="1">
      <c r="A10" s="4" t="s">
        <v>351</v>
      </c>
      <c r="B10" s="646">
        <f>'Names of Bidder'!D10</f>
        <v>0</v>
      </c>
      <c r="C10" s="646"/>
      <c r="D10" s="646"/>
      <c r="E10" s="3" t="str">
        <f>'[15]Attach 3(JV)'!E9</f>
        <v>Power Grid Corporation of India Ltd.,</v>
      </c>
    </row>
    <row r="11" spans="1:5" ht="20.100000000000001" customHeight="1">
      <c r="A11" s="4" t="s">
        <v>353</v>
      </c>
      <c r="B11" s="646">
        <f>'Names of Bidder'!D11</f>
        <v>0</v>
      </c>
      <c r="C11" s="646"/>
      <c r="D11" s="646"/>
      <c r="E11" s="3" t="str">
        <f>'[15]Attach 3(JV)'!E10</f>
        <v>"Saudamini", Plot No. 2, Sector 29</v>
      </c>
    </row>
    <row r="12" spans="1:5" ht="17.25" customHeight="1">
      <c r="B12" s="646">
        <f>'Names of Bidder'!D12</f>
        <v>0</v>
      </c>
      <c r="C12" s="646"/>
      <c r="D12" s="646"/>
      <c r="E12" s="3" t="str">
        <f>'[15]Attach 3(JV)'!E11</f>
        <v>Gurgaon (Haryana) - 122001</v>
      </c>
    </row>
    <row r="13" spans="1:5" ht="17.25" customHeight="1">
      <c r="A13" s="518"/>
      <c r="B13" s="646">
        <f>'Names of Bidder'!D13</f>
        <v>0</v>
      </c>
      <c r="C13" s="646"/>
      <c r="D13" s="646"/>
      <c r="E13" s="3"/>
    </row>
    <row r="14" spans="1:5" ht="13.5" customHeight="1">
      <c r="A14" s="518"/>
      <c r="B14" s="571"/>
      <c r="C14" s="571"/>
      <c r="D14" s="571"/>
    </row>
    <row r="15" spans="1:5" ht="17.25" customHeight="1">
      <c r="A15" s="469" t="s">
        <v>346</v>
      </c>
    </row>
    <row r="17" spans="1:31" ht="236.25" customHeight="1">
      <c r="A17" s="647" t="s">
        <v>824</v>
      </c>
      <c r="B17" s="647"/>
      <c r="C17" s="647"/>
      <c r="D17" s="647"/>
      <c r="E17" s="647"/>
    </row>
    <row r="18" spans="1:31" ht="15.75">
      <c r="A18" s="517"/>
      <c r="B18" s="517"/>
      <c r="C18" s="517"/>
      <c r="D18" s="517"/>
      <c r="E18" s="517"/>
    </row>
    <row r="19" spans="1:31">
      <c r="A19" s="515"/>
      <c r="B19" s="515"/>
      <c r="C19" s="515"/>
      <c r="D19" s="516"/>
      <c r="E19" s="515"/>
    </row>
    <row r="20" spans="1:31" ht="24.95" customHeight="1">
      <c r="A20" s="513" t="s">
        <v>6</v>
      </c>
      <c r="B20" s="514" t="str">
        <f>'Attach 3(JV)'!B24</f>
        <v>--</v>
      </c>
      <c r="D20" s="511" t="s">
        <v>4</v>
      </c>
      <c r="E20" s="512" t="str">
        <f>'Attach 3(JV)'!E24</f>
        <v/>
      </c>
    </row>
    <row r="21" spans="1:31" ht="34.5" customHeight="1">
      <c r="A21" s="513" t="s">
        <v>7</v>
      </c>
      <c r="B21" s="514" t="str">
        <f>'Attach 3(JV)'!B25</f>
        <v/>
      </c>
      <c r="D21" s="511" t="s">
        <v>5</v>
      </c>
      <c r="E21" s="512" t="str">
        <f>'Attach 3(JV)'!E25</f>
        <v/>
      </c>
    </row>
    <row r="22" spans="1:31" ht="24.95" customHeight="1">
      <c r="D22" s="511"/>
      <c r="E22" s="510"/>
    </row>
    <row r="23" spans="1:31" ht="48" customHeight="1">
      <c r="A23" s="510"/>
    </row>
    <row r="24" spans="1:31" ht="96" customHeight="1"/>
    <row r="25" spans="1:31" ht="20.100000000000001" customHeight="1">
      <c r="A25" s="510"/>
    </row>
    <row r="26" spans="1:31" s="469" customFormat="1" ht="46.5" customHeight="1">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row>
    <row r="27" spans="1:31" s="469" customFormat="1" ht="20.100000000000001" customHeight="1">
      <c r="A27" s="510"/>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row>
    <row r="28" spans="1:31" s="469" customFormat="1" ht="20.100000000000001" customHeight="1">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row>
    <row r="29" spans="1:31" s="469" customFormat="1" ht="20.100000000000001" customHeight="1">
      <c r="A29" s="510"/>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row>
    <row r="30" spans="1:31" s="469" customFormat="1" ht="20.100000000000001" customHeight="1">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row>
    <row r="31" spans="1:31" s="469" customFormat="1" ht="20.100000000000001" customHeight="1">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row>
    <row r="32" spans="1:31" s="469" customFormat="1" ht="20.100000000000001" customHeight="1">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row>
    <row r="33" spans="6:31" s="469" customFormat="1" ht="20.100000000000001" customHeight="1">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row>
    <row r="49" spans="6:31" s="469" customFormat="1" ht="62.25" customHeight="1">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row>
    <row r="51" spans="6:31" s="469" customFormat="1" ht="57" customHeight="1">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row>
    <row r="53" spans="6:31" s="469" customFormat="1" ht="40.5" customHeight="1">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row>
  </sheetData>
  <sheetProtection algorithmName="SHA-512" hashValue="F/wiCRExp2GEjA8LKj1PKTHtjROLV9LJ86ms9FYFoJAlCbAVP94QHK1tBXkFD++V68wnMxmMrtPCpcQyDZcQ+w==" saltValue="Sf1LUVAo6dkHZogP1J3YAw==" spinCount="100000" sheet="1" formatColumns="0" formatRows="0" selectLockedCells="1"/>
  <mergeCells count="11">
    <mergeCell ref="A1:D1"/>
    <mergeCell ref="A3:E3"/>
    <mergeCell ref="A5:E5"/>
    <mergeCell ref="A8:D8"/>
    <mergeCell ref="A9:B9"/>
    <mergeCell ref="B10:D10"/>
    <mergeCell ref="A17:E17"/>
    <mergeCell ref="B11:D11"/>
    <mergeCell ref="B12:D12"/>
    <mergeCell ref="B13:D13"/>
    <mergeCell ref="B14:D14"/>
  </mergeCells>
  <pageMargins left="0.75" right="0.63" top="0.57999999999999996" bottom="0.6" header="0.34" footer="0.35"/>
  <pageSetup scale="88" fitToHeight="0" orientation="portrait" r:id="rId1"/>
  <headerFooter alignWithMargins="0">
    <oddFooter>&amp;R&amp;"Book Antiqua,Bold"&amp;8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10" zoomScale="80" zoomScaleSheetLayoutView="80" workbookViewId="0">
      <selection activeCell="E20" sqref="E20"/>
    </sheetView>
  </sheetViews>
  <sheetFormatPr defaultRowHeight="16.5"/>
  <cols>
    <col min="1" max="1" width="12.140625" style="16" customWidth="1"/>
    <col min="2" max="2" width="30.7109375" style="16" customWidth="1"/>
    <col min="3" max="3" width="24.7109375" style="16" customWidth="1"/>
    <col min="4" max="4" width="31.28515625" style="16" customWidth="1"/>
    <col min="5" max="5" width="30.140625" style="16" customWidth="1"/>
    <col min="6" max="8" width="9.140625" style="11"/>
    <col min="9" max="16384" width="9.140625" style="12"/>
  </cols>
  <sheetData>
    <row r="1" spans="1:26" ht="29.25" customHeight="1">
      <c r="A1" s="576" t="str">
        <f>'Attach 3(JV)'!A1</f>
        <v xml:space="preserve">Specification No. :CC/NT/W-AIS/DOM/A06/24/09570	</v>
      </c>
      <c r="B1" s="576"/>
      <c r="C1" s="576"/>
      <c r="D1" s="582" t="str">
        <f>"Attachment-11 " &amp; 'Attach 3(JV)'!AT1</f>
        <v xml:space="preserve">Attachment-11 </v>
      </c>
      <c r="E1" s="582"/>
    </row>
    <row r="2" spans="1:26" ht="13.5" customHeight="1">
      <c r="Z2" s="123">
        <f>'Attach 3(JV)'!Z2</f>
        <v>0</v>
      </c>
    </row>
    <row r="3" spans="1:26" ht="74.25" customHeight="1">
      <c r="A3" s="627" t="str">
        <f>'Attach 3(QR)'!A3</f>
        <v>Substation Extension Package SS-133(AIS) associated Augmentation of Transformation Capacity at 400/ 220kV New Wanpoh (PG) S/s in Jammu &amp; Kashmir by 400/220kV, 1x315MVA (3x105MVA) ICT (3rd).</v>
      </c>
      <c r="B3" s="628"/>
      <c r="C3" s="628"/>
      <c r="D3" s="628"/>
      <c r="E3" s="628"/>
      <c r="F3" s="13"/>
      <c r="G3" s="14"/>
      <c r="H3" s="13"/>
    </row>
    <row r="4" spans="1:26" ht="19.5" customHeight="1">
      <c r="A4" s="15"/>
      <c r="H4" s="17"/>
      <c r="I4" s="2"/>
    </row>
    <row r="5" spans="1:26" ht="21.75" customHeight="1">
      <c r="A5" s="569" t="s">
        <v>391</v>
      </c>
      <c r="B5" s="569"/>
      <c r="C5" s="569"/>
      <c r="D5" s="569"/>
      <c r="E5" s="569"/>
      <c r="F5" s="18"/>
      <c r="H5" s="17"/>
      <c r="I5" s="2"/>
    </row>
    <row r="6" spans="1:26" ht="19.5" customHeight="1">
      <c r="A6" s="19"/>
      <c r="H6" s="17"/>
      <c r="I6" s="2"/>
    </row>
    <row r="7" spans="1:26" ht="19.5" customHeight="1">
      <c r="A7" s="20" t="str">
        <f>'Attach 3(JV)'!A7</f>
        <v>Bidder’s Name and Address (Sole Bidder) :</v>
      </c>
      <c r="B7" s="19"/>
      <c r="C7" s="19"/>
      <c r="D7" s="5" t="str">
        <f>'Attach 3(JV)'!E7</f>
        <v>To:</v>
      </c>
      <c r="H7" s="17"/>
      <c r="I7" s="2"/>
    </row>
    <row r="8" spans="1:26" ht="36" customHeight="1">
      <c r="A8" s="567" t="str">
        <f>'Attach 3(JV)'!A8</f>
        <v/>
      </c>
      <c r="B8" s="567"/>
      <c r="C8" s="567"/>
      <c r="D8" s="3" t="str">
        <f>'Attach 3(JV)'!E8</f>
        <v>Contract Services</v>
      </c>
      <c r="H8" s="17"/>
      <c r="I8" s="2"/>
    </row>
    <row r="9" spans="1:26" ht="19.5" customHeight="1">
      <c r="A9" s="4" t="s">
        <v>351</v>
      </c>
      <c r="B9" s="571" t="str">
        <f>'Attach 3(JV)'!B9</f>
        <v/>
      </c>
      <c r="C9" s="571"/>
      <c r="D9" s="3" t="str">
        <f>'Attach 3(JV)'!E9</f>
        <v>Power Grid Corporation of India Ltd.,</v>
      </c>
      <c r="H9" s="17"/>
      <c r="I9" s="2"/>
    </row>
    <row r="10" spans="1:26" ht="19.5" customHeight="1">
      <c r="A10" s="4" t="s">
        <v>353</v>
      </c>
      <c r="B10" s="571" t="str">
        <f>'Attach 3(JV)'!B10</f>
        <v/>
      </c>
      <c r="C10" s="571"/>
      <c r="D10" s="3" t="str">
        <f>'Attach 3(JV)'!E10</f>
        <v>"Saudamini", Plot No. 2, Sector 29</v>
      </c>
      <c r="H10" s="17"/>
      <c r="I10" s="2"/>
    </row>
    <row r="11" spans="1:26" ht="19.5" customHeight="1">
      <c r="B11" s="571" t="str">
        <f>'Attach 3(JV)'!B11</f>
        <v/>
      </c>
      <c r="C11" s="571"/>
      <c r="D11" s="3" t="str">
        <f>'Attach 3(JV)'!E11</f>
        <v>Gurgaon (Haryana) - 122001</v>
      </c>
    </row>
    <row r="12" spans="1:26" ht="19.5" customHeight="1">
      <c r="A12" s="19"/>
      <c r="B12" s="571" t="str">
        <f>'Attach 3(JV)'!B12</f>
        <v/>
      </c>
      <c r="C12" s="571"/>
      <c r="D12" s="3"/>
    </row>
    <row r="13" spans="1:26" ht="19.5" customHeight="1">
      <c r="A13" s="16" t="s">
        <v>346</v>
      </c>
    </row>
    <row r="14" spans="1:26" ht="9.9499999999999993" customHeight="1">
      <c r="A14" s="19"/>
    </row>
    <row r="15" spans="1:26" ht="184.5" customHeight="1">
      <c r="A15" s="526" t="s">
        <v>510</v>
      </c>
      <c r="B15" s="527"/>
      <c r="C15" s="527"/>
      <c r="D15" s="527"/>
      <c r="E15" s="527"/>
      <c r="F15" s="21"/>
      <c r="G15" s="21"/>
      <c r="H15" s="21"/>
    </row>
    <row r="16" spans="1:26" ht="19.5" customHeight="1">
      <c r="A16" s="19"/>
      <c r="B16" s="19"/>
      <c r="C16" s="19"/>
      <c r="D16" s="19"/>
      <c r="E16" s="19"/>
      <c r="F16" s="21"/>
      <c r="G16" s="21"/>
      <c r="H16" s="21"/>
    </row>
    <row r="17" spans="1:8" s="11" customFormat="1" ht="72" customHeight="1">
      <c r="A17" s="33" t="s">
        <v>349</v>
      </c>
      <c r="B17" s="625" t="s">
        <v>113</v>
      </c>
      <c r="C17" s="625"/>
      <c r="D17" s="33" t="s">
        <v>114</v>
      </c>
      <c r="E17" s="33" t="s">
        <v>511</v>
      </c>
      <c r="G17" s="21"/>
      <c r="H17" s="21"/>
    </row>
    <row r="18" spans="1:8" ht="26.1" customHeight="1">
      <c r="A18" s="79">
        <v>1</v>
      </c>
      <c r="B18" s="652"/>
      <c r="C18" s="652"/>
      <c r="D18" s="234"/>
      <c r="E18" s="234"/>
      <c r="F18" s="21"/>
      <c r="G18" s="21"/>
      <c r="H18" s="21"/>
    </row>
    <row r="19" spans="1:8" ht="26.1" customHeight="1">
      <c r="A19" s="79">
        <v>2</v>
      </c>
      <c r="B19" s="652"/>
      <c r="C19" s="652"/>
      <c r="D19" s="234"/>
      <c r="E19" s="234"/>
      <c r="F19" s="21"/>
      <c r="G19" s="21"/>
      <c r="H19" s="21"/>
    </row>
    <row r="20" spans="1:8" ht="26.1" customHeight="1">
      <c r="A20" s="79">
        <v>3</v>
      </c>
      <c r="B20" s="652"/>
      <c r="C20" s="652"/>
      <c r="D20" s="234"/>
      <c r="E20" s="234"/>
      <c r="F20" s="21"/>
      <c r="G20" s="21"/>
      <c r="H20" s="21"/>
    </row>
    <row r="21" spans="1:8" ht="26.1" customHeight="1">
      <c r="A21" s="79">
        <v>4</v>
      </c>
      <c r="B21" s="652"/>
      <c r="C21" s="652"/>
      <c r="D21" s="234"/>
      <c r="E21" s="234"/>
      <c r="F21" s="21"/>
      <c r="G21" s="21"/>
      <c r="H21" s="21"/>
    </row>
    <row r="22" spans="1:8" ht="26.1" customHeight="1">
      <c r="A22" s="79">
        <v>5</v>
      </c>
      <c r="B22" s="652"/>
      <c r="C22" s="652"/>
      <c r="D22" s="234"/>
      <c r="E22" s="234"/>
      <c r="F22" s="21"/>
      <c r="G22" s="21"/>
      <c r="H22" s="21"/>
    </row>
    <row r="23" spans="1:8" ht="26.1" customHeight="1">
      <c r="A23" s="79">
        <v>6</v>
      </c>
      <c r="B23" s="652"/>
      <c r="C23" s="652"/>
      <c r="D23" s="234"/>
      <c r="E23" s="234"/>
      <c r="F23" s="21"/>
      <c r="G23" s="21"/>
      <c r="H23" s="21"/>
    </row>
    <row r="24" spans="1:8" ht="26.1" customHeight="1">
      <c r="A24" s="19"/>
      <c r="B24" s="19"/>
      <c r="C24" s="19"/>
      <c r="D24" s="19"/>
      <c r="E24" s="19"/>
      <c r="F24" s="21"/>
      <c r="G24" s="21"/>
      <c r="H24" s="21"/>
    </row>
    <row r="25" spans="1:8" ht="84.75" customHeight="1">
      <c r="A25" s="526" t="s">
        <v>512</v>
      </c>
      <c r="B25" s="527"/>
      <c r="C25" s="527"/>
      <c r="D25" s="527"/>
      <c r="E25" s="527"/>
    </row>
    <row r="26" spans="1:8" ht="149.25" customHeight="1">
      <c r="A26" s="526" t="s">
        <v>513</v>
      </c>
      <c r="B26" s="527"/>
      <c r="C26" s="527"/>
      <c r="D26" s="527"/>
      <c r="E26" s="527"/>
    </row>
    <row r="27" spans="1:8" ht="26.1" customHeight="1">
      <c r="A27" s="23" t="s">
        <v>6</v>
      </c>
      <c r="B27" s="56" t="str">
        <f>'Attach 3(JV)'!B24</f>
        <v>--</v>
      </c>
      <c r="D27" s="24" t="s">
        <v>4</v>
      </c>
      <c r="E27" s="225" t="str">
        <f>'Attach 3(JV)'!E24</f>
        <v/>
      </c>
    </row>
    <row r="28" spans="1:8" ht="26.1" customHeight="1">
      <c r="A28" s="23" t="s">
        <v>7</v>
      </c>
      <c r="B28" s="225" t="str">
        <f>'Attach 3(JV)'!B25</f>
        <v/>
      </c>
      <c r="D28" s="24" t="s">
        <v>5</v>
      </c>
      <c r="E28" s="225" t="str">
        <f>'Attach 3(JV)'!E25</f>
        <v/>
      </c>
    </row>
    <row r="29" spans="1:8" ht="230.25" customHeight="1">
      <c r="A29" s="570" t="s">
        <v>732</v>
      </c>
      <c r="B29" s="570"/>
      <c r="C29" s="570"/>
      <c r="D29" s="570"/>
      <c r="E29" s="570"/>
    </row>
  </sheetData>
  <sheetProtection algorithmName="SHA-512" hashValue="y58a7UeqF5eWPo4W0nNfoEyqueTIY/Q8xhBATvkZOhu3cG/YYGBeL+Ib1RN6Pko6Qc5QphOhnr+IoC0DhZbxMA==" saltValue="DGW33d+RC7TLHjrcJIU2GA=="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26"/>
  <sheetViews>
    <sheetView showGridLines="0" showZeros="0" view="pageBreakPreview" topLeftCell="A120" zoomScale="80" zoomScaleNormal="80" zoomScaleSheetLayoutView="80" workbookViewId="0">
      <selection activeCell="F103" sqref="F103"/>
    </sheetView>
  </sheetViews>
  <sheetFormatPr defaultColWidth="9.140625" defaultRowHeight="16.5"/>
  <cols>
    <col min="1" max="1" width="34.7109375" style="503" customWidth="1"/>
    <col min="2" max="2" width="26.5703125" style="446" customWidth="1"/>
    <col min="3" max="3" width="11.5703125" style="446" customWidth="1"/>
    <col min="4" max="4" width="35.140625" style="446" customWidth="1"/>
    <col min="5" max="5" width="44.7109375" style="446" customWidth="1"/>
    <col min="6" max="6" width="45.140625" style="446" customWidth="1"/>
    <col min="7" max="7" width="14.7109375" style="446" hidden="1" customWidth="1"/>
    <col min="8" max="9" width="0" style="447" hidden="1" customWidth="1"/>
    <col min="10" max="16384" width="9.140625" style="447"/>
  </cols>
  <sheetData>
    <row r="1" spans="1:8" ht="20.25" customHeight="1">
      <c r="A1" s="666" t="str">
        <f>'Attach 3(QR)'!A1</f>
        <v xml:space="preserve">Specification No. :CC/NT/W-AIS/DOM/A06/24/09570	</v>
      </c>
      <c r="B1" s="666"/>
      <c r="C1" s="666"/>
      <c r="D1" s="666"/>
      <c r="E1" s="462"/>
      <c r="F1" s="463" t="s">
        <v>727</v>
      </c>
    </row>
    <row r="3" spans="1:8" ht="74.25" customHeight="1">
      <c r="A3" s="627" t="str">
        <f>'Attach 11'!A3:E3</f>
        <v>Substation Extension Package SS-133(AIS) associated Augmentation of Transformation Capacity at 400/ 220kV New Wanpoh (PG) S/s in Jammu &amp; Kashmir by 400/220kV, 1x315MVA (3x105MVA) ICT (3rd).</v>
      </c>
      <c r="B3" s="628"/>
      <c r="C3" s="628"/>
      <c r="D3" s="628"/>
      <c r="E3" s="628"/>
      <c r="F3" s="628"/>
      <c r="G3" s="464"/>
    </row>
    <row r="4" spans="1:8" ht="1.5" customHeight="1">
      <c r="A4" s="465"/>
      <c r="G4" s="17"/>
      <c r="H4" s="2"/>
    </row>
    <row r="5" spans="1:8" ht="20.100000000000001" customHeight="1">
      <c r="A5" s="679" t="s">
        <v>393</v>
      </c>
      <c r="B5" s="679"/>
      <c r="C5" s="679"/>
      <c r="D5" s="679"/>
      <c r="E5" s="679"/>
      <c r="F5" s="679"/>
      <c r="G5" s="17"/>
      <c r="H5" s="2"/>
    </row>
    <row r="6" spans="1:8" ht="20.100000000000001" customHeight="1">
      <c r="G6" s="17"/>
      <c r="H6" s="2"/>
    </row>
    <row r="7" spans="1:8" ht="37.5" customHeight="1">
      <c r="A7" s="508" t="str">
        <f>'Attach 11'!A7</f>
        <v>Bidder’s Name and Address (Sole Bidder) :</v>
      </c>
      <c r="E7" s="415" t="str">
        <f>'[16]Attach 3 (JV)'!F5</f>
        <v>To:</v>
      </c>
      <c r="G7" s="17"/>
      <c r="H7" s="2"/>
    </row>
    <row r="8" spans="1:8" ht="36" customHeight="1">
      <c r="A8" s="680">
        <f>'[17]Attach 3(JV)'!A8:D8</f>
        <v>0</v>
      </c>
      <c r="B8" s="680"/>
      <c r="C8" s="680"/>
      <c r="D8" s="680"/>
      <c r="E8" s="431" t="str">
        <f>'[16]Attach 3 (JV)'!F6</f>
        <v>Contract Services</v>
      </c>
      <c r="G8" s="17"/>
      <c r="H8" s="2"/>
    </row>
    <row r="9" spans="1:8">
      <c r="A9" s="504" t="s">
        <v>351</v>
      </c>
      <c r="B9" s="681" t="str">
        <f>'Attach 11'!B9:C9</f>
        <v/>
      </c>
      <c r="C9" s="681"/>
      <c r="D9" s="681"/>
      <c r="E9" s="431" t="str">
        <f>'[16]Attach 3 (JV)'!F7</f>
        <v>Power Grid Corporation of India Ltd.,</v>
      </c>
      <c r="G9" s="17"/>
      <c r="H9" s="2"/>
    </row>
    <row r="10" spans="1:8">
      <c r="A10" s="504" t="s">
        <v>353</v>
      </c>
      <c r="B10" s="571" t="str">
        <f>'Attach 11'!B10:C10</f>
        <v/>
      </c>
      <c r="C10" s="571"/>
      <c r="D10" s="571"/>
      <c r="E10" s="431" t="str">
        <f>'[16]Attach 3 (JV)'!F8</f>
        <v>"Saudamini", Plot No.-2</v>
      </c>
      <c r="G10" s="17"/>
      <c r="H10" s="2"/>
    </row>
    <row r="11" spans="1:8">
      <c r="B11" s="571" t="str">
        <f>'Attach 11'!B11:C11</f>
        <v/>
      </c>
      <c r="C11" s="571"/>
      <c r="D11" s="571"/>
      <c r="E11" s="431" t="str">
        <f>'[16]Attach 3 (JV)'!F9</f>
        <v xml:space="preserve">Sector-29, </v>
      </c>
    </row>
    <row r="12" spans="1:8">
      <c r="B12" s="571" t="str">
        <f>'Attach 11'!B12:C12</f>
        <v/>
      </c>
      <c r="C12" s="571"/>
      <c r="D12" s="571"/>
      <c r="E12" s="525" t="str">
        <f>'[16]Attach 3 (JV)'!F10</f>
        <v>Gurgaon (Haryana) - 122001</v>
      </c>
    </row>
    <row r="13" spans="1:8" ht="9.9499999999999993" customHeight="1">
      <c r="B13" s="110"/>
      <c r="C13" s="110"/>
      <c r="D13" s="110"/>
    </row>
    <row r="14" spans="1:8" ht="20.100000000000001" customHeight="1">
      <c r="A14" s="503" t="s">
        <v>346</v>
      </c>
    </row>
    <row r="15" spans="1:8" ht="45.75" customHeight="1">
      <c r="A15" s="682" t="s">
        <v>823</v>
      </c>
      <c r="B15" s="682"/>
      <c r="C15" s="682"/>
      <c r="D15" s="682"/>
      <c r="E15" s="682"/>
      <c r="F15" s="682"/>
    </row>
    <row r="16" spans="1:8" ht="75" customHeight="1">
      <c r="A16" s="467" t="s">
        <v>349</v>
      </c>
      <c r="B16" s="671" t="s">
        <v>625</v>
      </c>
      <c r="C16" s="672"/>
      <c r="D16" s="489" t="s">
        <v>626</v>
      </c>
      <c r="E16" s="467" t="s">
        <v>627</v>
      </c>
      <c r="F16" s="467" t="s">
        <v>728</v>
      </c>
    </row>
    <row r="17" spans="1:7" ht="13.5" customHeight="1">
      <c r="A17" s="468">
        <v>1</v>
      </c>
      <c r="B17" s="694">
        <v>2</v>
      </c>
      <c r="C17" s="694"/>
      <c r="D17" s="475">
        <v>3</v>
      </c>
      <c r="E17" s="468">
        <v>4</v>
      </c>
      <c r="F17" s="468">
        <v>5</v>
      </c>
    </row>
    <row r="18" spans="1:7" ht="32.25" customHeight="1">
      <c r="A18" s="509" t="s">
        <v>628</v>
      </c>
      <c r="B18" s="509"/>
      <c r="C18" s="509"/>
      <c r="D18" s="509"/>
      <c r="E18" s="509"/>
      <c r="F18" s="509"/>
    </row>
    <row r="19" spans="1:7" s="449" customFormat="1" ht="32.25" customHeight="1">
      <c r="A19" s="683" t="s">
        <v>716</v>
      </c>
      <c r="B19" s="684"/>
      <c r="C19" s="684"/>
      <c r="D19" s="684"/>
      <c r="E19" s="684"/>
      <c r="F19" s="685"/>
      <c r="G19" s="448"/>
    </row>
    <row r="20" spans="1:7" s="477" customFormat="1" ht="37.5" hidden="1" customHeight="1">
      <c r="A20" s="505" t="s">
        <v>394</v>
      </c>
      <c r="B20" s="686" t="s">
        <v>734</v>
      </c>
      <c r="C20" s="687"/>
      <c r="D20" s="687"/>
      <c r="E20" s="687"/>
      <c r="F20" s="688"/>
      <c r="G20" s="476"/>
    </row>
    <row r="21" spans="1:7" s="481" customFormat="1" ht="59.25" hidden="1" customHeight="1">
      <c r="A21" s="272" t="s">
        <v>629</v>
      </c>
      <c r="B21" s="667" t="s">
        <v>735</v>
      </c>
      <c r="C21" s="668"/>
      <c r="D21" s="478"/>
      <c r="E21" s="479" t="s">
        <v>793</v>
      </c>
      <c r="F21" s="480"/>
      <c r="G21" s="262"/>
    </row>
    <row r="22" spans="1:7" s="481" customFormat="1" ht="67.150000000000006" hidden="1" customHeight="1">
      <c r="A22" s="272" t="s">
        <v>636</v>
      </c>
      <c r="B22" s="667" t="s">
        <v>736</v>
      </c>
      <c r="C22" s="668"/>
      <c r="D22" s="478"/>
      <c r="E22" s="479" t="s">
        <v>737</v>
      </c>
      <c r="F22" s="480"/>
      <c r="G22" s="262"/>
    </row>
    <row r="23" spans="1:7" s="481" customFormat="1" ht="52.5" hidden="1" customHeight="1">
      <c r="A23" s="272" t="s">
        <v>637</v>
      </c>
      <c r="B23" s="667" t="s">
        <v>738</v>
      </c>
      <c r="C23" s="668"/>
      <c r="D23" s="478"/>
      <c r="E23" s="479" t="s">
        <v>739</v>
      </c>
      <c r="F23" s="480"/>
      <c r="G23" s="262"/>
    </row>
    <row r="24" spans="1:7" s="481" customFormat="1" ht="45.75" hidden="1" customHeight="1">
      <c r="A24" s="272" t="s">
        <v>638</v>
      </c>
      <c r="B24" s="667" t="s">
        <v>740</v>
      </c>
      <c r="C24" s="668"/>
      <c r="D24" s="478"/>
      <c r="E24" s="479" t="s">
        <v>741</v>
      </c>
      <c r="F24" s="480"/>
      <c r="G24" s="262"/>
    </row>
    <row r="25" spans="1:7" s="481" customFormat="1" ht="145.5" hidden="1" customHeight="1">
      <c r="A25" s="506" t="s">
        <v>645</v>
      </c>
      <c r="B25" s="667" t="s">
        <v>742</v>
      </c>
      <c r="C25" s="668"/>
      <c r="D25" s="478"/>
      <c r="E25" s="479" t="s">
        <v>743</v>
      </c>
      <c r="F25" s="480"/>
      <c r="G25" s="262"/>
    </row>
    <row r="26" spans="1:7" s="481" customFormat="1" ht="35.25" hidden="1" customHeight="1">
      <c r="A26" s="669" t="str">
        <f>IF(OR((SUM(D21:D25)&gt;0.85),SUM(D21:D25)&lt;0.85),"ERROR -Sum of all the coefficients including labour is not equal to 0.85","")</f>
        <v>ERROR -Sum of all the coefficients including labour is not equal to 0.85</v>
      </c>
      <c r="B26" s="669"/>
      <c r="C26" s="669"/>
      <c r="D26" s="669"/>
      <c r="E26" s="669"/>
      <c r="F26" s="670"/>
      <c r="G26" s="262"/>
    </row>
    <row r="27" spans="1:7" s="481" customFormat="1" ht="24.75" hidden="1" customHeight="1">
      <c r="A27" s="689" t="s">
        <v>744</v>
      </c>
      <c r="B27" s="689"/>
      <c r="C27" s="689"/>
      <c r="D27" s="689"/>
      <c r="E27" s="689"/>
      <c r="F27" s="690"/>
      <c r="G27" s="262"/>
    </row>
    <row r="28" spans="1:7" s="481" customFormat="1" ht="20.100000000000001" hidden="1" customHeight="1">
      <c r="A28" s="505" t="s">
        <v>398</v>
      </c>
      <c r="B28" s="686" t="s">
        <v>745</v>
      </c>
      <c r="C28" s="687"/>
      <c r="D28" s="687"/>
      <c r="E28" s="687"/>
      <c r="F28" s="688"/>
      <c r="G28" s="262"/>
    </row>
    <row r="29" spans="1:7" s="481" customFormat="1" ht="66" hidden="1">
      <c r="A29" s="272" t="s">
        <v>417</v>
      </c>
      <c r="B29" s="667" t="s">
        <v>746</v>
      </c>
      <c r="C29" s="668"/>
      <c r="D29" s="272">
        <v>0.85</v>
      </c>
      <c r="E29" s="273" t="s">
        <v>747</v>
      </c>
      <c r="F29" s="480"/>
      <c r="G29" s="262"/>
    </row>
    <row r="30" spans="1:7" s="451" customFormat="1" ht="20.100000000000001" customHeight="1">
      <c r="A30" s="507" t="s">
        <v>394</v>
      </c>
      <c r="B30" s="653" t="s">
        <v>749</v>
      </c>
      <c r="C30" s="654"/>
      <c r="D30" s="654"/>
      <c r="E30" s="654"/>
      <c r="F30" s="655"/>
      <c r="G30" s="450"/>
    </row>
    <row r="31" spans="1:7" ht="20.100000000000001" customHeight="1">
      <c r="A31" s="467" t="s">
        <v>417</v>
      </c>
      <c r="B31" s="452" t="s">
        <v>635</v>
      </c>
      <c r="C31" s="671"/>
      <c r="D31" s="672"/>
      <c r="E31" s="453"/>
      <c r="F31" s="453"/>
    </row>
    <row r="32" spans="1:7" ht="20.100000000000001" customHeight="1">
      <c r="A32" s="457" t="s">
        <v>629</v>
      </c>
      <c r="B32" s="455"/>
      <c r="C32" s="454" t="s">
        <v>750</v>
      </c>
      <c r="D32" s="455"/>
      <c r="E32" s="453" t="s">
        <v>720</v>
      </c>
      <c r="F32" s="456"/>
    </row>
    <row r="33" spans="1:7" ht="20.100000000000001" customHeight="1">
      <c r="A33" s="457" t="s">
        <v>636</v>
      </c>
      <c r="B33" s="455"/>
      <c r="C33" s="454" t="s">
        <v>751</v>
      </c>
      <c r="D33" s="455"/>
      <c r="E33" s="453" t="s">
        <v>720</v>
      </c>
      <c r="F33" s="456"/>
    </row>
    <row r="34" spans="1:7" ht="20.100000000000001" customHeight="1">
      <c r="A34" s="457" t="s">
        <v>637</v>
      </c>
      <c r="B34" s="455"/>
      <c r="C34" s="454" t="s">
        <v>752</v>
      </c>
      <c r="D34" s="455"/>
      <c r="E34" s="453" t="s">
        <v>720</v>
      </c>
      <c r="F34" s="456"/>
    </row>
    <row r="35" spans="1:7" ht="20.100000000000001" customHeight="1">
      <c r="A35" s="457" t="s">
        <v>638</v>
      </c>
      <c r="B35" s="455"/>
      <c r="C35" s="454" t="s">
        <v>753</v>
      </c>
      <c r="D35" s="455"/>
      <c r="E35" s="453" t="s">
        <v>720</v>
      </c>
      <c r="F35" s="456"/>
    </row>
    <row r="36" spans="1:7" ht="132">
      <c r="A36" s="457" t="s">
        <v>419</v>
      </c>
      <c r="B36" s="454" t="s">
        <v>754</v>
      </c>
      <c r="C36" s="454" t="s">
        <v>755</v>
      </c>
      <c r="D36" s="455"/>
      <c r="E36" s="454" t="s">
        <v>785</v>
      </c>
      <c r="F36" s="456"/>
    </row>
    <row r="37" spans="1:7" ht="46.5" customHeight="1">
      <c r="A37" s="673" t="s">
        <v>757</v>
      </c>
      <c r="B37" s="674"/>
      <c r="C37" s="674"/>
      <c r="D37" s="674"/>
      <c r="E37" s="674"/>
      <c r="F37" s="675"/>
    </row>
    <row r="38" spans="1:7" s="451" customFormat="1" ht="20.100000000000001" hidden="1" customHeight="1">
      <c r="A38" s="507" t="s">
        <v>398</v>
      </c>
      <c r="B38" s="653" t="s">
        <v>758</v>
      </c>
      <c r="C38" s="654"/>
      <c r="D38" s="654"/>
      <c r="E38" s="654"/>
      <c r="F38" s="655"/>
      <c r="G38" s="450"/>
    </row>
    <row r="39" spans="1:7" ht="20.100000000000001" hidden="1" customHeight="1">
      <c r="A39" s="467" t="s">
        <v>417</v>
      </c>
      <c r="B39" s="452" t="s">
        <v>635</v>
      </c>
      <c r="C39" s="452"/>
      <c r="D39" s="454"/>
      <c r="E39" s="453"/>
      <c r="F39" s="453"/>
    </row>
    <row r="40" spans="1:7" ht="20.100000000000001" hidden="1" customHeight="1">
      <c r="A40" s="457" t="s">
        <v>629</v>
      </c>
      <c r="B40" s="455"/>
      <c r="C40" s="454" t="s">
        <v>750</v>
      </c>
      <c r="D40" s="455"/>
      <c r="E40" s="453" t="s">
        <v>720</v>
      </c>
      <c r="F40" s="456"/>
    </row>
    <row r="41" spans="1:7" ht="20.100000000000001" hidden="1" customHeight="1">
      <c r="A41" s="457" t="s">
        <v>636</v>
      </c>
      <c r="B41" s="455"/>
      <c r="C41" s="454" t="s">
        <v>751</v>
      </c>
      <c r="D41" s="455"/>
      <c r="E41" s="453" t="s">
        <v>720</v>
      </c>
      <c r="F41" s="456"/>
    </row>
    <row r="42" spans="1:7" ht="20.100000000000001" hidden="1" customHeight="1">
      <c r="A42" s="457" t="s">
        <v>637</v>
      </c>
      <c r="B42" s="455"/>
      <c r="C42" s="454" t="s">
        <v>752</v>
      </c>
      <c r="D42" s="455"/>
      <c r="E42" s="453" t="s">
        <v>720</v>
      </c>
      <c r="F42" s="456"/>
    </row>
    <row r="43" spans="1:7" ht="20.100000000000001" hidden="1" customHeight="1">
      <c r="A43" s="457" t="s">
        <v>638</v>
      </c>
      <c r="B43" s="455"/>
      <c r="C43" s="454" t="s">
        <v>753</v>
      </c>
      <c r="D43" s="455"/>
      <c r="E43" s="453" t="s">
        <v>720</v>
      </c>
      <c r="F43" s="456"/>
    </row>
    <row r="44" spans="1:7" ht="132" hidden="1">
      <c r="A44" s="457" t="s">
        <v>419</v>
      </c>
      <c r="B44" s="454" t="s">
        <v>630</v>
      </c>
      <c r="C44" s="454" t="s">
        <v>755</v>
      </c>
      <c r="D44" s="455"/>
      <c r="E44" s="454" t="s">
        <v>756</v>
      </c>
      <c r="F44" s="456"/>
    </row>
    <row r="45" spans="1:7" ht="2.25" hidden="1" customHeight="1">
      <c r="A45" s="673" t="s">
        <v>757</v>
      </c>
      <c r="B45" s="674"/>
      <c r="C45" s="674"/>
      <c r="D45" s="674"/>
      <c r="E45" s="674"/>
      <c r="F45" s="675"/>
    </row>
    <row r="46" spans="1:7" s="451" customFormat="1" ht="20.100000000000001" customHeight="1">
      <c r="A46" s="507" t="s">
        <v>398</v>
      </c>
      <c r="B46" s="653" t="s">
        <v>760</v>
      </c>
      <c r="C46" s="654"/>
      <c r="D46" s="654"/>
      <c r="E46" s="654"/>
      <c r="F46" s="655"/>
      <c r="G46" s="450"/>
    </row>
    <row r="47" spans="1:7" ht="20.100000000000001" customHeight="1">
      <c r="A47" s="467" t="s">
        <v>417</v>
      </c>
      <c r="B47" s="452" t="s">
        <v>635</v>
      </c>
      <c r="C47" s="671"/>
      <c r="D47" s="672"/>
      <c r="E47" s="453"/>
      <c r="F47" s="453"/>
    </row>
    <row r="48" spans="1:7" ht="20.100000000000001" customHeight="1">
      <c r="A48" s="457" t="s">
        <v>629</v>
      </c>
      <c r="B48" s="455"/>
      <c r="C48" s="454" t="s">
        <v>750</v>
      </c>
      <c r="D48" s="455"/>
      <c r="E48" s="453" t="s">
        <v>720</v>
      </c>
      <c r="F48" s="456"/>
    </row>
    <row r="49" spans="1:7" ht="20.100000000000001" customHeight="1">
      <c r="A49" s="457" t="s">
        <v>636</v>
      </c>
      <c r="B49" s="455"/>
      <c r="C49" s="454" t="s">
        <v>751</v>
      </c>
      <c r="D49" s="455"/>
      <c r="E49" s="453" t="s">
        <v>720</v>
      </c>
      <c r="F49" s="456"/>
    </row>
    <row r="50" spans="1:7" ht="20.100000000000001" customHeight="1">
      <c r="A50" s="457" t="s">
        <v>637</v>
      </c>
      <c r="B50" s="455"/>
      <c r="C50" s="454" t="s">
        <v>752</v>
      </c>
      <c r="D50" s="455"/>
      <c r="E50" s="453" t="s">
        <v>720</v>
      </c>
      <c r="F50" s="456"/>
    </row>
    <row r="51" spans="1:7" ht="20.100000000000001" customHeight="1">
      <c r="A51" s="457" t="s">
        <v>638</v>
      </c>
      <c r="B51" s="455"/>
      <c r="C51" s="454" t="s">
        <v>753</v>
      </c>
      <c r="D51" s="455"/>
      <c r="E51" s="453" t="s">
        <v>720</v>
      </c>
      <c r="F51" s="456"/>
    </row>
    <row r="52" spans="1:7" ht="132">
      <c r="A52" s="457" t="s">
        <v>419</v>
      </c>
      <c r="B52" s="454" t="s">
        <v>754</v>
      </c>
      <c r="C52" s="454" t="s">
        <v>755</v>
      </c>
      <c r="D52" s="455"/>
      <c r="E52" s="454" t="s">
        <v>785</v>
      </c>
      <c r="F52" s="456"/>
    </row>
    <row r="53" spans="1:7" ht="36" customHeight="1">
      <c r="A53" s="673" t="s">
        <v>757</v>
      </c>
      <c r="B53" s="674"/>
      <c r="C53" s="674"/>
      <c r="D53" s="674"/>
      <c r="E53" s="674"/>
      <c r="F53" s="675"/>
    </row>
    <row r="54" spans="1:7" s="451" customFormat="1" ht="20.100000000000001" customHeight="1">
      <c r="A54" s="507" t="s">
        <v>748</v>
      </c>
      <c r="B54" s="653" t="s">
        <v>762</v>
      </c>
      <c r="C54" s="654"/>
      <c r="D54" s="654"/>
      <c r="E54" s="654"/>
      <c r="F54" s="655"/>
      <c r="G54" s="450"/>
    </row>
    <row r="55" spans="1:7" ht="20.100000000000001" customHeight="1">
      <c r="A55" s="467" t="s">
        <v>417</v>
      </c>
      <c r="B55" s="452" t="s">
        <v>635</v>
      </c>
      <c r="C55" s="671"/>
      <c r="D55" s="672"/>
      <c r="E55" s="453"/>
      <c r="F55" s="453"/>
    </row>
    <row r="56" spans="1:7" ht="20.100000000000001" customHeight="1">
      <c r="A56" s="457" t="s">
        <v>629</v>
      </c>
      <c r="B56" s="455"/>
      <c r="C56" s="454" t="s">
        <v>750</v>
      </c>
      <c r="D56" s="455"/>
      <c r="E56" s="453" t="s">
        <v>720</v>
      </c>
      <c r="F56" s="456"/>
    </row>
    <row r="57" spans="1:7" ht="20.100000000000001" customHeight="1">
      <c r="A57" s="457" t="s">
        <v>636</v>
      </c>
      <c r="B57" s="455"/>
      <c r="C57" s="454" t="s">
        <v>751</v>
      </c>
      <c r="D57" s="455"/>
      <c r="E57" s="453" t="s">
        <v>720</v>
      </c>
      <c r="F57" s="456"/>
    </row>
    <row r="58" spans="1:7" ht="20.100000000000001" customHeight="1">
      <c r="A58" s="457" t="s">
        <v>637</v>
      </c>
      <c r="B58" s="455"/>
      <c r="C58" s="454" t="s">
        <v>752</v>
      </c>
      <c r="D58" s="455"/>
      <c r="E58" s="453" t="s">
        <v>720</v>
      </c>
      <c r="F58" s="456"/>
    </row>
    <row r="59" spans="1:7" ht="20.100000000000001" customHeight="1">
      <c r="A59" s="457" t="s">
        <v>638</v>
      </c>
      <c r="B59" s="455"/>
      <c r="C59" s="454" t="s">
        <v>753</v>
      </c>
      <c r="D59" s="455"/>
      <c r="E59" s="453" t="s">
        <v>720</v>
      </c>
      <c r="F59" s="456"/>
    </row>
    <row r="60" spans="1:7" ht="132">
      <c r="A60" s="457" t="s">
        <v>419</v>
      </c>
      <c r="B60" s="454" t="s">
        <v>754</v>
      </c>
      <c r="C60" s="454" t="s">
        <v>755</v>
      </c>
      <c r="D60" s="455"/>
      <c r="E60" s="454" t="s">
        <v>785</v>
      </c>
      <c r="F60" s="456"/>
    </row>
    <row r="61" spans="1:7" ht="36" customHeight="1">
      <c r="A61" s="673" t="s">
        <v>757</v>
      </c>
      <c r="B61" s="674"/>
      <c r="C61" s="674"/>
      <c r="D61" s="674"/>
      <c r="E61" s="674"/>
      <c r="F61" s="675"/>
    </row>
    <row r="62" spans="1:7" s="451" customFormat="1" ht="20.100000000000001" customHeight="1">
      <c r="A62" s="507" t="s">
        <v>759</v>
      </c>
      <c r="B62" s="653" t="s">
        <v>758</v>
      </c>
      <c r="C62" s="654"/>
      <c r="D62" s="654"/>
      <c r="E62" s="654"/>
      <c r="F62" s="655"/>
      <c r="G62" s="450"/>
    </row>
    <row r="63" spans="1:7" ht="20.100000000000001" customHeight="1">
      <c r="A63" s="467" t="s">
        <v>417</v>
      </c>
      <c r="B63" s="452" t="s">
        <v>635</v>
      </c>
      <c r="C63" s="671"/>
      <c r="D63" s="672"/>
      <c r="E63" s="453"/>
      <c r="F63" s="453"/>
    </row>
    <row r="64" spans="1:7" ht="20.100000000000001" customHeight="1">
      <c r="A64" s="457" t="s">
        <v>629</v>
      </c>
      <c r="B64" s="455"/>
      <c r="C64" s="454" t="s">
        <v>750</v>
      </c>
      <c r="D64" s="455"/>
      <c r="E64" s="453" t="s">
        <v>720</v>
      </c>
      <c r="F64" s="456"/>
    </row>
    <row r="65" spans="1:7" ht="20.100000000000001" customHeight="1">
      <c r="A65" s="457" t="s">
        <v>636</v>
      </c>
      <c r="B65" s="455"/>
      <c r="C65" s="454" t="s">
        <v>751</v>
      </c>
      <c r="D65" s="455"/>
      <c r="E65" s="453" t="s">
        <v>720</v>
      </c>
      <c r="F65" s="456"/>
    </row>
    <row r="66" spans="1:7" ht="20.100000000000001" customHeight="1">
      <c r="A66" s="457" t="s">
        <v>637</v>
      </c>
      <c r="B66" s="455"/>
      <c r="C66" s="454" t="s">
        <v>752</v>
      </c>
      <c r="D66" s="455"/>
      <c r="E66" s="453" t="s">
        <v>720</v>
      </c>
      <c r="F66" s="456"/>
    </row>
    <row r="67" spans="1:7" ht="20.100000000000001" customHeight="1">
      <c r="A67" s="457" t="s">
        <v>638</v>
      </c>
      <c r="B67" s="455"/>
      <c r="C67" s="454" t="s">
        <v>753</v>
      </c>
      <c r="D67" s="455"/>
      <c r="E67" s="453" t="s">
        <v>720</v>
      </c>
      <c r="F67" s="456"/>
    </row>
    <row r="68" spans="1:7" ht="132">
      <c r="A68" s="457" t="s">
        <v>419</v>
      </c>
      <c r="B68" s="454" t="s">
        <v>754</v>
      </c>
      <c r="C68" s="454" t="s">
        <v>755</v>
      </c>
      <c r="D68" s="455"/>
      <c r="E68" s="454" t="s">
        <v>785</v>
      </c>
      <c r="F68" s="456"/>
    </row>
    <row r="69" spans="1:7" ht="36" customHeight="1">
      <c r="A69" s="673" t="s">
        <v>757</v>
      </c>
      <c r="B69" s="674"/>
      <c r="C69" s="674"/>
      <c r="D69" s="674"/>
      <c r="E69" s="674"/>
      <c r="F69" s="675"/>
    </row>
    <row r="70" spans="1:7" s="451" customFormat="1" ht="20.100000000000001" customHeight="1">
      <c r="A70" s="507" t="s">
        <v>761</v>
      </c>
      <c r="B70" s="653" t="s">
        <v>765</v>
      </c>
      <c r="C70" s="654"/>
      <c r="D70" s="654"/>
      <c r="E70" s="654"/>
      <c r="F70" s="655"/>
      <c r="G70" s="450"/>
    </row>
    <row r="71" spans="1:7" ht="20.100000000000001" customHeight="1">
      <c r="A71" s="467" t="s">
        <v>417</v>
      </c>
      <c r="B71" s="452" t="s">
        <v>635</v>
      </c>
      <c r="C71" s="452"/>
      <c r="D71" s="454"/>
      <c r="E71" s="453"/>
      <c r="F71" s="453"/>
    </row>
    <row r="72" spans="1:7" ht="20.100000000000001" customHeight="1">
      <c r="A72" s="457" t="s">
        <v>629</v>
      </c>
      <c r="B72" s="455"/>
      <c r="C72" s="454" t="s">
        <v>750</v>
      </c>
      <c r="D72" s="455"/>
      <c r="E72" s="453" t="s">
        <v>720</v>
      </c>
      <c r="F72" s="456"/>
    </row>
    <row r="73" spans="1:7" ht="20.100000000000001" customHeight="1">
      <c r="A73" s="457" t="s">
        <v>636</v>
      </c>
      <c r="B73" s="455"/>
      <c r="C73" s="454" t="s">
        <v>751</v>
      </c>
      <c r="D73" s="455"/>
      <c r="E73" s="453" t="s">
        <v>720</v>
      </c>
      <c r="F73" s="456"/>
    </row>
    <row r="74" spans="1:7" ht="20.100000000000001" customHeight="1">
      <c r="A74" s="457" t="s">
        <v>637</v>
      </c>
      <c r="B74" s="455"/>
      <c r="C74" s="454" t="s">
        <v>752</v>
      </c>
      <c r="D74" s="455"/>
      <c r="E74" s="453" t="s">
        <v>720</v>
      </c>
      <c r="F74" s="456"/>
    </row>
    <row r="75" spans="1:7" ht="20.100000000000001" customHeight="1">
      <c r="A75" s="457" t="s">
        <v>638</v>
      </c>
      <c r="B75" s="455"/>
      <c r="C75" s="454" t="s">
        <v>753</v>
      </c>
      <c r="D75" s="455"/>
      <c r="E75" s="453" t="s">
        <v>720</v>
      </c>
      <c r="F75" s="456"/>
    </row>
    <row r="76" spans="1:7" ht="148.5">
      <c r="A76" s="457" t="s">
        <v>419</v>
      </c>
      <c r="B76" s="454" t="s">
        <v>766</v>
      </c>
      <c r="C76" s="454" t="s">
        <v>767</v>
      </c>
      <c r="D76" s="455"/>
      <c r="E76" s="482" t="s">
        <v>786</v>
      </c>
      <c r="F76" s="456"/>
    </row>
    <row r="77" spans="1:7" ht="35.25" customHeight="1">
      <c r="A77" s="673" t="s">
        <v>757</v>
      </c>
      <c r="B77" s="674"/>
      <c r="C77" s="674"/>
      <c r="D77" s="674"/>
      <c r="E77" s="674"/>
      <c r="F77" s="675"/>
    </row>
    <row r="78" spans="1:7" s="451" customFormat="1" ht="20.100000000000001" customHeight="1">
      <c r="A78" s="507" t="s">
        <v>763</v>
      </c>
      <c r="B78" s="653" t="s">
        <v>639</v>
      </c>
      <c r="C78" s="654"/>
      <c r="D78" s="654"/>
      <c r="E78" s="654"/>
      <c r="F78" s="655"/>
      <c r="G78" s="450"/>
    </row>
    <row r="79" spans="1:7" ht="20.100000000000001" customHeight="1">
      <c r="A79" s="467" t="s">
        <v>417</v>
      </c>
      <c r="B79" s="452" t="s">
        <v>640</v>
      </c>
      <c r="C79" s="452"/>
      <c r="D79" s="457">
        <v>0.15</v>
      </c>
      <c r="E79" s="453"/>
      <c r="F79" s="453"/>
    </row>
    <row r="80" spans="1:7" ht="20.100000000000001" customHeight="1">
      <c r="A80" s="457" t="s">
        <v>419</v>
      </c>
      <c r="B80" s="454" t="s">
        <v>641</v>
      </c>
      <c r="C80" s="454"/>
      <c r="D80" s="455"/>
      <c r="E80" s="453" t="s">
        <v>720</v>
      </c>
      <c r="F80" s="456"/>
    </row>
    <row r="81" spans="1:7" ht="20.100000000000001" customHeight="1">
      <c r="A81" s="457"/>
      <c r="B81" s="454" t="s">
        <v>642</v>
      </c>
      <c r="C81" s="454"/>
      <c r="D81" s="455"/>
      <c r="E81" s="453" t="s">
        <v>720</v>
      </c>
      <c r="F81" s="456"/>
    </row>
    <row r="82" spans="1:7" ht="20.100000000000001" customHeight="1">
      <c r="A82" s="457"/>
      <c r="B82" s="454" t="s">
        <v>643</v>
      </c>
      <c r="C82" s="454"/>
      <c r="D82" s="455"/>
      <c r="E82" s="453" t="s">
        <v>720</v>
      </c>
      <c r="F82" s="456"/>
    </row>
    <row r="83" spans="1:7">
      <c r="A83" s="457" t="s">
        <v>420</v>
      </c>
      <c r="B83" s="699" t="s">
        <v>644</v>
      </c>
      <c r="C83" s="700"/>
      <c r="D83" s="700"/>
      <c r="E83" s="700"/>
      <c r="F83" s="701"/>
    </row>
    <row r="84" spans="1:7" ht="20.100000000000001" customHeight="1">
      <c r="A84" s="457"/>
      <c r="B84" s="455" t="s">
        <v>629</v>
      </c>
      <c r="C84" s="454"/>
      <c r="D84" s="455"/>
      <c r="E84" s="455"/>
      <c r="F84" s="455"/>
    </row>
    <row r="85" spans="1:7" ht="20.100000000000001" customHeight="1">
      <c r="A85" s="457"/>
      <c r="B85" s="455" t="s">
        <v>636</v>
      </c>
      <c r="C85" s="454"/>
      <c r="D85" s="455"/>
      <c r="E85" s="455"/>
      <c r="F85" s="455"/>
    </row>
    <row r="86" spans="1:7" ht="20.100000000000001" customHeight="1">
      <c r="A86" s="457"/>
      <c r="B86" s="455" t="s">
        <v>637</v>
      </c>
      <c r="C86" s="454"/>
      <c r="D86" s="455"/>
      <c r="E86" s="455"/>
      <c r="F86" s="455"/>
    </row>
    <row r="87" spans="1:7" ht="20.100000000000001" customHeight="1">
      <c r="A87" s="457"/>
      <c r="B87" s="455" t="s">
        <v>638</v>
      </c>
      <c r="C87" s="454"/>
      <c r="D87" s="455"/>
      <c r="E87" s="458"/>
      <c r="F87" s="455"/>
    </row>
    <row r="88" spans="1:7" ht="20.100000000000001" customHeight="1">
      <c r="A88" s="457"/>
      <c r="B88" s="455" t="s">
        <v>645</v>
      </c>
      <c r="C88" s="454"/>
      <c r="D88" s="455"/>
      <c r="E88" s="455"/>
      <c r="F88" s="455"/>
    </row>
    <row r="89" spans="1:7" s="451" customFormat="1" ht="20.100000000000001" customHeight="1">
      <c r="A89" s="507" t="s">
        <v>764</v>
      </c>
      <c r="B89" s="653" t="s">
        <v>768</v>
      </c>
      <c r="C89" s="654"/>
      <c r="D89" s="654"/>
      <c r="E89" s="654"/>
      <c r="F89" s="655"/>
      <c r="G89" s="450"/>
    </row>
    <row r="90" spans="1:7" ht="36.75" customHeight="1">
      <c r="A90" s="467" t="s">
        <v>629</v>
      </c>
      <c r="B90" s="695" t="s">
        <v>769</v>
      </c>
      <c r="C90" s="696"/>
      <c r="D90" s="696"/>
      <c r="E90" s="696"/>
      <c r="F90" s="697"/>
    </row>
    <row r="91" spans="1:7" ht="20.100000000000001" customHeight="1">
      <c r="A91" s="457" t="s">
        <v>417</v>
      </c>
      <c r="B91" s="454" t="s">
        <v>770</v>
      </c>
      <c r="C91" s="454"/>
      <c r="D91" s="454"/>
      <c r="E91" s="454"/>
      <c r="F91" s="453"/>
    </row>
    <row r="92" spans="1:7" ht="99.75" customHeight="1">
      <c r="A92" s="457" t="s">
        <v>629</v>
      </c>
      <c r="B92" s="454" t="s">
        <v>771</v>
      </c>
      <c r="C92" s="454"/>
      <c r="D92" s="483">
        <v>0.57999999999999996</v>
      </c>
      <c r="E92" s="454" t="s">
        <v>772</v>
      </c>
      <c r="F92" s="455"/>
    </row>
    <row r="93" spans="1:7" ht="57.75" customHeight="1">
      <c r="A93" s="457" t="s">
        <v>636</v>
      </c>
      <c r="B93" s="454" t="s">
        <v>773</v>
      </c>
      <c r="C93" s="454"/>
      <c r="D93" s="483">
        <v>0.16</v>
      </c>
      <c r="E93" s="453" t="s">
        <v>720</v>
      </c>
      <c r="F93" s="455"/>
    </row>
    <row r="94" spans="1:7" ht="148.5">
      <c r="A94" s="457" t="s">
        <v>419</v>
      </c>
      <c r="B94" s="454" t="s">
        <v>754</v>
      </c>
      <c r="C94" s="454"/>
      <c r="D94" s="483">
        <v>0.11</v>
      </c>
      <c r="E94" s="454" t="s">
        <v>786</v>
      </c>
      <c r="F94" s="455"/>
    </row>
    <row r="95" spans="1:7" ht="27.75" customHeight="1">
      <c r="A95" s="507" t="s">
        <v>821</v>
      </c>
      <c r="B95" s="653" t="s">
        <v>818</v>
      </c>
      <c r="C95" s="654"/>
      <c r="D95" s="654"/>
      <c r="E95" s="654"/>
      <c r="F95" s="655"/>
    </row>
    <row r="96" spans="1:7" ht="72" customHeight="1">
      <c r="A96" s="523" t="s">
        <v>629</v>
      </c>
      <c r="B96" s="656" t="s">
        <v>735</v>
      </c>
      <c r="C96" s="657"/>
      <c r="D96" s="478"/>
      <c r="E96" s="479" t="s">
        <v>819</v>
      </c>
      <c r="F96" s="480"/>
    </row>
    <row r="97" spans="1:11" ht="91.5" customHeight="1">
      <c r="A97" s="523" t="s">
        <v>636</v>
      </c>
      <c r="B97" s="656" t="s">
        <v>736</v>
      </c>
      <c r="C97" s="657"/>
      <c r="D97" s="478"/>
      <c r="E97" s="479" t="s">
        <v>737</v>
      </c>
      <c r="F97" s="480"/>
    </row>
    <row r="98" spans="1:11" ht="75.75" customHeight="1">
      <c r="A98" s="523" t="s">
        <v>637</v>
      </c>
      <c r="B98" s="656" t="s">
        <v>738</v>
      </c>
      <c r="C98" s="657"/>
      <c r="D98" s="478"/>
      <c r="E98" s="479" t="s">
        <v>739</v>
      </c>
      <c r="F98" s="480"/>
    </row>
    <row r="99" spans="1:11" ht="88.5" customHeight="1">
      <c r="A99" s="523" t="s">
        <v>638</v>
      </c>
      <c r="B99" s="656" t="s">
        <v>740</v>
      </c>
      <c r="C99" s="657"/>
      <c r="D99" s="478"/>
      <c r="E99" s="479" t="s">
        <v>741</v>
      </c>
      <c r="F99" s="480"/>
    </row>
    <row r="100" spans="1:11" ht="123.75" customHeight="1">
      <c r="A100" s="524" t="s">
        <v>645</v>
      </c>
      <c r="B100" s="658" t="s">
        <v>742</v>
      </c>
      <c r="C100" s="659"/>
      <c r="D100" s="478"/>
      <c r="E100" s="479" t="s">
        <v>743</v>
      </c>
      <c r="F100" s="480"/>
    </row>
    <row r="101" spans="1:11" ht="33.75" customHeight="1">
      <c r="A101" s="658" t="s">
        <v>744</v>
      </c>
      <c r="B101" s="660"/>
      <c r="C101" s="660"/>
      <c r="D101" s="660"/>
      <c r="E101" s="660"/>
      <c r="F101" s="659"/>
    </row>
    <row r="102" spans="1:11" ht="30.75" customHeight="1">
      <c r="A102" s="507" t="s">
        <v>822</v>
      </c>
      <c r="B102" s="663" t="s">
        <v>820</v>
      </c>
      <c r="C102" s="664"/>
      <c r="D102" s="664"/>
      <c r="E102" s="664"/>
      <c r="F102" s="665"/>
    </row>
    <row r="103" spans="1:11" ht="123.75" customHeight="1">
      <c r="A103" s="523" t="s">
        <v>417</v>
      </c>
      <c r="B103" s="661" t="s">
        <v>746</v>
      </c>
      <c r="C103" s="662"/>
      <c r="D103" s="272">
        <v>0.85</v>
      </c>
      <c r="E103" s="273" t="s">
        <v>747</v>
      </c>
      <c r="F103" s="480"/>
    </row>
    <row r="104" spans="1:11" ht="20.100000000000001" customHeight="1">
      <c r="A104" s="447"/>
      <c r="B104" s="447"/>
      <c r="C104" s="447"/>
      <c r="D104" s="447"/>
      <c r="E104" s="447"/>
      <c r="F104" s="447"/>
    </row>
    <row r="105" spans="1:11" s="451" customFormat="1" ht="33" hidden="1" customHeight="1">
      <c r="A105" s="507" t="s">
        <v>721</v>
      </c>
      <c r="B105" s="698" t="s">
        <v>722</v>
      </c>
      <c r="C105" s="698"/>
      <c r="D105" s="698"/>
      <c r="E105" s="698"/>
      <c r="F105" s="698"/>
      <c r="G105" s="450"/>
    </row>
    <row r="106" spans="1:11" s="451" customFormat="1" ht="21.75" hidden="1" customHeight="1">
      <c r="A106" s="467" t="s">
        <v>417</v>
      </c>
      <c r="B106" s="452" t="s">
        <v>635</v>
      </c>
      <c r="C106" s="452"/>
      <c r="D106" s="459"/>
      <c r="E106" s="459"/>
      <c r="F106" s="459"/>
      <c r="G106" s="450"/>
      <c r="K106" s="447" t="s">
        <v>723</v>
      </c>
    </row>
    <row r="107" spans="1:11" ht="47.25" hidden="1" customHeight="1">
      <c r="A107" s="457" t="s">
        <v>629</v>
      </c>
      <c r="B107" s="455" t="s">
        <v>724</v>
      </c>
      <c r="C107" s="455"/>
      <c r="D107" s="455"/>
      <c r="E107" s="455"/>
      <c r="F107" s="455"/>
      <c r="K107" s="447" t="s">
        <v>724</v>
      </c>
    </row>
    <row r="108" spans="1:11" ht="115.5" hidden="1">
      <c r="A108" s="467" t="s">
        <v>419</v>
      </c>
      <c r="B108" s="452" t="s">
        <v>630</v>
      </c>
      <c r="C108" s="452"/>
      <c r="D108" s="460">
        <f>0.85-D107</f>
        <v>0.85</v>
      </c>
      <c r="E108" s="461" t="s">
        <v>646</v>
      </c>
      <c r="F108" s="455"/>
    </row>
    <row r="109" spans="1:11" ht="37.5" hidden="1" customHeight="1">
      <c r="A109" s="689" t="s">
        <v>725</v>
      </c>
      <c r="B109" s="689"/>
      <c r="C109" s="689"/>
      <c r="D109" s="689"/>
      <c r="E109" s="689"/>
      <c r="F109" s="690"/>
    </row>
    <row r="110" spans="1:11" s="449" customFormat="1" ht="20.100000000000001" customHeight="1">
      <c r="A110" s="484" t="s">
        <v>700</v>
      </c>
      <c r="B110" s="683" t="s">
        <v>717</v>
      </c>
      <c r="C110" s="684"/>
      <c r="D110" s="684"/>
      <c r="E110" s="684"/>
      <c r="F110" s="685"/>
      <c r="G110" s="448"/>
    </row>
    <row r="111" spans="1:11" s="487" customFormat="1" ht="30" customHeight="1">
      <c r="A111" s="485" t="s">
        <v>394</v>
      </c>
      <c r="B111" s="691" t="s">
        <v>774</v>
      </c>
      <c r="C111" s="692"/>
      <c r="D111" s="692"/>
      <c r="E111" s="692"/>
      <c r="F111" s="693"/>
      <c r="G111" s="486"/>
    </row>
    <row r="112" spans="1:11" ht="115.5">
      <c r="A112" s="457" t="s">
        <v>629</v>
      </c>
      <c r="B112" s="454" t="s">
        <v>630</v>
      </c>
      <c r="C112" s="454"/>
      <c r="D112" s="488">
        <v>0.8</v>
      </c>
      <c r="E112" s="454" t="s">
        <v>787</v>
      </c>
      <c r="F112" s="455"/>
    </row>
    <row r="113" spans="1:8" s="487" customFormat="1" ht="20.100000000000001" customHeight="1">
      <c r="A113" s="485" t="s">
        <v>398</v>
      </c>
      <c r="B113" s="691" t="s">
        <v>775</v>
      </c>
      <c r="C113" s="692"/>
      <c r="D113" s="692"/>
      <c r="E113" s="692"/>
      <c r="F113" s="693"/>
      <c r="G113" s="486"/>
    </row>
    <row r="114" spans="1:8" ht="144" customHeight="1">
      <c r="A114" s="457" t="s">
        <v>629</v>
      </c>
      <c r="B114" s="454" t="s">
        <v>776</v>
      </c>
      <c r="C114" s="454"/>
      <c r="D114" s="488">
        <v>0.1</v>
      </c>
      <c r="E114" s="461" t="s">
        <v>777</v>
      </c>
      <c r="F114" s="455"/>
    </row>
    <row r="115" spans="1:8" ht="152.25" customHeight="1">
      <c r="A115" s="457" t="s">
        <v>636</v>
      </c>
      <c r="B115" s="454" t="s">
        <v>630</v>
      </c>
      <c r="C115" s="454"/>
      <c r="D115" s="488">
        <v>0.05</v>
      </c>
      <c r="E115" s="454" t="s">
        <v>787</v>
      </c>
      <c r="F115" s="455"/>
    </row>
    <row r="116" spans="1:8" ht="99">
      <c r="A116" s="457" t="s">
        <v>637</v>
      </c>
      <c r="B116" s="454" t="s">
        <v>778</v>
      </c>
      <c r="C116" s="454"/>
      <c r="D116" s="488">
        <v>0.65</v>
      </c>
      <c r="E116" s="461" t="s">
        <v>779</v>
      </c>
      <c r="F116" s="455"/>
    </row>
    <row r="117" spans="1:8" s="487" customFormat="1" ht="20.100000000000001" customHeight="1">
      <c r="A117" s="485" t="s">
        <v>748</v>
      </c>
      <c r="B117" s="691" t="s">
        <v>780</v>
      </c>
      <c r="C117" s="692"/>
      <c r="D117" s="692"/>
      <c r="E117" s="692"/>
      <c r="F117" s="693"/>
      <c r="G117" s="486"/>
    </row>
    <row r="118" spans="1:8" ht="176.25" customHeight="1">
      <c r="A118" s="457" t="s">
        <v>629</v>
      </c>
      <c r="B118" s="454" t="s">
        <v>776</v>
      </c>
      <c r="C118" s="454"/>
      <c r="D118" s="488">
        <v>0.2</v>
      </c>
      <c r="E118" s="461" t="s">
        <v>777</v>
      </c>
      <c r="F118" s="455"/>
    </row>
    <row r="119" spans="1:8" ht="153" customHeight="1">
      <c r="A119" s="457" t="s">
        <v>636</v>
      </c>
      <c r="B119" s="454" t="s">
        <v>630</v>
      </c>
      <c r="C119" s="454"/>
      <c r="D119" s="488">
        <v>0.1</v>
      </c>
      <c r="E119" s="461" t="s">
        <v>787</v>
      </c>
      <c r="F119" s="455"/>
    </row>
    <row r="120" spans="1:8" ht="147.75" customHeight="1">
      <c r="A120" s="457" t="s">
        <v>637</v>
      </c>
      <c r="B120" s="454" t="s">
        <v>781</v>
      </c>
      <c r="C120" s="454"/>
      <c r="D120" s="488">
        <v>0.3</v>
      </c>
      <c r="E120" s="461" t="s">
        <v>782</v>
      </c>
      <c r="F120" s="455"/>
    </row>
    <row r="121" spans="1:8" ht="155.25" customHeight="1">
      <c r="A121" s="457" t="s">
        <v>638</v>
      </c>
      <c r="B121" s="454" t="s">
        <v>783</v>
      </c>
      <c r="C121" s="454"/>
      <c r="D121" s="488">
        <v>0.2</v>
      </c>
      <c r="E121" s="461" t="s">
        <v>784</v>
      </c>
      <c r="F121" s="455"/>
    </row>
    <row r="122" spans="1:8" s="470" customFormat="1" ht="151.5" customHeight="1">
      <c r="A122" s="676" t="s">
        <v>726</v>
      </c>
      <c r="B122" s="677"/>
      <c r="C122" s="677"/>
      <c r="D122" s="677"/>
      <c r="E122" s="677"/>
      <c r="F122" s="678"/>
      <c r="G122" s="469"/>
    </row>
    <row r="123" spans="1:8" ht="20.100000000000001" customHeight="1">
      <c r="A123" s="508"/>
      <c r="B123" s="471"/>
      <c r="C123" s="471"/>
      <c r="D123" s="471"/>
    </row>
    <row r="124" spans="1:8" s="446" customFormat="1">
      <c r="A124" s="465" t="s">
        <v>6</v>
      </c>
      <c r="B124" s="472" t="str">
        <f>'Attach 3(JV)'!B24</f>
        <v>--</v>
      </c>
      <c r="C124" s="472"/>
      <c r="E124" s="466" t="s">
        <v>4</v>
      </c>
      <c r="F124" s="466" t="str">
        <f>'Attach 3(JV)'!E24</f>
        <v/>
      </c>
      <c r="H124" s="447"/>
    </row>
    <row r="125" spans="1:8" s="446" customFormat="1">
      <c r="A125" s="465" t="s">
        <v>7</v>
      </c>
      <c r="B125" s="472" t="str">
        <f>'Attach 3(JV)'!B25</f>
        <v/>
      </c>
      <c r="C125" s="466"/>
      <c r="E125" s="466" t="s">
        <v>155</v>
      </c>
      <c r="F125" s="466" t="str">
        <f>'Attach 3(JV)'!E25</f>
        <v/>
      </c>
      <c r="H125" s="447"/>
    </row>
    <row r="126" spans="1:8" s="446" customFormat="1">
      <c r="A126" s="465"/>
      <c r="B126" s="473"/>
      <c r="C126" s="473"/>
      <c r="D126" s="466"/>
      <c r="E126" s="474"/>
      <c r="F126" s="473"/>
      <c r="H126" s="447"/>
    </row>
  </sheetData>
  <sheetProtection algorithmName="SHA-512" hashValue="i97Qa4w1fsfc8CUWxfkaPd13s/vbtOGicKE2BXd4sv16BeNpM8xrUjyTCHnUoPLZBCT9ZwFYsIoqe0i0opLA1w==" saltValue="hlH3dr5wVo+bK3fAERD8YQ==" spinCount="100000" sheet="1"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8">
    <mergeCell ref="B113:F113"/>
    <mergeCell ref="B117:F117"/>
    <mergeCell ref="B16:C16"/>
    <mergeCell ref="B17:C17"/>
    <mergeCell ref="B90:F90"/>
    <mergeCell ref="B105:F105"/>
    <mergeCell ref="A109:F109"/>
    <mergeCell ref="B110:F110"/>
    <mergeCell ref="B111:F111"/>
    <mergeCell ref="B70:F70"/>
    <mergeCell ref="A77:F77"/>
    <mergeCell ref="B78:F78"/>
    <mergeCell ref="B83:F83"/>
    <mergeCell ref="B89:F89"/>
    <mergeCell ref="C55:D55"/>
    <mergeCell ref="A61:F61"/>
    <mergeCell ref="A45:F45"/>
    <mergeCell ref="B46:F46"/>
    <mergeCell ref="C47:D47"/>
    <mergeCell ref="A53:F53"/>
    <mergeCell ref="B54:F54"/>
    <mergeCell ref="A122:F122"/>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100:C100"/>
    <mergeCell ref="A101:F101"/>
    <mergeCell ref="B103:C103"/>
    <mergeCell ref="B102:F102"/>
    <mergeCell ref="A1:D1"/>
    <mergeCell ref="B23:C23"/>
    <mergeCell ref="B24:C24"/>
    <mergeCell ref="A26:F26"/>
    <mergeCell ref="B29:C29"/>
    <mergeCell ref="B30:F30"/>
    <mergeCell ref="C31:D31"/>
    <mergeCell ref="A37:F37"/>
    <mergeCell ref="B38:F38"/>
    <mergeCell ref="B62:F62"/>
    <mergeCell ref="C63:D63"/>
    <mergeCell ref="A69:F69"/>
    <mergeCell ref="B95:F95"/>
    <mergeCell ref="B96:C96"/>
    <mergeCell ref="B97:C97"/>
    <mergeCell ref="B98:C98"/>
    <mergeCell ref="B99:C99"/>
  </mergeCells>
  <dataValidations count="7">
    <dataValidation type="list" allowBlank="1" showInputMessage="1" showErrorMessage="1" sqref="D25 D100" xr:uid="{CFADBEAA-9E1C-4FF2-BA87-22ECA23AA05E}">
      <formula1>"0.14,0.15,0.16,0.17"</formula1>
    </dataValidation>
    <dataValidation type="list" allowBlank="1" showInputMessage="1" showErrorMessage="1" sqref="D24 D99:D100" xr:uid="{A9ACA3EF-D404-4152-826D-3428986306B1}">
      <formula1>"0.05,0.06"</formula1>
    </dataValidation>
    <dataValidation type="list" allowBlank="1" showInputMessage="1" showErrorMessage="1" sqref="D23 D98" xr:uid="{D81DB4CA-0C59-4A33-B618-214BD32D8E42}">
      <formula1>"0.06,0.07,0.08"</formula1>
    </dataValidation>
    <dataValidation type="list" allowBlank="1" showInputMessage="1" showErrorMessage="1" sqref="D22 D97" xr:uid="{D9609E5D-6CC0-439C-8745-A2E5639C7186}">
      <formula1>"0.25,0.26,0.27,0.28,0.29,0.30,0.31"</formula1>
    </dataValidation>
    <dataValidation type="list" allowBlank="1" showInputMessage="1" showErrorMessage="1" sqref="D21 D96" xr:uid="{6494324F-C178-430E-8BFA-D52F68889A93}">
      <formula1>"0.27,0.28,0.29,0.30,0.31,0.32,0.33"</formula1>
    </dataValidation>
    <dataValidation type="list" allowBlank="1" showInputMessage="1" showErrorMessage="1" sqref="D107" xr:uid="{6669A996-F0BF-4C57-8119-6CDA0C9E2587}">
      <formula1>"0.65,0.66,0.67,0.68,0.69,0.70,0.71,0.72,0.73"</formula1>
    </dataValidation>
    <dataValidation type="list" allowBlank="1" showInputMessage="1" showErrorMessage="1" prompt="Copper(a) /Aluminium(a)" sqref="B107:C107" xr:uid="{09076E34-666C-4E47-9544-A2349B7F3536}">
      <formula1>$K$106:$K$107</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10" zoomScaleNormal="100" zoomScaleSheetLayoutView="100" workbookViewId="0">
      <selection activeCell="E26" sqref="E26"/>
    </sheetView>
  </sheetViews>
  <sheetFormatPr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c r="A1" s="8" t="str">
        <f>'Attach 3(JV)'!A1</f>
        <v xml:space="preserve">Specification No. :CC/NT/W-AIS/DOM/A06/24/09570	</v>
      </c>
      <c r="B1" s="9"/>
      <c r="C1" s="9"/>
      <c r="D1" s="9"/>
      <c r="E1" s="10" t="str">
        <f>"Attachment-13 " &amp; 'Attach 3(JV)'!AT1</f>
        <v xml:space="preserve">Attachment-13 </v>
      </c>
    </row>
    <row r="3" spans="1:9" ht="81" customHeight="1">
      <c r="A3" s="627" t="str">
        <f>'Attach 3(JV)'!A3</f>
        <v>Substation Extension Package SS-133(AIS) associated Augmentation of Transformation Capacity at 400/ 220kV New Wanpoh (PG) S/s in Jammu &amp; Kashmir by 400/220kV, 1x315MVA (3x105MVA) ICT (3rd).</v>
      </c>
      <c r="B3" s="628"/>
      <c r="C3" s="628"/>
      <c r="D3" s="628"/>
      <c r="E3" s="628"/>
      <c r="F3" s="13"/>
      <c r="G3" s="14"/>
      <c r="H3" s="13"/>
    </row>
    <row r="4" spans="1:9" ht="20.100000000000001" customHeight="1">
      <c r="A4" s="15"/>
      <c r="H4" s="17"/>
      <c r="I4" s="2"/>
    </row>
    <row r="5" spans="1:9" ht="20.100000000000001" customHeight="1">
      <c r="A5" s="569" t="s">
        <v>0</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3" t="str">
        <f>'Attach 3(JV)'!E8</f>
        <v>Contract Services</v>
      </c>
      <c r="H8" s="17"/>
      <c r="I8" s="2"/>
    </row>
    <row r="9" spans="1:9" ht="20.100000000000001" customHeight="1">
      <c r="A9" s="4" t="s">
        <v>351</v>
      </c>
      <c r="B9" s="571" t="str">
        <f>'Attach 3(JV)'!B9</f>
        <v/>
      </c>
      <c r="C9" s="571"/>
      <c r="D9" s="571"/>
      <c r="E9" s="3" t="str">
        <f>'Attach 3(JV)'!E9</f>
        <v>Power Grid Corporation of India Ltd.,</v>
      </c>
      <c r="H9" s="17"/>
      <c r="I9" s="2"/>
    </row>
    <row r="10" spans="1:9" ht="20.100000000000001" customHeight="1">
      <c r="A10" s="4" t="s">
        <v>353</v>
      </c>
      <c r="B10" s="571" t="str">
        <f>'Attach 3(JV)'!B10</f>
        <v/>
      </c>
      <c r="C10" s="571"/>
      <c r="D10" s="571"/>
      <c r="E10" s="3" t="str">
        <f>'Attach 3(JV)'!E10</f>
        <v>"Saudamini", Plot No. 2, Sector 29</v>
      </c>
      <c r="H10" s="17"/>
      <c r="I10" s="2"/>
    </row>
    <row r="11" spans="1:9" ht="20.100000000000001" customHeight="1">
      <c r="B11" s="571" t="str">
        <f>'Attach 3(JV)'!B11</f>
        <v/>
      </c>
      <c r="C11" s="571"/>
      <c r="D11" s="571"/>
      <c r="E11" s="3" t="str">
        <f>'Attach 3(JV)'!E11</f>
        <v>Gurgaon (Haryana) - 122001</v>
      </c>
      <c r="G11" s="46" t="s">
        <v>469</v>
      </c>
    </row>
    <row r="12" spans="1:9" ht="20.100000000000001" customHeight="1">
      <c r="A12" s="19"/>
      <c r="B12" s="571" t="str">
        <f>'Attach 3(JV)'!B12</f>
        <v/>
      </c>
      <c r="C12" s="571"/>
      <c r="D12" s="571"/>
      <c r="E12" s="3"/>
    </row>
    <row r="13" spans="1:9" ht="20.100000000000001" customHeight="1">
      <c r="A13" s="19"/>
      <c r="B13" s="110"/>
      <c r="C13" s="110"/>
      <c r="D13" s="110"/>
      <c r="E13" s="12"/>
    </row>
    <row r="14" spans="1:9" ht="20.100000000000001" customHeight="1">
      <c r="A14" s="16" t="s">
        <v>346</v>
      </c>
    </row>
    <row r="15" spans="1:9" ht="20.100000000000001" customHeight="1">
      <c r="A15" s="19"/>
    </row>
    <row r="16" spans="1:9" ht="45" customHeight="1">
      <c r="A16" s="527" t="s">
        <v>1</v>
      </c>
      <c r="B16" s="527"/>
      <c r="C16" s="527"/>
      <c r="D16" s="527"/>
      <c r="E16" s="527"/>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6" t="str">
        <f>'Attach 3(JV)'!B24</f>
        <v>--</v>
      </c>
      <c r="C24" s="27"/>
      <c r="D24" s="24" t="s">
        <v>4</v>
      </c>
      <c r="E24" s="225" t="str">
        <f>'Attach 3(JV)'!E24</f>
        <v/>
      </c>
    </row>
    <row r="25" spans="1:5" ht="33" customHeight="1">
      <c r="A25" s="23" t="s">
        <v>7</v>
      </c>
      <c r="B25" s="225" t="str">
        <f>'Attach 3(JV)'!B25</f>
        <v/>
      </c>
      <c r="C25" s="27"/>
      <c r="D25" s="24" t="s">
        <v>5</v>
      </c>
      <c r="E25" s="22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HJRKSi7fbAS6IidXCFBQVEe/osLYYJBKab13C9DdL+aYoub5j9FPnevYnrIM816OOpSE3J1MReFsvmnQLCUU1A==" saltValue="u8kMPbi+tm1surDdyrwTG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4" zoomScaleSheetLayoutView="100" workbookViewId="0">
      <selection activeCell="E28" sqref="E28"/>
    </sheetView>
  </sheetViews>
  <sheetFormatPr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ht="15">
      <c r="A1" s="576" t="str">
        <f>'Attach 3(JV)'!A1</f>
        <v xml:space="preserve">Specification No. :CC/NT/W-AIS/DOM/A06/24/09570	</v>
      </c>
      <c r="B1" s="576"/>
      <c r="C1" s="576"/>
      <c r="D1" s="576"/>
      <c r="E1" s="295" t="str">
        <f>"Attachment-14 " &amp; 'Attach 3(JV)'!AT1</f>
        <v xml:space="preserve">Attachment-14 </v>
      </c>
    </row>
    <row r="3" spans="1:9" ht="79.5" customHeight="1">
      <c r="A3" s="627" t="str">
        <f>'Attach 3(JV)'!A3</f>
        <v>Substation Extension Package SS-133(AIS) associated Augmentation of Transformation Capacity at 400/ 220kV New Wanpoh (PG) S/s in Jammu &amp; Kashmir by 400/220kV, 1x315MVA (3x105MVA) ICT (3rd).</v>
      </c>
      <c r="B3" s="628"/>
      <c r="C3" s="628"/>
      <c r="D3" s="628"/>
      <c r="E3" s="628"/>
      <c r="F3" s="13"/>
      <c r="G3" s="14"/>
      <c r="H3" s="13"/>
    </row>
    <row r="4" spans="1:9" ht="20.100000000000001" customHeight="1">
      <c r="A4" s="15"/>
      <c r="H4" s="17"/>
      <c r="I4" s="2"/>
    </row>
    <row r="5" spans="1:9" ht="20.100000000000001" customHeight="1">
      <c r="A5" s="569" t="s">
        <v>410</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3" t="str">
        <f>'Attach 3(JV)'!E8</f>
        <v>Contract Services</v>
      </c>
      <c r="H8" s="17"/>
      <c r="I8" s="2"/>
    </row>
    <row r="9" spans="1:9" ht="20.100000000000001" customHeight="1">
      <c r="A9" s="4" t="s">
        <v>351</v>
      </c>
      <c r="B9" s="571" t="str">
        <f>'Attach 3(JV)'!B9</f>
        <v/>
      </c>
      <c r="C9" s="571"/>
      <c r="D9" s="571"/>
      <c r="E9" s="3" t="str">
        <f>'Attach 3(JV)'!E9</f>
        <v>Power Grid Corporation of India Ltd.,</v>
      </c>
      <c r="H9" s="17"/>
      <c r="I9" s="2"/>
    </row>
    <row r="10" spans="1:9" ht="20.100000000000001" customHeight="1">
      <c r="A10" s="4" t="s">
        <v>353</v>
      </c>
      <c r="B10" s="571" t="str">
        <f>'Attach 3(JV)'!B10</f>
        <v/>
      </c>
      <c r="C10" s="571"/>
      <c r="D10" s="571"/>
      <c r="E10" s="3" t="str">
        <f>'Attach 3(JV)'!E10</f>
        <v>"Saudamini", Plot No. 2, Sector 29</v>
      </c>
      <c r="H10" s="17"/>
      <c r="I10" s="2"/>
    </row>
    <row r="11" spans="1:9" ht="20.100000000000001" customHeight="1">
      <c r="B11" s="571" t="str">
        <f>'Attach 3(JV)'!B11</f>
        <v/>
      </c>
      <c r="C11" s="571"/>
      <c r="D11" s="571"/>
      <c r="E11" s="3" t="str">
        <f>'Attach 3(JV)'!E11</f>
        <v>Gurgaon (Haryana) - 122001</v>
      </c>
    </row>
    <row r="12" spans="1:9" ht="20.100000000000001" customHeight="1">
      <c r="A12" s="19"/>
      <c r="B12" s="571" t="str">
        <f>'Attach 3(JV)'!B12</f>
        <v/>
      </c>
      <c r="C12" s="571"/>
      <c r="D12" s="571"/>
      <c r="E12" s="3"/>
    </row>
    <row r="13" spans="1:9" ht="20.100000000000001" customHeight="1">
      <c r="A13" s="19"/>
      <c r="B13" s="110"/>
      <c r="C13" s="110"/>
      <c r="D13" s="110"/>
      <c r="E13" s="12"/>
    </row>
    <row r="14" spans="1:9" ht="20.100000000000001" customHeight="1">
      <c r="A14" s="16" t="s">
        <v>346</v>
      </c>
    </row>
    <row r="15" spans="1:9" ht="20.100000000000001" customHeight="1">
      <c r="A15" s="19"/>
    </row>
    <row r="16" spans="1:9" ht="45" customHeight="1">
      <c r="A16" s="702" t="s">
        <v>467</v>
      </c>
      <c r="B16" s="702"/>
      <c r="C16" s="702"/>
      <c r="D16" s="702"/>
      <c r="E16" s="702"/>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6" t="str">
        <f>'Attach 3(JV)'!B24</f>
        <v>--</v>
      </c>
      <c r="C24" s="27"/>
      <c r="D24" s="24" t="s">
        <v>4</v>
      </c>
      <c r="E24" s="225" t="str">
        <f>'Attach 3(JV)'!E24</f>
        <v/>
      </c>
    </row>
    <row r="25" spans="1:5" ht="33" customHeight="1">
      <c r="A25" s="23" t="s">
        <v>7</v>
      </c>
      <c r="B25" s="225" t="str">
        <f>'Attach 3(JV)'!B25</f>
        <v/>
      </c>
      <c r="C25" s="27"/>
      <c r="D25" s="24" t="s">
        <v>5</v>
      </c>
      <c r="E25" s="22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9ItRHLnQGf/V3WrfSOI4g3M7uHouB5mW8zbHBxPk93ycg6USUdg4RYnd3/aPvBpFziBtF7nKn0m9MWdcyeSOA==" saltValue="hBhbscbisQ15GdfAAJ2nWQ=="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20" zoomScaleNormal="100" zoomScaleSheetLayoutView="100" workbookViewId="0">
      <selection activeCell="A45" sqref="A45:I45"/>
    </sheetView>
  </sheetViews>
  <sheetFormatPr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51" customFormat="1" ht="32.1" customHeight="1">
      <c r="A1" s="703" t="s">
        <v>481</v>
      </c>
      <c r="B1" s="704"/>
      <c r="C1" s="704"/>
      <c r="D1" s="704"/>
      <c r="E1" s="704"/>
      <c r="F1" s="704"/>
      <c r="G1" s="704"/>
      <c r="H1" s="704"/>
      <c r="I1" s="705"/>
    </row>
    <row r="2" spans="1:9" s="251" customFormat="1" ht="32.1" customHeight="1">
      <c r="A2" s="248" t="s">
        <v>482</v>
      </c>
      <c r="B2" s="706" t="s">
        <v>483</v>
      </c>
      <c r="C2" s="706"/>
      <c r="D2" s="706"/>
      <c r="E2" s="706"/>
      <c r="F2" s="706"/>
      <c r="G2" s="706"/>
      <c r="H2" s="706"/>
      <c r="I2" s="707"/>
    </row>
    <row r="3" spans="1:9" s="251" customFormat="1" ht="32.1" customHeight="1">
      <c r="A3" s="248" t="s">
        <v>484</v>
      </c>
      <c r="B3" s="706" t="s">
        <v>485</v>
      </c>
      <c r="C3" s="706"/>
      <c r="D3" s="706"/>
      <c r="E3" s="706"/>
      <c r="F3" s="706"/>
      <c r="G3" s="706"/>
      <c r="H3" s="706"/>
      <c r="I3" s="707"/>
    </row>
    <row r="4" spans="1:9" s="251" customFormat="1" ht="32.1" customHeight="1">
      <c r="A4" s="248" t="s">
        <v>486</v>
      </c>
      <c r="B4" s="706" t="s">
        <v>487</v>
      </c>
      <c r="C4" s="706"/>
      <c r="D4" s="706"/>
      <c r="E4" s="706"/>
      <c r="F4" s="706"/>
      <c r="G4" s="706"/>
      <c r="H4" s="706"/>
      <c r="I4" s="707"/>
    </row>
    <row r="5" spans="1:9" s="251" customFormat="1" ht="32.1" customHeight="1">
      <c r="A5" s="248" t="s">
        <v>488</v>
      </c>
      <c r="B5" s="706" t="s">
        <v>489</v>
      </c>
      <c r="C5" s="706"/>
      <c r="D5" s="706"/>
      <c r="E5" s="706"/>
      <c r="F5" s="706"/>
      <c r="G5" s="706"/>
      <c r="H5" s="706"/>
      <c r="I5" s="707"/>
    </row>
    <row r="6" spans="1:9" s="251" customFormat="1" ht="32.1" customHeight="1">
      <c r="A6" s="249" t="s">
        <v>490</v>
      </c>
      <c r="B6" s="708" t="s">
        <v>607</v>
      </c>
      <c r="C6" s="708"/>
      <c r="D6" s="708"/>
      <c r="E6" s="708"/>
      <c r="F6" s="708"/>
      <c r="G6" s="708"/>
      <c r="H6" s="708"/>
      <c r="I6" s="709"/>
    </row>
    <row r="7" spans="1:9" s="251" customFormat="1" ht="32.1" customHeight="1">
      <c r="A7" s="250"/>
      <c r="C7" s="250"/>
      <c r="D7" s="250"/>
      <c r="E7" s="250"/>
      <c r="F7" s="250"/>
      <c r="G7" s="250"/>
      <c r="H7" s="250"/>
      <c r="I7" s="250"/>
    </row>
    <row r="24" spans="1:10" ht="6.75" customHeight="1"/>
    <row r="28" spans="1:10">
      <c r="A28" s="53"/>
      <c r="B28" s="53"/>
      <c r="C28" s="53"/>
      <c r="D28" s="53"/>
      <c r="E28" s="53"/>
      <c r="F28" s="53"/>
      <c r="G28" s="53"/>
      <c r="H28" s="53"/>
      <c r="I28" s="53"/>
      <c r="J28" s="53"/>
    </row>
    <row r="29" spans="1:10">
      <c r="A29" s="53"/>
      <c r="B29" s="53"/>
      <c r="C29" s="53"/>
      <c r="D29" s="53"/>
      <c r="E29" s="53"/>
      <c r="F29" s="53"/>
      <c r="G29" s="53"/>
      <c r="H29" s="53"/>
      <c r="I29" s="53"/>
      <c r="J29" s="53"/>
    </row>
    <row r="30" spans="1:10">
      <c r="A30" s="53"/>
      <c r="B30" s="53"/>
      <c r="C30" s="53"/>
      <c r="D30" s="53"/>
      <c r="E30" s="53"/>
      <c r="F30" s="53"/>
      <c r="G30" s="53"/>
      <c r="H30" s="53"/>
      <c r="I30" s="53"/>
      <c r="J30" s="53"/>
    </row>
    <row r="31" spans="1:10" ht="18.75">
      <c r="A31" s="718" t="s">
        <v>401</v>
      </c>
      <c r="B31" s="718"/>
      <c r="C31" s="718"/>
      <c r="D31" s="718"/>
      <c r="E31" s="718"/>
      <c r="F31" s="718"/>
      <c r="G31" s="718"/>
      <c r="H31" s="718"/>
      <c r="I31" s="718"/>
      <c r="J31" s="53"/>
    </row>
    <row r="32" spans="1:10" ht="15.75">
      <c r="A32" s="713" t="s">
        <v>402</v>
      </c>
      <c r="B32" s="713"/>
      <c r="C32" s="713"/>
      <c r="D32" s="713"/>
      <c r="E32" s="713"/>
      <c r="F32" s="713"/>
      <c r="G32" s="713"/>
      <c r="H32" s="713"/>
      <c r="I32" s="713"/>
      <c r="J32" s="53"/>
    </row>
    <row r="33" spans="1:10" ht="18.75">
      <c r="A33" s="719" t="s">
        <v>403</v>
      </c>
      <c r="B33" s="719"/>
      <c r="C33" s="719"/>
      <c r="D33" s="719"/>
      <c r="E33" s="719"/>
      <c r="F33" s="719"/>
      <c r="G33" s="719"/>
      <c r="H33" s="719"/>
      <c r="I33" s="719"/>
      <c r="J33" s="53"/>
    </row>
    <row r="34" spans="1:10" ht="36" customHeight="1">
      <c r="A34" s="720" t="s">
        <v>618</v>
      </c>
      <c r="B34" s="720"/>
      <c r="C34" s="720"/>
      <c r="D34" s="720"/>
      <c r="E34" s="720"/>
      <c r="F34" s="720"/>
      <c r="G34" s="720"/>
      <c r="H34" s="720"/>
      <c r="I34" s="720"/>
      <c r="J34" s="53"/>
    </row>
    <row r="35" spans="1:10" ht="16.5">
      <c r="A35" s="714" t="s">
        <v>535</v>
      </c>
      <c r="B35" s="714"/>
      <c r="C35" s="714"/>
      <c r="D35" s="714"/>
      <c r="E35" s="714"/>
      <c r="F35" s="714"/>
      <c r="G35" s="714"/>
      <c r="H35" s="714"/>
      <c r="I35" s="714"/>
      <c r="J35" s="53"/>
    </row>
    <row r="36" spans="1:10" ht="15.75">
      <c r="A36" s="713" t="s">
        <v>404</v>
      </c>
      <c r="B36" s="713"/>
      <c r="C36" s="713"/>
      <c r="D36" s="713"/>
      <c r="E36" s="713"/>
      <c r="F36" s="713"/>
      <c r="G36" s="713"/>
      <c r="H36" s="713"/>
      <c r="I36" s="713"/>
      <c r="J36" s="53"/>
    </row>
    <row r="37" spans="1:10" ht="15.75">
      <c r="A37" s="713">
        <f>'Names of Bidder'!D10</f>
        <v>0</v>
      </c>
      <c r="B37" s="713"/>
      <c r="C37" s="713"/>
      <c r="D37" s="713"/>
      <c r="E37" s="713"/>
      <c r="F37" s="713"/>
      <c r="G37" s="713"/>
      <c r="H37" s="713"/>
      <c r="I37" s="713"/>
      <c r="J37" s="53"/>
    </row>
    <row r="38" spans="1:10" ht="36.75" customHeight="1">
      <c r="A38" s="710" t="str">
        <f>" having its Registered Office at " &amp; 'Names of Bidder'!D11 &amp; " " &amp; 'Names of Bidder'!D12 &amp; " " &amp; 'Names of Bidder'!D13</f>
        <v xml:space="preserve"> having its Registered Office at   </v>
      </c>
      <c r="B38" s="710"/>
      <c r="C38" s="710"/>
      <c r="D38" s="710"/>
      <c r="E38" s="710"/>
      <c r="F38" s="710"/>
      <c r="G38" s="710"/>
      <c r="H38" s="710"/>
      <c r="I38" s="710"/>
      <c r="J38" s="53"/>
    </row>
    <row r="39" spans="1:10" ht="15.75">
      <c r="A39" s="713" t="str">
        <f>IF('Names of Bidder'!D6 = "Sole Bidder", " ", " and ")</f>
        <v xml:space="preserve"> </v>
      </c>
      <c r="B39" s="713"/>
      <c r="C39" s="713"/>
      <c r="D39" s="713"/>
      <c r="E39" s="713"/>
      <c r="F39" s="713"/>
      <c r="G39" s="713"/>
      <c r="H39" s="713"/>
      <c r="I39" s="713"/>
      <c r="J39" s="53"/>
    </row>
    <row r="40" spans="1:10" ht="17.25" customHeight="1">
      <c r="A40" s="710" t="str">
        <f>IF('Names of Bidder'!D6= "Sole Bidder", "", IF('Names of Bidder'!D7=1,'Names of Bidder'!D15,IF('Names of Bidder'!D7=2,'Names of Bidder'!D15&amp;" &amp; "&amp;'Names of Bidder'!D20,"")))</f>
        <v/>
      </c>
      <c r="B40" s="710"/>
      <c r="C40" s="710"/>
      <c r="D40" s="710"/>
      <c r="E40" s="710"/>
      <c r="F40" s="710"/>
      <c r="G40" s="710"/>
      <c r="H40" s="710"/>
      <c r="I40" s="710"/>
      <c r="J40" s="53"/>
    </row>
    <row r="41" spans="1:10" ht="39" customHeight="1">
      <c r="A41" s="710"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10"/>
      <c r="C41" s="710"/>
      <c r="D41" s="710"/>
      <c r="E41" s="710"/>
      <c r="F41" s="710"/>
      <c r="G41" s="710"/>
      <c r="H41" s="710"/>
      <c r="I41" s="710"/>
      <c r="J41" s="53"/>
    </row>
    <row r="42" spans="1:10" ht="15.75">
      <c r="A42" s="713" t="s">
        <v>405</v>
      </c>
      <c r="B42" s="713"/>
      <c r="C42" s="713"/>
      <c r="D42" s="713"/>
      <c r="E42" s="713"/>
      <c r="F42" s="713"/>
      <c r="G42" s="713"/>
      <c r="H42" s="713"/>
      <c r="I42" s="713"/>
      <c r="J42" s="53"/>
    </row>
    <row r="43" spans="1:10" ht="16.5">
      <c r="A43" s="714" t="s">
        <v>406</v>
      </c>
      <c r="B43" s="714"/>
      <c r="C43" s="714"/>
      <c r="D43" s="714"/>
      <c r="E43" s="714"/>
      <c r="F43" s="714"/>
      <c r="G43" s="714"/>
      <c r="H43" s="714"/>
      <c r="I43" s="714"/>
      <c r="J43" s="53"/>
    </row>
    <row r="44" spans="1:10" ht="16.5">
      <c r="A44" s="714" t="s">
        <v>407</v>
      </c>
      <c r="B44" s="714"/>
      <c r="C44" s="714"/>
      <c r="D44" s="714"/>
      <c r="E44" s="714"/>
      <c r="F44" s="714"/>
      <c r="G44" s="714"/>
      <c r="H44" s="714"/>
      <c r="I44" s="714"/>
      <c r="J44" s="53"/>
    </row>
    <row r="45" spans="1:10" ht="136.5" customHeight="1">
      <c r="A45" s="716" t="str">
        <f>"POWERGRID intends to award, under laid-down organisational procedures, contract(s) for " &amp; Basic!B1</f>
        <v>POWERGRID intends to award, under laid-down organisational procedures, contract(s) for Substation Extension Package SS-133(AIS) associated Augmentation of Transformation Capacity at 400/ 220kV New Wanpoh (PG) S/s in Jammu &amp; Kashmir by 400/220kV, 1x315MVA (3x105MVA) ICT (3rd).</v>
      </c>
      <c r="B45" s="716"/>
      <c r="C45" s="716"/>
      <c r="D45" s="716"/>
      <c r="E45" s="716"/>
      <c r="F45" s="716"/>
      <c r="G45" s="716"/>
      <c r="H45" s="716"/>
      <c r="I45" s="716"/>
      <c r="J45" s="53"/>
    </row>
    <row r="46" spans="1:10" ht="16.5" customHeight="1">
      <c r="A46" s="210"/>
      <c r="B46" s="212"/>
      <c r="C46" s="212"/>
      <c r="D46" s="212"/>
      <c r="E46" s="212"/>
      <c r="F46" s="210"/>
      <c r="G46" s="212"/>
      <c r="H46" s="212"/>
      <c r="I46" s="212"/>
      <c r="J46" s="53"/>
    </row>
    <row r="47" spans="1:10" ht="21" customHeight="1">
      <c r="A47" s="578" t="s">
        <v>408</v>
      </c>
      <c r="B47" s="578"/>
      <c r="C47" s="578"/>
      <c r="D47" s="578"/>
      <c r="E47" s="715" t="s">
        <v>408</v>
      </c>
      <c r="F47" s="715"/>
      <c r="G47" s="715"/>
      <c r="H47" s="715"/>
      <c r="I47" s="715"/>
      <c r="J47" s="53"/>
    </row>
    <row r="48" spans="1:10" ht="32.25" customHeight="1">
      <c r="A48" s="711" t="s">
        <v>491</v>
      </c>
      <c r="B48" s="711"/>
      <c r="C48" s="711"/>
      <c r="D48" s="711"/>
      <c r="E48" s="712" t="s">
        <v>708</v>
      </c>
      <c r="F48" s="712"/>
      <c r="G48" s="712"/>
      <c r="H48" s="712"/>
      <c r="I48" s="712"/>
      <c r="J48" s="53"/>
    </row>
    <row r="49" spans="1:10" ht="18.75" customHeight="1">
      <c r="A49" s="213" t="s">
        <v>410</v>
      </c>
      <c r="B49" s="213"/>
      <c r="C49" s="213"/>
      <c r="D49" s="213"/>
      <c r="E49" s="213"/>
      <c r="F49" s="213"/>
      <c r="G49" s="213"/>
      <c r="H49" s="213"/>
      <c r="I49" s="214" t="s">
        <v>411</v>
      </c>
      <c r="J49" s="53"/>
    </row>
    <row r="50" spans="1:10" ht="159" customHeight="1">
      <c r="A50" s="716" t="str">
        <f>Basic!B1 &amp; " Package and Specification Number " &amp;  Basic!B3 &amp; " POWERGRID values full compliance with all relevant laws of the land, rules,  regulations, economic use of resources, and of fairness /  transparency in its relations with its Bidders/ Contractors."</f>
        <v>Substation Extension Package SS-133(AIS) associated Augmentation of Transformation Capacity at 400/ 220kV New Wanpoh (PG) S/s in Jammu &amp; Kashmir by 400/220kV, 1x315MVA (3x105MVA) ICT (3rd). Package and Specification Number CC/NT/W-AIS/DOM/A06/24/09570	 POWERGRID values full compliance with all relevant laws of the land, rules,  regulations, economic use of resources, and of fairness /  transparency in its relations with its Bidders/ Contractors.</v>
      </c>
      <c r="B50" s="716"/>
      <c r="C50" s="716"/>
      <c r="D50" s="716"/>
      <c r="E50" s="716"/>
      <c r="F50" s="716"/>
      <c r="G50" s="716"/>
      <c r="H50" s="716"/>
      <c r="I50" s="716"/>
    </row>
    <row r="51" spans="1:10" ht="33" customHeight="1">
      <c r="A51" s="215"/>
      <c r="B51" s="135"/>
      <c r="C51" s="135"/>
      <c r="D51" s="135"/>
      <c r="E51" s="135"/>
      <c r="F51" s="135"/>
      <c r="G51" s="135"/>
      <c r="H51" s="135"/>
      <c r="I51" s="135"/>
    </row>
    <row r="52" spans="1:10" ht="35.25" customHeight="1">
      <c r="A52" s="716" t="s">
        <v>412</v>
      </c>
      <c r="B52" s="716"/>
      <c r="C52" s="716"/>
      <c r="D52" s="716"/>
      <c r="E52" s="716"/>
      <c r="F52" s="716"/>
      <c r="G52" s="716"/>
      <c r="H52" s="716"/>
      <c r="I52" s="716"/>
    </row>
    <row r="53" spans="1:10" ht="8.1" customHeight="1">
      <c r="A53" s="216"/>
      <c r="B53" s="135"/>
      <c r="C53" s="135"/>
      <c r="D53" s="135"/>
      <c r="E53" s="135"/>
      <c r="F53" s="135"/>
      <c r="G53" s="135"/>
      <c r="H53" s="135"/>
      <c r="I53" s="135"/>
    </row>
    <row r="54" spans="1:10" ht="15.75">
      <c r="A54" s="721" t="s">
        <v>413</v>
      </c>
      <c r="B54" s="721"/>
      <c r="C54" s="721"/>
      <c r="D54" s="721"/>
      <c r="E54" s="721"/>
      <c r="F54" s="721"/>
      <c r="G54" s="721"/>
      <c r="H54" s="721"/>
      <c r="I54" s="721"/>
    </row>
    <row r="55" spans="1:10" ht="8.1" customHeight="1">
      <c r="A55" s="216"/>
      <c r="B55" s="135"/>
      <c r="C55" s="135"/>
      <c r="D55" s="135"/>
      <c r="E55" s="135"/>
      <c r="F55" s="135"/>
      <c r="G55" s="135"/>
      <c r="H55" s="135"/>
      <c r="I55" s="135"/>
    </row>
    <row r="56" spans="1:10" ht="16.5">
      <c r="A56" s="717" t="s">
        <v>414</v>
      </c>
      <c r="B56" s="717"/>
      <c r="C56" s="717"/>
      <c r="D56" s="717"/>
      <c r="E56" s="717"/>
      <c r="F56" s="717"/>
      <c r="G56" s="717"/>
      <c r="H56" s="717"/>
      <c r="I56" s="717"/>
    </row>
    <row r="57" spans="1:10" ht="8.1" customHeight="1">
      <c r="A57" s="217"/>
      <c r="B57" s="135"/>
      <c r="C57" s="135"/>
      <c r="D57" s="135"/>
      <c r="E57" s="135"/>
      <c r="F57" s="135"/>
      <c r="G57" s="135"/>
      <c r="H57" s="135"/>
      <c r="I57" s="135"/>
    </row>
    <row r="58" spans="1:10" ht="37.5" customHeight="1">
      <c r="A58" s="218" t="s">
        <v>415</v>
      </c>
      <c r="B58" s="578" t="s">
        <v>416</v>
      </c>
      <c r="C58" s="578"/>
      <c r="D58" s="578"/>
      <c r="E58" s="578"/>
      <c r="F58" s="578"/>
      <c r="G58" s="578"/>
      <c r="H58" s="578"/>
      <c r="I58" s="578"/>
    </row>
    <row r="59" spans="1:10" ht="8.1" customHeight="1">
      <c r="A59" s="216"/>
      <c r="B59" s="135"/>
      <c r="C59" s="135"/>
      <c r="D59" s="135"/>
      <c r="E59" s="135"/>
      <c r="F59" s="135"/>
      <c r="G59" s="135"/>
      <c r="H59" s="135"/>
      <c r="I59" s="135"/>
    </row>
    <row r="60" spans="1:10" ht="67.5" customHeight="1">
      <c r="A60" s="135"/>
      <c r="B60" s="218" t="s">
        <v>417</v>
      </c>
      <c r="C60" s="578" t="s">
        <v>418</v>
      </c>
      <c r="D60" s="578"/>
      <c r="E60" s="578"/>
      <c r="F60" s="578"/>
      <c r="G60" s="578"/>
      <c r="H60" s="578"/>
      <c r="I60" s="578"/>
    </row>
    <row r="61" spans="1:10" ht="8.1" customHeight="1">
      <c r="A61" s="135"/>
      <c r="B61" s="218"/>
      <c r="C61" s="210"/>
      <c r="D61" s="210"/>
      <c r="E61" s="210"/>
      <c r="F61" s="210"/>
      <c r="G61" s="210"/>
      <c r="H61" s="210"/>
      <c r="I61" s="210"/>
    </row>
    <row r="62" spans="1:10" ht="83.25" customHeight="1">
      <c r="A62" s="135"/>
      <c r="B62" s="218" t="s">
        <v>419</v>
      </c>
      <c r="C62" s="578" t="s">
        <v>659</v>
      </c>
      <c r="D62" s="578"/>
      <c r="E62" s="578"/>
      <c r="F62" s="578"/>
      <c r="G62" s="578"/>
      <c r="H62" s="578"/>
      <c r="I62" s="578"/>
    </row>
    <row r="63" spans="1:10" ht="8.1" customHeight="1">
      <c r="A63" s="135"/>
      <c r="B63" s="218"/>
      <c r="C63" s="210"/>
      <c r="D63" s="210"/>
      <c r="E63" s="210"/>
      <c r="F63" s="210"/>
      <c r="G63" s="210"/>
      <c r="H63" s="210"/>
      <c r="I63" s="210"/>
    </row>
    <row r="64" spans="1:10" ht="50.25" customHeight="1">
      <c r="A64" s="135"/>
      <c r="B64" s="218" t="s">
        <v>420</v>
      </c>
      <c r="C64" s="578" t="s">
        <v>660</v>
      </c>
      <c r="D64" s="578"/>
      <c r="E64" s="578"/>
      <c r="F64" s="578"/>
      <c r="G64" s="578"/>
      <c r="H64" s="578"/>
      <c r="I64" s="578"/>
    </row>
    <row r="65" spans="1:10" ht="8.1" customHeight="1">
      <c r="A65" s="135"/>
      <c r="B65" s="218"/>
      <c r="C65" s="210"/>
      <c r="D65" s="210"/>
      <c r="E65" s="210"/>
      <c r="F65" s="210"/>
      <c r="G65" s="210"/>
      <c r="H65" s="210"/>
      <c r="I65" s="210"/>
    </row>
    <row r="66" spans="1:10" ht="69" customHeight="1">
      <c r="A66" s="218" t="s">
        <v>421</v>
      </c>
      <c r="B66" s="578" t="s">
        <v>661</v>
      </c>
      <c r="C66" s="578"/>
      <c r="D66" s="578"/>
      <c r="E66" s="578"/>
      <c r="F66" s="578"/>
      <c r="G66" s="578"/>
      <c r="H66" s="578"/>
      <c r="I66" s="578"/>
    </row>
    <row r="67" spans="1:10" ht="8.1" customHeight="1">
      <c r="A67" s="135"/>
      <c r="B67" s="218"/>
      <c r="C67" s="210"/>
      <c r="D67" s="210"/>
      <c r="E67" s="210"/>
      <c r="F67" s="210"/>
      <c r="G67" s="210"/>
      <c r="H67" s="210"/>
      <c r="I67" s="210"/>
    </row>
    <row r="68" spans="1:10" ht="16.5">
      <c r="A68" s="717" t="s">
        <v>422</v>
      </c>
      <c r="B68" s="717"/>
      <c r="C68" s="717"/>
      <c r="D68" s="717"/>
      <c r="E68" s="717"/>
      <c r="F68" s="717"/>
      <c r="G68" s="717"/>
      <c r="H68" s="717"/>
      <c r="I68" s="717"/>
    </row>
    <row r="69" spans="1:10" ht="8.1" customHeight="1">
      <c r="A69" s="135"/>
      <c r="B69" s="218"/>
      <c r="C69" s="210"/>
      <c r="D69" s="210"/>
      <c r="E69" s="210"/>
      <c r="F69" s="210"/>
      <c r="G69" s="210"/>
      <c r="H69" s="210"/>
      <c r="I69" s="210"/>
    </row>
    <row r="70" spans="1:10" ht="49.5" customHeight="1">
      <c r="A70" s="218" t="s">
        <v>415</v>
      </c>
      <c r="B70" s="578" t="s">
        <v>662</v>
      </c>
      <c r="C70" s="578"/>
      <c r="D70" s="578"/>
      <c r="E70" s="578"/>
      <c r="F70" s="578"/>
      <c r="G70" s="578"/>
      <c r="H70" s="578"/>
      <c r="I70" s="578"/>
    </row>
    <row r="71" spans="1:10" ht="24" customHeight="1">
      <c r="A71" s="210"/>
      <c r="B71" s="213"/>
      <c r="C71" s="213"/>
      <c r="D71" s="213"/>
      <c r="E71" s="213"/>
      <c r="F71" s="210"/>
      <c r="G71" s="213"/>
      <c r="H71" s="213"/>
      <c r="I71" s="213"/>
      <c r="J71" s="53"/>
    </row>
    <row r="72" spans="1:10" ht="21" customHeight="1">
      <c r="A72" s="578" t="s">
        <v>408</v>
      </c>
      <c r="B72" s="578"/>
      <c r="C72" s="578"/>
      <c r="D72" s="578"/>
      <c r="E72" s="715" t="s">
        <v>408</v>
      </c>
      <c r="F72" s="715"/>
      <c r="G72" s="715"/>
      <c r="H72" s="715"/>
      <c r="I72" s="715"/>
      <c r="J72" s="53"/>
    </row>
    <row r="73" spans="1:10" ht="33" customHeight="1">
      <c r="A73" s="711" t="s">
        <v>409</v>
      </c>
      <c r="B73" s="711"/>
      <c r="C73" s="711"/>
      <c r="D73" s="711"/>
      <c r="E73" s="712" t="s">
        <v>708</v>
      </c>
      <c r="F73" s="712"/>
      <c r="G73" s="712"/>
      <c r="H73" s="712"/>
      <c r="I73" s="712"/>
      <c r="J73" s="53"/>
    </row>
    <row r="74" spans="1:10" ht="15.75">
      <c r="A74" s="213" t="s">
        <v>410</v>
      </c>
      <c r="B74" s="213"/>
      <c r="C74" s="213"/>
      <c r="D74" s="213"/>
      <c r="E74" s="213"/>
      <c r="F74" s="213"/>
      <c r="G74" s="213"/>
      <c r="H74" s="213"/>
      <c r="I74" s="214" t="s">
        <v>423</v>
      </c>
      <c r="J74" s="53"/>
    </row>
    <row r="75" spans="1:10" ht="99" customHeight="1">
      <c r="A75" s="135"/>
      <c r="B75" s="218" t="s">
        <v>424</v>
      </c>
      <c r="C75" s="578" t="s">
        <v>663</v>
      </c>
      <c r="D75" s="578"/>
      <c r="E75" s="578"/>
      <c r="F75" s="578"/>
      <c r="G75" s="578"/>
      <c r="H75" s="578"/>
      <c r="I75" s="578"/>
    </row>
    <row r="76" spans="1:10" ht="9.9499999999999993" customHeight="1">
      <c r="A76" s="135"/>
      <c r="B76" s="111"/>
      <c r="C76" s="216"/>
      <c r="D76" s="216"/>
      <c r="E76" s="216"/>
      <c r="F76" s="216"/>
      <c r="G76" s="216"/>
      <c r="H76" s="216"/>
      <c r="I76" s="216"/>
    </row>
    <row r="77" spans="1:10" ht="84.75" customHeight="1">
      <c r="A77" s="135"/>
      <c r="B77" s="218" t="s">
        <v>419</v>
      </c>
      <c r="C77" s="578" t="s">
        <v>664</v>
      </c>
      <c r="D77" s="578"/>
      <c r="E77" s="578"/>
      <c r="F77" s="578"/>
      <c r="G77" s="578"/>
      <c r="H77" s="578"/>
      <c r="I77" s="578"/>
    </row>
    <row r="78" spans="1:10" ht="9.9499999999999993" customHeight="1">
      <c r="A78" s="135"/>
      <c r="B78" s="218"/>
      <c r="C78" s="219"/>
      <c r="D78" s="219"/>
      <c r="E78" s="219"/>
      <c r="F78" s="219"/>
      <c r="G78" s="219"/>
      <c r="H78" s="219"/>
      <c r="I78" s="219"/>
    </row>
    <row r="79" spans="1:10" ht="63" customHeight="1">
      <c r="A79" s="135"/>
      <c r="B79" s="218" t="s">
        <v>420</v>
      </c>
      <c r="C79" s="578" t="s">
        <v>665</v>
      </c>
      <c r="D79" s="578"/>
      <c r="E79" s="578"/>
      <c r="F79" s="578"/>
      <c r="G79" s="578"/>
      <c r="H79" s="578"/>
      <c r="I79" s="578"/>
    </row>
    <row r="80" spans="1:10" ht="9.9499999999999993" customHeight="1">
      <c r="A80" s="135"/>
      <c r="B80" s="218"/>
      <c r="C80" s="219"/>
      <c r="D80" s="219"/>
      <c r="E80" s="219"/>
      <c r="F80" s="219"/>
      <c r="G80" s="219"/>
      <c r="H80" s="219"/>
      <c r="I80" s="219"/>
    </row>
    <row r="81" spans="1:10" ht="80.25" customHeight="1">
      <c r="A81" s="135"/>
      <c r="B81" s="218" t="s">
        <v>425</v>
      </c>
      <c r="C81" s="578" t="s">
        <v>426</v>
      </c>
      <c r="D81" s="578"/>
      <c r="E81" s="578"/>
      <c r="F81" s="578"/>
      <c r="G81" s="578"/>
      <c r="H81" s="578"/>
      <c r="I81" s="578"/>
    </row>
    <row r="82" spans="1:10" ht="9.9499999999999993" customHeight="1">
      <c r="A82" s="135"/>
      <c r="B82" s="218"/>
      <c r="C82" s="219"/>
      <c r="D82" s="219"/>
      <c r="E82" s="219"/>
      <c r="F82" s="219"/>
      <c r="G82" s="219"/>
      <c r="H82" s="219"/>
      <c r="I82" s="219"/>
    </row>
    <row r="83" spans="1:10" ht="66" customHeight="1">
      <c r="A83" s="135"/>
      <c r="B83" s="218" t="s">
        <v>427</v>
      </c>
      <c r="C83" s="578" t="s">
        <v>666</v>
      </c>
      <c r="D83" s="578"/>
      <c r="E83" s="578"/>
      <c r="F83" s="578"/>
      <c r="G83" s="578"/>
      <c r="H83" s="578"/>
      <c r="I83" s="578"/>
    </row>
    <row r="84" spans="1:10" ht="9.9499999999999993" customHeight="1">
      <c r="A84" s="135"/>
      <c r="B84" s="218"/>
      <c r="C84" s="219"/>
      <c r="D84" s="219"/>
      <c r="E84" s="219"/>
      <c r="F84" s="219"/>
      <c r="G84" s="219"/>
      <c r="H84" s="219"/>
      <c r="I84" s="219"/>
    </row>
    <row r="85" spans="1:10" ht="50.25" customHeight="1">
      <c r="A85" s="135"/>
      <c r="B85" s="218" t="s">
        <v>428</v>
      </c>
      <c r="C85" s="578" t="s">
        <v>667</v>
      </c>
      <c r="D85" s="578"/>
      <c r="E85" s="578"/>
      <c r="F85" s="578"/>
      <c r="G85" s="578"/>
      <c r="H85" s="578"/>
      <c r="I85" s="578"/>
    </row>
    <row r="86" spans="1:10" ht="36" customHeight="1">
      <c r="A86" s="135"/>
      <c r="B86" s="218" t="s">
        <v>668</v>
      </c>
      <c r="C86" s="578" t="s">
        <v>669</v>
      </c>
      <c r="D86" s="578"/>
      <c r="E86" s="578"/>
      <c r="F86" s="578"/>
      <c r="G86" s="578"/>
      <c r="H86" s="578"/>
      <c r="I86" s="578"/>
    </row>
    <row r="87" spans="1:10" ht="8.1" customHeight="1">
      <c r="A87" s="135"/>
      <c r="B87" s="219"/>
      <c r="C87" s="219"/>
      <c r="D87" s="219"/>
      <c r="E87" s="219"/>
      <c r="F87" s="219"/>
      <c r="G87" s="219"/>
      <c r="H87" s="219"/>
      <c r="I87" s="219"/>
    </row>
    <row r="88" spans="1:10" ht="37.5" customHeight="1">
      <c r="A88" s="218" t="s">
        <v>421</v>
      </c>
      <c r="B88" s="578" t="s">
        <v>429</v>
      </c>
      <c r="C88" s="578"/>
      <c r="D88" s="578"/>
      <c r="E88" s="578"/>
      <c r="F88" s="578"/>
      <c r="G88" s="578"/>
      <c r="H88" s="578"/>
      <c r="I88" s="578"/>
    </row>
    <row r="89" spans="1:10" ht="36" customHeight="1">
      <c r="A89" s="210"/>
      <c r="B89" s="213"/>
      <c r="C89" s="213"/>
      <c r="D89" s="213"/>
      <c r="E89" s="213"/>
      <c r="F89" s="210"/>
      <c r="G89" s="213"/>
      <c r="H89" s="213"/>
      <c r="I89" s="213"/>
      <c r="J89" s="53"/>
    </row>
    <row r="90" spans="1:10" ht="21" customHeight="1">
      <c r="A90" s="578" t="s">
        <v>408</v>
      </c>
      <c r="B90" s="578"/>
      <c r="C90" s="578"/>
      <c r="D90" s="578"/>
      <c r="E90" s="715" t="s">
        <v>408</v>
      </c>
      <c r="F90" s="715"/>
      <c r="G90" s="715"/>
      <c r="H90" s="715"/>
      <c r="I90" s="715"/>
      <c r="J90" s="53"/>
    </row>
    <row r="91" spans="1:10" ht="33" customHeight="1">
      <c r="A91" s="711" t="s">
        <v>409</v>
      </c>
      <c r="B91" s="711"/>
      <c r="C91" s="711"/>
      <c r="D91" s="711"/>
      <c r="E91" s="712" t="s">
        <v>708</v>
      </c>
      <c r="F91" s="712"/>
      <c r="G91" s="712"/>
      <c r="H91" s="712"/>
      <c r="I91" s="712"/>
      <c r="J91" s="53"/>
    </row>
    <row r="92" spans="1:10" ht="15.75">
      <c r="A92" s="213" t="s">
        <v>410</v>
      </c>
      <c r="B92" s="213"/>
      <c r="C92" s="213"/>
      <c r="D92" s="213"/>
      <c r="E92" s="213"/>
      <c r="F92" s="213"/>
      <c r="G92" s="213"/>
      <c r="H92" s="213"/>
      <c r="I92" s="214" t="s">
        <v>430</v>
      </c>
      <c r="J92" s="53"/>
    </row>
    <row r="93" spans="1:10" ht="15.75">
      <c r="A93" s="213"/>
      <c r="B93" s="213"/>
      <c r="C93" s="213"/>
      <c r="D93" s="213"/>
      <c r="E93" s="213"/>
      <c r="F93" s="213"/>
      <c r="G93" s="213"/>
      <c r="H93" s="213"/>
      <c r="I93" s="214"/>
      <c r="J93" s="53"/>
    </row>
    <row r="94" spans="1:10" ht="16.5">
      <c r="A94" s="717" t="s">
        <v>431</v>
      </c>
      <c r="B94" s="717"/>
      <c r="C94" s="717"/>
      <c r="D94" s="717"/>
      <c r="E94" s="717"/>
      <c r="F94" s="717"/>
      <c r="G94" s="717"/>
      <c r="H94" s="717"/>
      <c r="I94" s="717"/>
    </row>
    <row r="95" spans="1:10" ht="8.1" customHeight="1">
      <c r="A95" s="135"/>
      <c r="B95" s="219"/>
      <c r="C95" s="219"/>
      <c r="D95" s="219"/>
      <c r="E95" s="219"/>
      <c r="F95" s="219"/>
      <c r="G95" s="219"/>
      <c r="H95" s="219"/>
      <c r="I95" s="219"/>
    </row>
    <row r="96" spans="1:10" ht="80.25" customHeight="1">
      <c r="A96" s="218" t="s">
        <v>415</v>
      </c>
      <c r="B96" s="578" t="s">
        <v>670</v>
      </c>
      <c r="C96" s="578"/>
      <c r="D96" s="578"/>
      <c r="E96" s="578"/>
      <c r="F96" s="578"/>
      <c r="G96" s="578"/>
      <c r="H96" s="578"/>
      <c r="I96" s="578"/>
    </row>
    <row r="97" spans="1:10" ht="8.1" customHeight="1">
      <c r="A97" s="135"/>
      <c r="B97" s="219"/>
      <c r="C97" s="219"/>
      <c r="D97" s="219"/>
      <c r="E97" s="219"/>
      <c r="F97" s="219"/>
      <c r="G97" s="219"/>
      <c r="H97" s="219"/>
      <c r="I97" s="219"/>
    </row>
    <row r="98" spans="1:10" ht="160.5" customHeight="1">
      <c r="A98" s="218" t="s">
        <v>421</v>
      </c>
      <c r="B98" s="578" t="s">
        <v>671</v>
      </c>
      <c r="C98" s="578"/>
      <c r="D98" s="578"/>
      <c r="E98" s="578"/>
      <c r="F98" s="578"/>
      <c r="G98" s="578"/>
      <c r="H98" s="578"/>
      <c r="I98" s="578"/>
    </row>
    <row r="99" spans="1:10" ht="8.1" customHeight="1">
      <c r="A99" s="135"/>
      <c r="B99" s="219"/>
      <c r="C99" s="219"/>
      <c r="D99" s="219"/>
      <c r="E99" s="219"/>
      <c r="F99" s="219"/>
      <c r="G99" s="219"/>
      <c r="H99" s="219"/>
      <c r="I99" s="219"/>
    </row>
    <row r="100" spans="1:10" ht="51.75" customHeight="1">
      <c r="A100" s="218" t="s">
        <v>432</v>
      </c>
      <c r="B100" s="578" t="s">
        <v>672</v>
      </c>
      <c r="C100" s="578"/>
      <c r="D100" s="578"/>
      <c r="E100" s="578"/>
      <c r="F100" s="578"/>
      <c r="G100" s="578"/>
      <c r="H100" s="578"/>
      <c r="I100" s="578"/>
    </row>
    <row r="101" spans="1:10" ht="15" customHeight="1">
      <c r="A101" s="216"/>
      <c r="B101" s="135"/>
      <c r="C101" s="135"/>
      <c r="D101" s="135"/>
      <c r="E101" s="135"/>
      <c r="F101" s="135"/>
      <c r="G101" s="135"/>
      <c r="H101" s="135"/>
      <c r="I101" s="135"/>
    </row>
    <row r="102" spans="1:10" ht="16.5">
      <c r="A102" s="717" t="s">
        <v>433</v>
      </c>
      <c r="B102" s="717"/>
      <c r="C102" s="717"/>
      <c r="D102" s="717"/>
      <c r="E102" s="717"/>
      <c r="F102" s="717"/>
      <c r="G102" s="717"/>
      <c r="H102" s="717"/>
      <c r="I102" s="717"/>
    </row>
    <row r="103" spans="1:10" ht="8.1" customHeight="1">
      <c r="A103" s="135"/>
      <c r="B103" s="219"/>
      <c r="C103" s="219"/>
      <c r="D103" s="219"/>
      <c r="E103" s="219"/>
      <c r="F103" s="219"/>
      <c r="G103" s="219"/>
      <c r="H103" s="219"/>
      <c r="I103" s="219"/>
    </row>
    <row r="104" spans="1:10" ht="40.5" customHeight="1">
      <c r="A104" s="218" t="s">
        <v>415</v>
      </c>
      <c r="B104" s="716" t="s">
        <v>673</v>
      </c>
      <c r="C104" s="716"/>
      <c r="D104" s="716"/>
      <c r="E104" s="716"/>
      <c r="F104" s="716"/>
      <c r="G104" s="716"/>
      <c r="H104" s="716"/>
      <c r="I104" s="716"/>
    </row>
    <row r="105" spans="1:10" ht="8.1" customHeight="1">
      <c r="A105" s="135"/>
      <c r="B105" s="219"/>
      <c r="C105" s="219"/>
      <c r="D105" s="219"/>
      <c r="E105" s="219"/>
      <c r="F105" s="219"/>
      <c r="G105" s="219"/>
      <c r="H105" s="219"/>
      <c r="I105" s="219"/>
    </row>
    <row r="106" spans="1:10" ht="66" customHeight="1">
      <c r="A106" s="218" t="s">
        <v>421</v>
      </c>
      <c r="B106" s="716" t="s">
        <v>674</v>
      </c>
      <c r="C106" s="716"/>
      <c r="D106" s="716"/>
      <c r="E106" s="716"/>
      <c r="F106" s="716"/>
      <c r="G106" s="716"/>
      <c r="H106" s="716"/>
      <c r="I106" s="716"/>
    </row>
    <row r="107" spans="1:10" ht="8.1" customHeight="1">
      <c r="A107" s="135"/>
      <c r="B107" s="219"/>
      <c r="C107" s="219"/>
      <c r="D107" s="219"/>
      <c r="E107" s="219"/>
      <c r="F107" s="219"/>
      <c r="G107" s="219"/>
      <c r="H107" s="219"/>
      <c r="I107" s="219"/>
    </row>
    <row r="108" spans="1:10" ht="16.5">
      <c r="A108" s="717" t="s">
        <v>434</v>
      </c>
      <c r="B108" s="717"/>
      <c r="C108" s="717"/>
      <c r="D108" s="717"/>
      <c r="E108" s="717"/>
      <c r="F108" s="717"/>
      <c r="G108" s="717"/>
      <c r="H108" s="717"/>
      <c r="I108" s="717"/>
    </row>
    <row r="109" spans="1:10" ht="15" customHeight="1">
      <c r="A109" s="217"/>
      <c r="B109" s="135"/>
      <c r="C109" s="135"/>
      <c r="D109" s="135"/>
      <c r="E109" s="135"/>
      <c r="F109" s="135"/>
      <c r="G109" s="135"/>
      <c r="H109" s="135"/>
      <c r="I109" s="135"/>
    </row>
    <row r="110" spans="1:10" ht="51.75" customHeight="1">
      <c r="A110" s="218" t="s">
        <v>415</v>
      </c>
      <c r="B110" s="716" t="s">
        <v>675</v>
      </c>
      <c r="C110" s="716"/>
      <c r="D110" s="716"/>
      <c r="E110" s="716"/>
      <c r="F110" s="716"/>
      <c r="G110" s="716"/>
      <c r="H110" s="716"/>
      <c r="I110" s="716"/>
    </row>
    <row r="111" spans="1:10" ht="43.5" customHeight="1">
      <c r="A111" s="218"/>
      <c r="B111" s="211"/>
      <c r="C111" s="211"/>
      <c r="D111" s="211"/>
      <c r="E111" s="211"/>
      <c r="F111" s="211"/>
      <c r="G111" s="211"/>
      <c r="H111" s="211"/>
      <c r="I111" s="211"/>
    </row>
    <row r="112" spans="1:10" ht="26.25" customHeight="1">
      <c r="A112" s="135"/>
      <c r="B112" s="135"/>
      <c r="C112" s="135"/>
      <c r="D112" s="135"/>
      <c r="E112" s="135"/>
      <c r="F112" s="135"/>
      <c r="G112" s="135"/>
      <c r="H112" s="135"/>
      <c r="I112" s="135"/>
      <c r="J112" s="53"/>
    </row>
    <row r="113" spans="1:10" ht="21" customHeight="1">
      <c r="A113" s="578" t="s">
        <v>408</v>
      </c>
      <c r="B113" s="578"/>
      <c r="C113" s="578"/>
      <c r="D113" s="578"/>
      <c r="E113" s="715" t="s">
        <v>408</v>
      </c>
      <c r="F113" s="715"/>
      <c r="G113" s="715"/>
      <c r="H113" s="715"/>
      <c r="I113" s="715"/>
      <c r="J113" s="53"/>
    </row>
    <row r="114" spans="1:10" ht="33" customHeight="1">
      <c r="A114" s="711" t="s">
        <v>409</v>
      </c>
      <c r="B114" s="711"/>
      <c r="C114" s="711"/>
      <c r="D114" s="711"/>
      <c r="E114" s="712" t="s">
        <v>708</v>
      </c>
      <c r="F114" s="712"/>
      <c r="G114" s="712"/>
      <c r="H114" s="712"/>
      <c r="I114" s="712"/>
      <c r="J114" s="53"/>
    </row>
    <row r="115" spans="1:10" ht="15.75">
      <c r="A115" s="213" t="s">
        <v>410</v>
      </c>
      <c r="B115" s="213"/>
      <c r="C115" s="213"/>
      <c r="D115" s="213"/>
      <c r="E115" s="213"/>
      <c r="F115" s="213"/>
      <c r="G115" s="213"/>
      <c r="H115" s="213"/>
      <c r="I115" s="214" t="s">
        <v>435</v>
      </c>
      <c r="J115" s="53"/>
    </row>
    <row r="116" spans="1:10" ht="15.95" customHeight="1">
      <c r="A116" s="216"/>
      <c r="B116" s="135"/>
      <c r="C116" s="135"/>
      <c r="D116" s="135"/>
      <c r="E116" s="135"/>
      <c r="F116" s="135"/>
      <c r="G116" s="135"/>
      <c r="H116" s="135"/>
      <c r="I116" s="135"/>
    </row>
    <row r="117" spans="1:10" ht="50.25" customHeight="1">
      <c r="A117" s="218" t="s">
        <v>421</v>
      </c>
      <c r="B117" s="716" t="s">
        <v>676</v>
      </c>
      <c r="C117" s="716"/>
      <c r="D117" s="716"/>
      <c r="E117" s="716"/>
      <c r="F117" s="716"/>
      <c r="G117" s="716"/>
      <c r="H117" s="716"/>
      <c r="I117" s="716"/>
    </row>
    <row r="118" spans="1:10" ht="12" customHeight="1">
      <c r="A118" s="216"/>
      <c r="B118" s="135"/>
      <c r="C118" s="135"/>
      <c r="D118" s="135"/>
      <c r="E118" s="135"/>
      <c r="F118" s="135"/>
      <c r="G118" s="135"/>
      <c r="H118" s="135"/>
      <c r="I118" s="135"/>
    </row>
    <row r="119" spans="1:10" ht="16.5">
      <c r="A119" s="717" t="s">
        <v>436</v>
      </c>
      <c r="B119" s="717"/>
      <c r="C119" s="717"/>
      <c r="D119" s="717"/>
      <c r="E119" s="717"/>
      <c r="F119" s="717"/>
      <c r="G119" s="717"/>
      <c r="H119" s="717"/>
      <c r="I119" s="717"/>
    </row>
    <row r="120" spans="1:10" ht="15.95" customHeight="1">
      <c r="A120" s="216"/>
      <c r="B120" s="135"/>
      <c r="C120" s="135"/>
      <c r="D120" s="135"/>
      <c r="E120" s="135"/>
      <c r="F120" s="135"/>
      <c r="G120" s="135"/>
      <c r="H120" s="135"/>
      <c r="I120" s="135"/>
    </row>
    <row r="121" spans="1:10" ht="38.25" customHeight="1">
      <c r="A121" s="218" t="s">
        <v>415</v>
      </c>
      <c r="B121" s="716" t="s">
        <v>437</v>
      </c>
      <c r="C121" s="716"/>
      <c r="D121" s="716"/>
      <c r="E121" s="716"/>
      <c r="F121" s="716"/>
      <c r="G121" s="716"/>
      <c r="H121" s="716"/>
      <c r="I121" s="716"/>
    </row>
    <row r="122" spans="1:10" ht="8.1" customHeight="1">
      <c r="A122" s="135"/>
      <c r="B122" s="219"/>
      <c r="C122" s="219"/>
      <c r="D122" s="219"/>
      <c r="E122" s="219"/>
      <c r="F122" s="219"/>
      <c r="G122" s="219"/>
      <c r="H122" s="219"/>
      <c r="I122" s="219"/>
    </row>
    <row r="123" spans="1:10" ht="34.5" customHeight="1">
      <c r="A123" s="218" t="s">
        <v>421</v>
      </c>
      <c r="B123" s="721" t="s">
        <v>438</v>
      </c>
      <c r="C123" s="721"/>
      <c r="D123" s="721"/>
      <c r="E123" s="721"/>
      <c r="F123" s="721"/>
      <c r="G123" s="721"/>
      <c r="H123" s="721"/>
      <c r="I123" s="721"/>
    </row>
    <row r="124" spans="1:10" ht="12" customHeight="1">
      <c r="A124" s="216"/>
      <c r="B124" s="135"/>
      <c r="C124" s="135"/>
      <c r="D124" s="135"/>
      <c r="E124" s="135"/>
      <c r="F124" s="135"/>
      <c r="G124" s="135"/>
      <c r="H124" s="135"/>
      <c r="I124" s="135"/>
    </row>
    <row r="125" spans="1:10" ht="16.5">
      <c r="A125" s="717" t="s">
        <v>439</v>
      </c>
      <c r="B125" s="717"/>
      <c r="C125" s="717"/>
      <c r="D125" s="717"/>
      <c r="E125" s="717"/>
      <c r="F125" s="717"/>
      <c r="G125" s="717"/>
      <c r="H125" s="717"/>
      <c r="I125" s="717"/>
    </row>
    <row r="126" spans="1:10" ht="15.95" customHeight="1">
      <c r="A126" s="216"/>
      <c r="B126" s="135"/>
      <c r="C126" s="135"/>
      <c r="D126" s="135"/>
      <c r="E126" s="135"/>
      <c r="F126" s="135"/>
      <c r="G126" s="135"/>
      <c r="H126" s="135"/>
      <c r="I126" s="135"/>
    </row>
    <row r="127" spans="1:10" ht="82.5" customHeight="1">
      <c r="A127" s="716" t="s">
        <v>677</v>
      </c>
      <c r="B127" s="716"/>
      <c r="C127" s="716"/>
      <c r="D127" s="716"/>
      <c r="E127" s="716"/>
      <c r="F127" s="716"/>
      <c r="G127" s="716"/>
      <c r="H127" s="716"/>
      <c r="I127" s="716"/>
    </row>
    <row r="128" spans="1:10" ht="12" customHeight="1">
      <c r="A128" s="216"/>
      <c r="B128" s="135"/>
      <c r="C128" s="135"/>
      <c r="D128" s="135"/>
      <c r="E128" s="135"/>
      <c r="F128" s="135"/>
      <c r="G128" s="135"/>
      <c r="H128" s="135"/>
      <c r="I128" s="135"/>
    </row>
    <row r="129" spans="1:10" ht="21.75" customHeight="1">
      <c r="A129" s="717" t="s">
        <v>440</v>
      </c>
      <c r="B129" s="717"/>
      <c r="C129" s="717"/>
      <c r="D129" s="717"/>
      <c r="E129" s="717"/>
      <c r="F129" s="717"/>
      <c r="G129" s="717"/>
      <c r="H129" s="717"/>
      <c r="I129" s="717"/>
    </row>
    <row r="130" spans="1:10" ht="15.95" customHeight="1">
      <c r="A130" s="217"/>
      <c r="B130" s="135"/>
      <c r="C130" s="135"/>
      <c r="D130" s="135"/>
      <c r="E130" s="135"/>
      <c r="F130" s="135"/>
      <c r="G130" s="135"/>
      <c r="H130" s="135"/>
      <c r="I130" s="135"/>
    </row>
    <row r="131" spans="1:10" ht="69" customHeight="1">
      <c r="A131" s="218" t="s">
        <v>415</v>
      </c>
      <c r="B131" s="716" t="s">
        <v>678</v>
      </c>
      <c r="C131" s="716"/>
      <c r="D131" s="716"/>
      <c r="E131" s="716"/>
      <c r="F131" s="716"/>
      <c r="G131" s="716"/>
      <c r="H131" s="716"/>
      <c r="I131" s="716"/>
    </row>
    <row r="132" spans="1:10" ht="8.1" customHeight="1">
      <c r="A132" s="135"/>
      <c r="B132" s="219"/>
      <c r="C132" s="219"/>
      <c r="D132" s="219"/>
      <c r="E132" s="219"/>
      <c r="F132" s="219"/>
      <c r="G132" s="219"/>
      <c r="H132" s="219"/>
      <c r="I132" s="219"/>
    </row>
    <row r="133" spans="1:10" ht="121.5" customHeight="1">
      <c r="A133" s="218" t="s">
        <v>421</v>
      </c>
      <c r="B133" s="716" t="s">
        <v>679</v>
      </c>
      <c r="C133" s="716"/>
      <c r="D133" s="716"/>
      <c r="E133" s="716"/>
      <c r="F133" s="716"/>
      <c r="G133" s="716"/>
      <c r="H133" s="716"/>
      <c r="I133" s="716"/>
    </row>
    <row r="134" spans="1:10" ht="28.5" customHeight="1">
      <c r="A134" s="218"/>
      <c r="B134" s="211"/>
      <c r="C134" s="211"/>
      <c r="D134" s="211"/>
      <c r="E134" s="211"/>
      <c r="F134" s="211"/>
      <c r="G134" s="211"/>
      <c r="H134" s="211"/>
      <c r="I134" s="211"/>
    </row>
    <row r="135" spans="1:10" ht="24.95" customHeight="1">
      <c r="A135" s="218"/>
      <c r="B135" s="211"/>
      <c r="C135" s="211"/>
      <c r="D135" s="211"/>
      <c r="E135" s="211"/>
      <c r="F135" s="211"/>
      <c r="G135" s="211"/>
      <c r="H135" s="211"/>
      <c r="I135" s="211"/>
    </row>
    <row r="136" spans="1:10" ht="21" customHeight="1">
      <c r="A136" s="578" t="s">
        <v>408</v>
      </c>
      <c r="B136" s="578"/>
      <c r="C136" s="578"/>
      <c r="D136" s="578"/>
      <c r="E136" s="715" t="s">
        <v>408</v>
      </c>
      <c r="F136" s="715"/>
      <c r="G136" s="715"/>
      <c r="H136" s="715"/>
      <c r="I136" s="715"/>
      <c r="J136" s="53"/>
    </row>
    <row r="137" spans="1:10" ht="33" customHeight="1">
      <c r="A137" s="711" t="s">
        <v>409</v>
      </c>
      <c r="B137" s="711"/>
      <c r="C137" s="711"/>
      <c r="D137" s="711"/>
      <c r="E137" s="712" t="s">
        <v>708</v>
      </c>
      <c r="F137" s="712"/>
      <c r="G137" s="712"/>
      <c r="H137" s="712"/>
      <c r="I137" s="712"/>
      <c r="J137" s="53"/>
    </row>
    <row r="138" spans="1:10" ht="15.75">
      <c r="A138" s="213" t="s">
        <v>410</v>
      </c>
      <c r="B138" s="213"/>
      <c r="C138" s="213"/>
      <c r="D138" s="213"/>
      <c r="E138" s="213"/>
      <c r="F138" s="213"/>
      <c r="G138" s="213"/>
      <c r="H138" s="213"/>
      <c r="I138" s="214" t="s">
        <v>441</v>
      </c>
      <c r="J138" s="53"/>
    </row>
    <row r="139" spans="1:10" ht="15.75">
      <c r="A139" s="213"/>
      <c r="B139" s="213"/>
      <c r="C139" s="213"/>
      <c r="D139" s="213"/>
      <c r="E139" s="213"/>
      <c r="F139" s="213"/>
      <c r="G139" s="213"/>
      <c r="H139" s="213"/>
      <c r="I139" s="214"/>
      <c r="J139" s="53"/>
    </row>
    <row r="140" spans="1:10" ht="8.25" customHeight="1">
      <c r="A140" s="213"/>
      <c r="B140" s="213"/>
      <c r="C140" s="213"/>
      <c r="D140" s="213"/>
      <c r="E140" s="213"/>
      <c r="F140" s="213"/>
      <c r="G140" s="213"/>
      <c r="H140" s="213"/>
      <c r="I140" s="214"/>
      <c r="J140" s="53"/>
    </row>
    <row r="141" spans="1:10" ht="54" customHeight="1">
      <c r="A141" s="218" t="s">
        <v>432</v>
      </c>
      <c r="B141" s="716" t="s">
        <v>680</v>
      </c>
      <c r="C141" s="716"/>
      <c r="D141" s="716"/>
      <c r="E141" s="716"/>
      <c r="F141" s="716"/>
      <c r="G141" s="716"/>
      <c r="H141" s="716"/>
      <c r="I141" s="716"/>
    </row>
    <row r="142" spans="1:10" ht="12" customHeight="1">
      <c r="A142" s="218"/>
      <c r="B142" s="716"/>
      <c r="C142" s="716"/>
      <c r="D142" s="716"/>
      <c r="E142" s="716"/>
      <c r="F142" s="716"/>
      <c r="G142" s="716"/>
      <c r="H142" s="716"/>
      <c r="I142" s="716"/>
    </row>
    <row r="143" spans="1:10" ht="124.5" customHeight="1">
      <c r="A143" s="218" t="s">
        <v>442</v>
      </c>
      <c r="B143" s="716" t="s">
        <v>681</v>
      </c>
      <c r="C143" s="716"/>
      <c r="D143" s="716"/>
      <c r="E143" s="716"/>
      <c r="F143" s="716"/>
      <c r="G143" s="716"/>
      <c r="H143" s="716"/>
      <c r="I143" s="716"/>
    </row>
    <row r="144" spans="1:10" ht="12" customHeight="1">
      <c r="A144" s="218"/>
      <c r="B144" s="716"/>
      <c r="C144" s="716"/>
      <c r="D144" s="716"/>
      <c r="E144" s="716"/>
      <c r="F144" s="716"/>
      <c r="G144" s="716"/>
      <c r="H144" s="716"/>
      <c r="I144" s="716"/>
    </row>
    <row r="145" spans="1:10" ht="99" customHeight="1">
      <c r="A145" s="218" t="s">
        <v>443</v>
      </c>
      <c r="B145" s="716" t="s">
        <v>682</v>
      </c>
      <c r="C145" s="716"/>
      <c r="D145" s="716"/>
      <c r="E145" s="716"/>
      <c r="F145" s="716"/>
      <c r="G145" s="716"/>
      <c r="H145" s="716"/>
      <c r="I145" s="716"/>
    </row>
    <row r="146" spans="1:10" ht="12" customHeight="1">
      <c r="A146" s="218"/>
      <c r="B146" s="716"/>
      <c r="C146" s="716"/>
      <c r="D146" s="716"/>
      <c r="E146" s="716"/>
      <c r="F146" s="716"/>
      <c r="G146" s="716"/>
      <c r="H146" s="716"/>
      <c r="I146" s="716"/>
    </row>
    <row r="147" spans="1:10" ht="145.5" customHeight="1">
      <c r="A147" s="218" t="s">
        <v>444</v>
      </c>
      <c r="B147" s="716" t="s">
        <v>683</v>
      </c>
      <c r="C147" s="716"/>
      <c r="D147" s="716"/>
      <c r="E147" s="716"/>
      <c r="F147" s="716"/>
      <c r="G147" s="716"/>
      <c r="H147" s="716"/>
      <c r="I147" s="716"/>
    </row>
    <row r="148" spans="1:10" ht="12" customHeight="1">
      <c r="A148" s="218"/>
      <c r="B148" s="716"/>
      <c r="C148" s="716"/>
      <c r="D148" s="716"/>
      <c r="E148" s="716"/>
      <c r="F148" s="716"/>
      <c r="G148" s="716"/>
      <c r="H148" s="716"/>
      <c r="I148" s="716"/>
    </row>
    <row r="149" spans="1:10" ht="70.5" customHeight="1">
      <c r="A149" s="218" t="s">
        <v>445</v>
      </c>
      <c r="B149" s="716" t="s">
        <v>446</v>
      </c>
      <c r="C149" s="716"/>
      <c r="D149" s="716"/>
      <c r="E149" s="716"/>
      <c r="F149" s="716"/>
      <c r="G149" s="716"/>
      <c r="H149" s="716"/>
      <c r="I149" s="716"/>
    </row>
    <row r="150" spans="1:10" ht="12" customHeight="1">
      <c r="A150" s="218"/>
      <c r="B150" s="716"/>
      <c r="C150" s="716"/>
      <c r="D150" s="716"/>
      <c r="E150" s="716"/>
      <c r="F150" s="716"/>
      <c r="G150" s="716"/>
      <c r="H150" s="716"/>
      <c r="I150" s="716"/>
    </row>
    <row r="151" spans="1:10" ht="102.75" customHeight="1">
      <c r="A151" s="218" t="s">
        <v>447</v>
      </c>
      <c r="B151" s="716" t="s">
        <v>684</v>
      </c>
      <c r="C151" s="716"/>
      <c r="D151" s="716"/>
      <c r="E151" s="716"/>
      <c r="F151" s="716"/>
      <c r="G151" s="716"/>
      <c r="H151" s="716"/>
      <c r="I151" s="716"/>
    </row>
    <row r="152" spans="1:10" ht="51" customHeight="1">
      <c r="A152" s="218"/>
      <c r="B152" s="211"/>
      <c r="C152" s="211"/>
      <c r="D152" s="211"/>
      <c r="E152" s="211"/>
      <c r="F152" s="211"/>
      <c r="G152" s="211"/>
      <c r="H152" s="211"/>
      <c r="I152" s="211"/>
    </row>
    <row r="153" spans="1:10" ht="24.95" customHeight="1">
      <c r="A153" s="218"/>
      <c r="B153" s="211"/>
      <c r="C153" s="211"/>
      <c r="D153" s="211"/>
      <c r="E153" s="211"/>
      <c r="F153" s="211"/>
      <c r="G153" s="211"/>
      <c r="H153" s="211"/>
      <c r="I153" s="211"/>
    </row>
    <row r="154" spans="1:10" ht="21" customHeight="1">
      <c r="A154" s="578" t="s">
        <v>408</v>
      </c>
      <c r="B154" s="578"/>
      <c r="C154" s="578"/>
      <c r="D154" s="578"/>
      <c r="E154" s="715" t="s">
        <v>408</v>
      </c>
      <c r="F154" s="715"/>
      <c r="G154" s="715"/>
      <c r="H154" s="715"/>
      <c r="I154" s="715"/>
      <c r="J154" s="53"/>
    </row>
    <row r="155" spans="1:10" ht="33" customHeight="1">
      <c r="A155" s="711" t="s">
        <v>409</v>
      </c>
      <c r="B155" s="711"/>
      <c r="C155" s="711"/>
      <c r="D155" s="711"/>
      <c r="E155" s="712" t="s">
        <v>708</v>
      </c>
      <c r="F155" s="712"/>
      <c r="G155" s="712"/>
      <c r="H155" s="712"/>
      <c r="I155" s="712"/>
      <c r="J155" s="53"/>
    </row>
    <row r="156" spans="1:10" ht="15.75">
      <c r="A156" s="213" t="s">
        <v>410</v>
      </c>
      <c r="B156" s="213"/>
      <c r="C156" s="213"/>
      <c r="D156" s="213"/>
      <c r="E156" s="213"/>
      <c r="F156" s="213"/>
      <c r="G156" s="213"/>
      <c r="H156" s="213"/>
      <c r="I156" s="214" t="s">
        <v>448</v>
      </c>
      <c r="J156" s="53"/>
    </row>
    <row r="157" spans="1:10" ht="15.75">
      <c r="A157" s="213"/>
      <c r="B157" s="213"/>
      <c r="C157" s="213"/>
      <c r="D157" s="213"/>
      <c r="E157" s="213"/>
      <c r="F157" s="213"/>
      <c r="G157" s="213"/>
      <c r="H157" s="213"/>
      <c r="I157" s="214"/>
      <c r="J157" s="53"/>
    </row>
    <row r="158" spans="1:10" ht="57.75" customHeight="1">
      <c r="A158" s="218" t="s">
        <v>449</v>
      </c>
      <c r="B158" s="716" t="s">
        <v>686</v>
      </c>
      <c r="C158" s="716"/>
      <c r="D158" s="716"/>
      <c r="E158" s="716"/>
      <c r="F158" s="716"/>
      <c r="G158" s="716"/>
      <c r="H158" s="716"/>
      <c r="I158" s="716"/>
      <c r="J158" s="53"/>
    </row>
    <row r="159" spans="1:10" ht="21" customHeight="1">
      <c r="A159" s="218" t="s">
        <v>685</v>
      </c>
      <c r="B159" s="716" t="s">
        <v>450</v>
      </c>
      <c r="C159" s="716"/>
      <c r="D159" s="716"/>
      <c r="E159" s="716"/>
      <c r="F159" s="716"/>
      <c r="G159" s="716"/>
      <c r="H159" s="716"/>
      <c r="I159" s="716"/>
    </row>
    <row r="160" spans="1:10" ht="8.1" customHeight="1">
      <c r="A160" s="218"/>
      <c r="B160" s="135"/>
      <c r="C160" s="135"/>
      <c r="D160" s="135"/>
      <c r="E160" s="135"/>
      <c r="F160" s="135"/>
      <c r="G160" s="135"/>
      <c r="H160" s="135"/>
      <c r="I160" s="135"/>
    </row>
    <row r="161" spans="1:9" ht="74.25" customHeight="1">
      <c r="A161" s="218" t="s">
        <v>451</v>
      </c>
      <c r="B161" s="716" t="s">
        <v>452</v>
      </c>
      <c r="C161" s="716"/>
      <c r="D161" s="716"/>
      <c r="E161" s="716"/>
      <c r="F161" s="716"/>
      <c r="G161" s="716"/>
      <c r="H161" s="716"/>
      <c r="I161" s="716"/>
    </row>
    <row r="162" spans="1:9" ht="8.1" customHeight="1">
      <c r="A162" s="216"/>
      <c r="B162" s="135"/>
      <c r="C162" s="135"/>
      <c r="D162" s="135"/>
      <c r="E162" s="135"/>
      <c r="F162" s="135"/>
      <c r="G162" s="135"/>
      <c r="H162" s="135"/>
      <c r="I162" s="135"/>
    </row>
    <row r="163" spans="1:9" ht="16.5">
      <c r="A163" s="717" t="s">
        <v>453</v>
      </c>
      <c r="B163" s="717"/>
      <c r="C163" s="717"/>
      <c r="D163" s="717"/>
      <c r="E163" s="717"/>
      <c r="F163" s="717"/>
      <c r="G163" s="717"/>
      <c r="H163" s="717"/>
      <c r="I163" s="717"/>
    </row>
    <row r="164" spans="1:9" ht="8.1" customHeight="1">
      <c r="A164" s="216"/>
      <c r="B164" s="135"/>
      <c r="C164" s="135"/>
      <c r="D164" s="135"/>
      <c r="E164" s="135"/>
      <c r="F164" s="135"/>
      <c r="G164" s="135"/>
      <c r="H164" s="135"/>
      <c r="I164" s="135"/>
    </row>
    <row r="165" spans="1:9" ht="54.75" customHeight="1">
      <c r="A165" s="716" t="s">
        <v>454</v>
      </c>
      <c r="B165" s="716"/>
      <c r="C165" s="716"/>
      <c r="D165" s="716"/>
      <c r="E165" s="716"/>
      <c r="F165" s="716"/>
      <c r="G165" s="716"/>
      <c r="H165" s="716"/>
      <c r="I165" s="716"/>
    </row>
    <row r="166" spans="1:9" ht="8.1" customHeight="1">
      <c r="A166" s="217"/>
      <c r="B166" s="135"/>
      <c r="C166" s="135"/>
      <c r="D166" s="135"/>
      <c r="E166" s="135"/>
      <c r="F166" s="135"/>
      <c r="G166" s="135"/>
      <c r="H166" s="135"/>
      <c r="I166" s="135"/>
    </row>
    <row r="167" spans="1:9" ht="16.5">
      <c r="A167" s="717" t="s">
        <v>455</v>
      </c>
      <c r="B167" s="717"/>
      <c r="C167" s="717"/>
      <c r="D167" s="717"/>
      <c r="E167" s="717"/>
      <c r="F167" s="717"/>
      <c r="G167" s="717"/>
      <c r="H167" s="717"/>
      <c r="I167" s="717"/>
    </row>
    <row r="168" spans="1:9" ht="8.1" customHeight="1">
      <c r="A168" s="216"/>
      <c r="B168" s="135"/>
      <c r="C168" s="135"/>
      <c r="D168" s="135"/>
      <c r="E168" s="135"/>
      <c r="F168" s="135"/>
      <c r="G168" s="135"/>
      <c r="H168" s="135"/>
      <c r="I168" s="135"/>
    </row>
    <row r="169" spans="1:9" ht="70.5" customHeight="1">
      <c r="A169" s="218" t="s">
        <v>415</v>
      </c>
      <c r="B169" s="716" t="s">
        <v>801</v>
      </c>
      <c r="C169" s="716"/>
      <c r="D169" s="716"/>
      <c r="E169" s="716"/>
      <c r="F169" s="716"/>
      <c r="G169" s="716"/>
      <c r="H169" s="716"/>
      <c r="I169" s="716"/>
    </row>
    <row r="170" spans="1:9" ht="8.1" customHeight="1">
      <c r="A170" s="111"/>
      <c r="B170" s="135"/>
      <c r="C170" s="135"/>
      <c r="D170" s="135"/>
      <c r="E170" s="135"/>
      <c r="F170" s="135"/>
      <c r="G170" s="135"/>
      <c r="H170" s="135"/>
      <c r="I170" s="135"/>
    </row>
    <row r="171" spans="1:9" ht="39.75" customHeight="1">
      <c r="A171" s="218" t="s">
        <v>421</v>
      </c>
      <c r="B171" s="716" t="s">
        <v>687</v>
      </c>
      <c r="C171" s="716"/>
      <c r="D171" s="716"/>
      <c r="E171" s="716"/>
      <c r="F171" s="716"/>
      <c r="G171" s="716"/>
      <c r="H171" s="716"/>
      <c r="I171" s="716"/>
    </row>
    <row r="172" spans="1:9" ht="8.1" customHeight="1">
      <c r="A172" s="111"/>
      <c r="B172" s="135"/>
      <c r="C172" s="135"/>
      <c r="D172" s="135"/>
      <c r="E172" s="135"/>
      <c r="F172" s="135"/>
      <c r="G172" s="135"/>
      <c r="H172" s="135"/>
      <c r="I172" s="135"/>
    </row>
    <row r="173" spans="1:9" ht="52.5" customHeight="1">
      <c r="A173" s="218" t="s">
        <v>432</v>
      </c>
      <c r="B173" s="716" t="s">
        <v>456</v>
      </c>
      <c r="C173" s="716"/>
      <c r="D173" s="716"/>
      <c r="E173" s="716"/>
      <c r="F173" s="716"/>
      <c r="G173" s="716"/>
      <c r="H173" s="716"/>
      <c r="I173" s="716"/>
    </row>
    <row r="174" spans="1:9" ht="8.1" customHeight="1">
      <c r="A174" s="218"/>
      <c r="B174" s="135"/>
      <c r="C174" s="135"/>
      <c r="D174" s="135"/>
      <c r="E174" s="135"/>
      <c r="F174" s="135"/>
      <c r="G174" s="135"/>
      <c r="H174" s="135"/>
      <c r="I174" s="135"/>
    </row>
    <row r="175" spans="1:9" ht="49.5" customHeight="1">
      <c r="A175" s="218" t="s">
        <v>442</v>
      </c>
      <c r="B175" s="716" t="s">
        <v>457</v>
      </c>
      <c r="C175" s="716"/>
      <c r="D175" s="716"/>
      <c r="E175" s="716"/>
      <c r="F175" s="716"/>
      <c r="G175" s="716"/>
      <c r="H175" s="716"/>
      <c r="I175" s="716"/>
    </row>
    <row r="176" spans="1:9" ht="8.1" customHeight="1">
      <c r="A176" s="218"/>
      <c r="B176" s="135"/>
      <c r="C176" s="135"/>
      <c r="D176" s="135"/>
      <c r="E176" s="135"/>
      <c r="F176" s="135"/>
      <c r="G176" s="135"/>
      <c r="H176" s="135"/>
      <c r="I176" s="135"/>
    </row>
    <row r="177" spans="1:10" ht="30" customHeight="1">
      <c r="A177" s="218" t="s">
        <v>443</v>
      </c>
      <c r="B177" s="722" t="s">
        <v>688</v>
      </c>
      <c r="C177" s="722"/>
      <c r="D177" s="722"/>
      <c r="E177" s="722"/>
      <c r="F177" s="722"/>
      <c r="G177" s="722"/>
      <c r="H177" s="722"/>
      <c r="I177" s="722"/>
    </row>
    <row r="178" spans="1:10" ht="88.5" customHeight="1">
      <c r="A178" s="218" t="s">
        <v>444</v>
      </c>
      <c r="B178" s="716" t="s">
        <v>802</v>
      </c>
      <c r="C178" s="716"/>
      <c r="D178" s="716"/>
      <c r="E178" s="716"/>
      <c r="F178" s="716"/>
      <c r="G178" s="716"/>
      <c r="H178" s="716"/>
      <c r="I178" s="716"/>
    </row>
    <row r="179" spans="1:10" ht="8.1" customHeight="1">
      <c r="A179" s="218"/>
      <c r="B179" s="135"/>
      <c r="C179" s="135"/>
      <c r="D179" s="135"/>
      <c r="E179" s="135"/>
      <c r="F179" s="135"/>
      <c r="G179" s="135"/>
      <c r="H179" s="135"/>
      <c r="I179" s="135"/>
    </row>
    <row r="180" spans="1:10" ht="72" customHeight="1">
      <c r="A180" s="218" t="s">
        <v>458</v>
      </c>
      <c r="B180" s="716" t="s">
        <v>459</v>
      </c>
      <c r="C180" s="716"/>
      <c r="D180" s="716"/>
      <c r="E180" s="716"/>
      <c r="F180" s="716"/>
      <c r="G180" s="716"/>
      <c r="H180" s="716"/>
      <c r="I180" s="716"/>
    </row>
    <row r="181" spans="1:10" ht="31.5" customHeight="1">
      <c r="A181" s="218"/>
      <c r="B181" s="211"/>
      <c r="C181" s="211"/>
      <c r="D181" s="211"/>
      <c r="E181" s="211"/>
      <c r="F181" s="211"/>
      <c r="G181" s="211"/>
      <c r="H181" s="211"/>
      <c r="I181" s="211"/>
    </row>
    <row r="182" spans="1:10" ht="31.5" customHeight="1">
      <c r="A182" s="218"/>
      <c r="B182" s="211"/>
      <c r="C182" s="211"/>
      <c r="D182" s="211"/>
      <c r="E182" s="211"/>
      <c r="F182" s="211"/>
      <c r="G182" s="211"/>
      <c r="H182" s="211"/>
      <c r="I182" s="211"/>
    </row>
    <row r="183" spans="1:10" ht="21" customHeight="1">
      <c r="A183" s="578" t="s">
        <v>408</v>
      </c>
      <c r="B183" s="578"/>
      <c r="C183" s="578"/>
      <c r="D183" s="578"/>
      <c r="E183" s="715" t="s">
        <v>408</v>
      </c>
      <c r="F183" s="715"/>
      <c r="G183" s="715"/>
      <c r="H183" s="715"/>
      <c r="I183" s="715"/>
      <c r="J183" s="53"/>
    </row>
    <row r="184" spans="1:10" ht="33" customHeight="1">
      <c r="A184" s="711" t="s">
        <v>409</v>
      </c>
      <c r="B184" s="711"/>
      <c r="C184" s="711"/>
      <c r="D184" s="711"/>
      <c r="E184" s="712" t="s">
        <v>708</v>
      </c>
      <c r="F184" s="712"/>
      <c r="G184" s="712"/>
      <c r="H184" s="712"/>
      <c r="I184" s="712"/>
      <c r="J184" s="53"/>
    </row>
    <row r="185" spans="1:10" ht="15.75">
      <c r="A185" s="213" t="s">
        <v>410</v>
      </c>
      <c r="B185" s="213"/>
      <c r="C185" s="213"/>
      <c r="D185" s="213"/>
      <c r="E185" s="213"/>
      <c r="F185" s="213"/>
      <c r="G185" s="213"/>
      <c r="H185" s="213"/>
      <c r="I185" s="214" t="s">
        <v>460</v>
      </c>
      <c r="J185" s="53"/>
    </row>
    <row r="186" spans="1:10" ht="15.75">
      <c r="A186" s="213"/>
      <c r="B186" s="213"/>
      <c r="C186" s="213"/>
      <c r="D186" s="213"/>
      <c r="E186" s="213"/>
      <c r="F186" s="213"/>
      <c r="G186" s="213"/>
      <c r="H186" s="213"/>
      <c r="I186" s="214"/>
      <c r="J186" s="53"/>
    </row>
    <row r="187" spans="1:10" ht="53.25" customHeight="1">
      <c r="A187" s="218" t="s">
        <v>445</v>
      </c>
      <c r="B187" s="716" t="s">
        <v>461</v>
      </c>
      <c r="C187" s="716"/>
      <c r="D187" s="716"/>
      <c r="E187" s="716"/>
      <c r="F187" s="716"/>
      <c r="G187" s="716"/>
      <c r="H187" s="716"/>
      <c r="I187" s="716"/>
    </row>
    <row r="188" spans="1:10" ht="15.75">
      <c r="A188" s="216"/>
      <c r="B188" s="135"/>
      <c r="C188" s="135"/>
      <c r="D188" s="135"/>
      <c r="E188" s="135"/>
      <c r="F188" s="135"/>
      <c r="G188" s="135"/>
      <c r="H188" s="135"/>
      <c r="I188" s="135"/>
    </row>
    <row r="189" spans="1:10" ht="21.95" customHeight="1">
      <c r="A189" s="135"/>
      <c r="B189" s="210"/>
      <c r="C189" s="135"/>
      <c r="D189" s="135"/>
      <c r="E189" s="135"/>
      <c r="F189" s="210"/>
      <c r="G189" s="135"/>
      <c r="H189" s="135"/>
      <c r="I189" s="135"/>
    </row>
    <row r="190" spans="1:10" ht="21.95" customHeight="1">
      <c r="A190" s="135"/>
      <c r="B190" s="220" t="s">
        <v>462</v>
      </c>
      <c r="C190" s="220"/>
      <c r="D190" s="220"/>
      <c r="E190" s="220"/>
      <c r="F190" s="220" t="s">
        <v>462</v>
      </c>
      <c r="G190" s="220"/>
      <c r="H190" s="220"/>
      <c r="I190" s="220"/>
    </row>
    <row r="191" spans="1:10" ht="35.25" customHeight="1">
      <c r="A191" s="135"/>
      <c r="B191" s="723" t="s">
        <v>409</v>
      </c>
      <c r="C191" s="723"/>
      <c r="D191" s="723"/>
      <c r="E191" s="723"/>
      <c r="F191" s="723" t="s">
        <v>708</v>
      </c>
      <c r="G191" s="723"/>
      <c r="H191" s="723"/>
      <c r="I191" s="723"/>
    </row>
    <row r="192" spans="1:10" ht="21.95" customHeight="1">
      <c r="A192" s="135"/>
      <c r="B192" s="221"/>
      <c r="C192" s="216"/>
      <c r="D192" s="216"/>
      <c r="E192" s="216"/>
      <c r="F192" s="222"/>
      <c r="G192" s="222"/>
      <c r="H192" s="222"/>
      <c r="I192" s="222"/>
    </row>
    <row r="193" spans="1:9" ht="21.95" customHeight="1">
      <c r="A193" s="135"/>
      <c r="B193" s="578" t="s">
        <v>463</v>
      </c>
      <c r="C193" s="578"/>
      <c r="D193" s="578"/>
      <c r="E193" s="578"/>
      <c r="F193" s="578" t="s">
        <v>463</v>
      </c>
      <c r="G193" s="578"/>
      <c r="H193" s="578"/>
      <c r="I193" s="578"/>
    </row>
    <row r="194" spans="1:9" ht="21.95" customHeight="1">
      <c r="A194" s="135"/>
      <c r="B194" s="210"/>
      <c r="C194" s="216"/>
      <c r="D194" s="216"/>
      <c r="E194" s="216"/>
      <c r="F194" s="210"/>
      <c r="G194" s="216"/>
      <c r="H194" s="216"/>
      <c r="I194" s="216"/>
    </row>
    <row r="195" spans="1:9" ht="21.95" customHeight="1">
      <c r="A195" s="135"/>
      <c r="B195" s="210"/>
      <c r="C195" s="216"/>
      <c r="D195" s="216"/>
      <c r="E195" s="216"/>
      <c r="F195" s="210"/>
      <c r="G195" s="216"/>
      <c r="H195" s="216"/>
      <c r="I195" s="216"/>
    </row>
    <row r="196" spans="1:9" ht="24.75" customHeight="1">
      <c r="A196" s="135"/>
      <c r="B196" s="213" t="s">
        <v>464</v>
      </c>
      <c r="C196" s="223"/>
      <c r="D196" s="213"/>
      <c r="E196" s="213"/>
      <c r="F196" s="724" t="s">
        <v>464</v>
      </c>
      <c r="G196" s="725"/>
      <c r="H196" s="725"/>
      <c r="I196" s="725"/>
    </row>
    <row r="197" spans="1:9" ht="21.95" customHeight="1">
      <c r="A197" s="135"/>
      <c r="B197" s="213" t="s">
        <v>5</v>
      </c>
      <c r="C197" s="223"/>
      <c r="D197" s="213"/>
      <c r="E197" s="213"/>
      <c r="F197" s="724" t="s">
        <v>5</v>
      </c>
      <c r="G197" s="725"/>
      <c r="H197" s="725"/>
      <c r="I197" s="725"/>
    </row>
    <row r="198" spans="1:9" ht="21.95" customHeight="1">
      <c r="A198" s="135"/>
      <c r="B198" s="220"/>
      <c r="C198" s="216"/>
      <c r="D198" s="216"/>
      <c r="E198" s="216"/>
      <c r="F198" s="220"/>
      <c r="G198" s="216"/>
      <c r="H198" s="216"/>
      <c r="I198" s="216"/>
    </row>
    <row r="199" spans="1:9" ht="21.95" customHeight="1">
      <c r="A199" s="135"/>
      <c r="B199" s="578" t="s">
        <v>465</v>
      </c>
      <c r="C199" s="578"/>
      <c r="D199" s="578"/>
      <c r="E199" s="578"/>
      <c r="F199" s="578" t="s">
        <v>465</v>
      </c>
      <c r="G199" s="578"/>
      <c r="H199" s="578"/>
      <c r="I199" s="578"/>
    </row>
    <row r="200" spans="1:9" ht="21.95" customHeight="1">
      <c r="A200" s="135"/>
      <c r="B200" s="213" t="s">
        <v>464</v>
      </c>
      <c r="C200" s="213"/>
      <c r="D200" s="213"/>
      <c r="E200" s="213"/>
      <c r="F200" s="213" t="s">
        <v>464</v>
      </c>
      <c r="G200" s="220"/>
      <c r="H200" s="220"/>
      <c r="I200" s="220"/>
    </row>
    <row r="201" spans="1:9" ht="21.95" customHeight="1">
      <c r="A201" s="135"/>
      <c r="B201" s="213" t="s">
        <v>5</v>
      </c>
      <c r="C201" s="213"/>
      <c r="D201" s="213"/>
      <c r="E201" s="213"/>
      <c r="F201" s="213" t="s">
        <v>5</v>
      </c>
      <c r="G201" s="135"/>
      <c r="H201" s="135"/>
      <c r="I201" s="135"/>
    </row>
    <row r="202" spans="1:9" ht="21.95" customHeight="1">
      <c r="A202" s="135"/>
      <c r="B202" s="135"/>
      <c r="C202" s="135"/>
      <c r="D202" s="135"/>
      <c r="E202" s="135"/>
      <c r="F202" s="135"/>
      <c r="G202" s="135"/>
      <c r="H202" s="135"/>
      <c r="I202" s="135"/>
    </row>
    <row r="203" spans="1:9" ht="21.95" customHeight="1">
      <c r="A203" s="135"/>
      <c r="B203" s="578" t="s">
        <v>606</v>
      </c>
      <c r="C203" s="578"/>
      <c r="D203" s="578"/>
      <c r="E203" s="578"/>
      <c r="F203" s="578" t="s">
        <v>606</v>
      </c>
      <c r="G203" s="578"/>
      <c r="H203" s="578"/>
      <c r="I203" s="578"/>
    </row>
    <row r="204" spans="1:9" ht="21.95" customHeight="1">
      <c r="A204" s="135"/>
      <c r="B204" s="213" t="s">
        <v>464</v>
      </c>
      <c r="C204" s="213"/>
      <c r="D204" s="213"/>
      <c r="E204" s="213"/>
      <c r="F204" s="213" t="s">
        <v>464</v>
      </c>
      <c r="G204" s="220"/>
      <c r="H204" s="220"/>
      <c r="I204" s="220"/>
    </row>
    <row r="205" spans="1:9" ht="21.95" customHeight="1">
      <c r="A205" s="135"/>
      <c r="B205" s="213" t="s">
        <v>5</v>
      </c>
      <c r="C205" s="213"/>
      <c r="D205" s="213"/>
      <c r="E205" s="213"/>
      <c r="F205" s="213" t="s">
        <v>5</v>
      </c>
      <c r="G205" s="135"/>
      <c r="H205" s="135"/>
      <c r="I205" s="135"/>
    </row>
    <row r="206" spans="1:9" ht="21.95" customHeight="1">
      <c r="A206" s="135"/>
      <c r="B206" s="213"/>
      <c r="C206" s="213"/>
      <c r="D206" s="213"/>
      <c r="E206" s="213"/>
      <c r="F206" s="213"/>
      <c r="G206" s="135"/>
      <c r="H206" s="135"/>
      <c r="I206" s="135"/>
    </row>
    <row r="207" spans="1:9" ht="21.95" customHeight="1">
      <c r="A207" s="135"/>
      <c r="B207" s="213"/>
      <c r="C207" s="213"/>
      <c r="D207" s="213"/>
      <c r="E207" s="213"/>
      <c r="F207" s="213"/>
      <c r="G207" s="135"/>
      <c r="H207" s="135"/>
      <c r="I207" s="135"/>
    </row>
    <row r="208" spans="1:9" ht="21.95" customHeight="1">
      <c r="A208" s="135"/>
      <c r="B208" s="213"/>
      <c r="C208" s="213"/>
      <c r="D208" s="213"/>
      <c r="E208" s="213"/>
      <c r="F208" s="213"/>
      <c r="G208" s="135"/>
      <c r="H208" s="135"/>
      <c r="I208" s="135"/>
    </row>
    <row r="209" spans="1:9" ht="21.95" customHeight="1">
      <c r="A209" s="135"/>
      <c r="B209" s="213"/>
      <c r="C209" s="213"/>
      <c r="D209" s="213"/>
      <c r="E209" s="213"/>
      <c r="F209" s="213"/>
      <c r="G209" s="135"/>
      <c r="H209" s="135"/>
      <c r="I209" s="135"/>
    </row>
    <row r="210" spans="1:9" ht="21.95" customHeight="1">
      <c r="A210" s="135"/>
      <c r="B210" s="213"/>
      <c r="C210" s="213"/>
      <c r="D210" s="213"/>
      <c r="E210" s="213"/>
      <c r="F210" s="213"/>
      <c r="G210" s="135"/>
      <c r="H210" s="135"/>
      <c r="I210" s="135"/>
    </row>
    <row r="211" spans="1:9" ht="21.95" customHeight="1">
      <c r="A211" s="135"/>
      <c r="B211" s="213"/>
      <c r="C211" s="213"/>
      <c r="D211" s="213"/>
      <c r="E211" s="213"/>
      <c r="F211" s="213"/>
      <c r="G211" s="135"/>
      <c r="H211" s="135"/>
      <c r="I211" s="135"/>
    </row>
    <row r="212" spans="1:9" ht="21.95" customHeight="1">
      <c r="A212" s="135"/>
      <c r="B212" s="213"/>
      <c r="C212" s="213"/>
      <c r="D212" s="213"/>
      <c r="E212" s="213"/>
      <c r="F212" s="213"/>
      <c r="G212" s="135"/>
      <c r="H212" s="135"/>
      <c r="I212" s="135"/>
    </row>
    <row r="213" spans="1:9" ht="21.95" customHeight="1">
      <c r="A213" s="135"/>
      <c r="B213" s="213"/>
      <c r="C213" s="213"/>
      <c r="D213" s="213"/>
      <c r="E213" s="213"/>
      <c r="F213" s="213"/>
      <c r="G213" s="135"/>
      <c r="H213" s="135"/>
      <c r="I213" s="135"/>
    </row>
    <row r="214" spans="1:9" ht="21.95" customHeight="1">
      <c r="A214" s="135"/>
      <c r="B214" s="213"/>
      <c r="C214" s="213"/>
      <c r="D214" s="213"/>
      <c r="E214" s="213"/>
      <c r="F214" s="213"/>
      <c r="G214" s="135"/>
      <c r="H214" s="135"/>
      <c r="I214" s="135"/>
    </row>
    <row r="215" spans="1:9" ht="21.95" customHeight="1">
      <c r="A215" s="135"/>
      <c r="B215" s="213"/>
      <c r="C215" s="213"/>
      <c r="D215" s="213"/>
      <c r="E215" s="213"/>
      <c r="F215" s="213"/>
      <c r="G215" s="135"/>
      <c r="H215" s="135"/>
      <c r="I215" s="135"/>
    </row>
    <row r="216" spans="1:9" ht="21.95" customHeight="1">
      <c r="A216" s="135"/>
      <c r="B216" s="213"/>
      <c r="C216" s="213"/>
      <c r="D216" s="213"/>
      <c r="E216" s="213"/>
      <c r="F216" s="213"/>
      <c r="G216" s="135"/>
      <c r="H216" s="135"/>
      <c r="I216" s="135"/>
    </row>
    <row r="217" spans="1:9" ht="21.95" customHeight="1">
      <c r="A217" s="135"/>
      <c r="B217" s="213"/>
      <c r="C217" s="213"/>
      <c r="D217" s="213"/>
      <c r="E217" s="213"/>
      <c r="F217" s="213"/>
      <c r="G217" s="135"/>
      <c r="H217" s="135"/>
      <c r="I217" s="135"/>
    </row>
    <row r="218" spans="1:9" ht="15.75" customHeight="1">
      <c r="A218" s="135"/>
      <c r="B218" s="213"/>
      <c r="C218" s="213"/>
      <c r="D218" s="213"/>
      <c r="E218" s="213"/>
      <c r="F218" s="213"/>
      <c r="G218" s="135"/>
      <c r="H218" s="135"/>
      <c r="I218" s="135"/>
    </row>
    <row r="219" spans="1:9" ht="15.75">
      <c r="A219" s="224"/>
      <c r="B219" s="224"/>
      <c r="C219" s="224"/>
      <c r="D219" s="224"/>
      <c r="E219" s="224"/>
      <c r="F219" s="224"/>
      <c r="G219" s="224"/>
      <c r="H219" s="224"/>
      <c r="I219" s="224"/>
    </row>
    <row r="220" spans="1:9" ht="15.75">
      <c r="A220" s="213" t="s">
        <v>410</v>
      </c>
      <c r="B220" s="213"/>
      <c r="C220" s="213"/>
      <c r="D220" s="213"/>
      <c r="E220" s="213"/>
      <c r="F220" s="213"/>
      <c r="G220" s="213"/>
      <c r="H220" s="213"/>
      <c r="I220" s="214" t="s">
        <v>466</v>
      </c>
    </row>
    <row r="221" spans="1:9" ht="15.75">
      <c r="A221" s="135"/>
      <c r="B221" s="135"/>
      <c r="C221" s="135"/>
      <c r="D221" s="135"/>
      <c r="E221" s="135"/>
      <c r="F221" s="135"/>
      <c r="G221" s="135"/>
      <c r="H221" s="135"/>
      <c r="I221" s="135"/>
    </row>
    <row r="222" spans="1:9" ht="15.75">
      <c r="A222" s="135"/>
      <c r="B222" s="135"/>
      <c r="C222" s="135"/>
      <c r="D222" s="135"/>
      <c r="E222" s="135"/>
      <c r="F222" s="135"/>
      <c r="G222" s="135"/>
      <c r="H222" s="135"/>
      <c r="I222" s="135"/>
    </row>
    <row r="223" spans="1:9" ht="15.75">
      <c r="A223" s="135"/>
      <c r="B223" s="135"/>
      <c r="C223" s="135"/>
      <c r="D223" s="135"/>
      <c r="E223" s="135"/>
      <c r="F223" s="135"/>
      <c r="G223" s="135"/>
      <c r="H223" s="135"/>
      <c r="I223" s="135"/>
    </row>
    <row r="224" spans="1:9" ht="15.75">
      <c r="A224" s="135"/>
      <c r="B224" s="135"/>
      <c r="C224" s="135"/>
      <c r="D224" s="135"/>
      <c r="E224" s="135"/>
      <c r="F224" s="135"/>
      <c r="G224" s="135"/>
      <c r="H224" s="135"/>
      <c r="I224" s="135"/>
    </row>
    <row r="225" spans="1:9" ht="15.75">
      <c r="A225" s="135"/>
      <c r="B225" s="135"/>
      <c r="C225" s="135"/>
      <c r="D225" s="135"/>
      <c r="E225" s="135"/>
      <c r="F225" s="135"/>
      <c r="G225" s="135"/>
      <c r="H225" s="135"/>
      <c r="I225" s="135"/>
    </row>
    <row r="226" spans="1:9" ht="15.75">
      <c r="A226" s="135"/>
      <c r="B226" s="135"/>
      <c r="C226" s="135"/>
      <c r="D226" s="135"/>
      <c r="E226" s="135"/>
      <c r="F226" s="135"/>
      <c r="G226" s="135"/>
      <c r="H226" s="135"/>
      <c r="I226" s="135"/>
    </row>
    <row r="227" spans="1:9" ht="15.75">
      <c r="A227" s="135"/>
      <c r="B227" s="135"/>
      <c r="C227" s="135"/>
      <c r="D227" s="135"/>
      <c r="E227" s="135"/>
      <c r="F227" s="135"/>
      <c r="G227" s="135"/>
      <c r="H227" s="135"/>
      <c r="I227" s="135"/>
    </row>
    <row r="228" spans="1:9" ht="15.75">
      <c r="A228" s="135"/>
      <c r="B228" s="135"/>
      <c r="C228" s="135"/>
      <c r="D228" s="135"/>
      <c r="E228" s="135"/>
      <c r="F228" s="135"/>
      <c r="G228" s="135"/>
      <c r="H228" s="135"/>
      <c r="I228" s="135"/>
    </row>
    <row r="229" spans="1:9" ht="15.75">
      <c r="A229" s="135"/>
      <c r="B229" s="135"/>
      <c r="C229" s="135"/>
      <c r="D229" s="135"/>
      <c r="E229" s="135"/>
      <c r="F229" s="135"/>
      <c r="G229" s="135"/>
      <c r="H229" s="135"/>
      <c r="I229" s="135"/>
    </row>
    <row r="230" spans="1:9" ht="15.75">
      <c r="A230" s="135"/>
      <c r="B230" s="135"/>
      <c r="C230" s="135"/>
      <c r="D230" s="135"/>
      <c r="E230" s="135"/>
      <c r="F230" s="135"/>
      <c r="G230" s="135"/>
      <c r="H230" s="135"/>
      <c r="I230" s="135"/>
    </row>
    <row r="231" spans="1:9" ht="15.75">
      <c r="A231" s="135"/>
      <c r="B231" s="135"/>
      <c r="C231" s="135"/>
      <c r="D231" s="135"/>
      <c r="E231" s="135"/>
      <c r="F231" s="135"/>
      <c r="G231" s="135"/>
      <c r="H231" s="135"/>
      <c r="I231" s="135"/>
    </row>
    <row r="232" spans="1:9" ht="15.75">
      <c r="A232" s="135"/>
      <c r="B232" s="135"/>
      <c r="C232" s="135"/>
      <c r="D232" s="135"/>
      <c r="E232" s="135"/>
      <c r="F232" s="135"/>
      <c r="G232" s="135"/>
      <c r="H232" s="135"/>
      <c r="I232" s="135"/>
    </row>
    <row r="233" spans="1:9" ht="15.75">
      <c r="A233" s="135"/>
      <c r="B233" s="135"/>
      <c r="C233" s="135"/>
      <c r="D233" s="135"/>
      <c r="E233" s="135"/>
      <c r="F233" s="135"/>
      <c r="G233" s="135"/>
      <c r="H233" s="135"/>
      <c r="I233" s="135"/>
    </row>
  </sheetData>
  <sheetProtection algorithmName="SHA-512" hashValue="N60Og0QHqmNoCWQN3Y3Hr/tMJuVoDtPnxHHPHOLi7P2pnD4xKYZMUJ2TpWQFGNOkfu8ye8FJb0cZ7CegVsnebw==" saltValue="kkenGM7W5ca682TJCM68gA=="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C10" sqref="C10:E10"/>
    </sheetView>
  </sheetViews>
  <sheetFormatPr defaultRowHeight="13.5"/>
  <cols>
    <col min="1" max="1" width="9.85546875" style="99" customWidth="1"/>
    <col min="2" max="2" width="12.7109375" style="99" customWidth="1"/>
    <col min="3" max="3" width="44.140625" style="99" customWidth="1"/>
    <col min="4" max="4" width="60.5703125" style="99" customWidth="1"/>
    <col min="5" max="5" width="18.5703125" style="99" customWidth="1"/>
    <col min="6" max="6" width="9.85546875" style="97" customWidth="1"/>
    <col min="7" max="9" width="9.140625" style="97"/>
    <col min="10" max="16384" width="9.140625" style="94"/>
  </cols>
  <sheetData>
    <row r="1" spans="1:12" ht="18" customHeight="1">
      <c r="A1" s="532" t="s">
        <v>9</v>
      </c>
      <c r="B1" s="535" t="s">
        <v>130</v>
      </c>
      <c r="C1" s="535"/>
      <c r="D1" s="535"/>
      <c r="E1" s="535"/>
      <c r="F1" s="532" t="str">
        <f>Basic!B2</f>
        <v>Substation Extension Package SS-133</v>
      </c>
      <c r="G1" s="430"/>
      <c r="H1" s="92"/>
      <c r="I1" s="92"/>
      <c r="J1" s="93"/>
      <c r="L1" s="94" t="s">
        <v>469</v>
      </c>
    </row>
    <row r="2" spans="1:12" ht="72" customHeight="1">
      <c r="A2" s="533"/>
      <c r="B2" s="536" t="str">
        <f>Basic!B1</f>
        <v>Substation Extension Package SS-133(AIS) associated Augmentation of Transformation Capacity at 400/ 220kV New Wanpoh (PG) S/s in Jammu &amp; Kashmir by 400/220kV, 1x315MVA (3x105MVA) ICT (3rd).</v>
      </c>
      <c r="C2" s="537"/>
      <c r="D2" s="537"/>
      <c r="E2" s="538"/>
      <c r="F2" s="533"/>
      <c r="G2" s="92"/>
      <c r="H2" s="92"/>
      <c r="I2" s="92"/>
      <c r="J2" s="93"/>
    </row>
    <row r="3" spans="1:12" ht="21" customHeight="1">
      <c r="A3" s="533"/>
      <c r="B3" s="549" t="str">
        <f>"Specification No.: " &amp; Basic!B3</f>
        <v xml:space="preserve">Specification No.: CC/NT/W-AIS/DOM/A06/24/09570	</v>
      </c>
      <c r="C3" s="549"/>
      <c r="D3" s="549"/>
      <c r="E3" s="549"/>
      <c r="F3" s="533"/>
      <c r="G3" s="92"/>
      <c r="H3" s="92"/>
      <c r="I3" s="92"/>
      <c r="J3" s="93"/>
    </row>
    <row r="4" spans="1:12" s="104" customFormat="1" ht="27.75" customHeight="1">
      <c r="A4" s="533"/>
      <c r="B4" s="243">
        <v>1</v>
      </c>
      <c r="C4" s="546" t="s">
        <v>131</v>
      </c>
      <c r="D4" s="546"/>
      <c r="E4" s="546"/>
      <c r="F4" s="533"/>
      <c r="G4" s="102"/>
      <c r="H4" s="102"/>
      <c r="I4" s="101"/>
      <c r="J4" s="103"/>
    </row>
    <row r="5" spans="1:12" s="104" customFormat="1" ht="30.75" customHeight="1">
      <c r="A5" s="533"/>
      <c r="B5" s="244">
        <v>2</v>
      </c>
      <c r="C5" s="546" t="s">
        <v>729</v>
      </c>
      <c r="D5" s="546"/>
      <c r="E5" s="546"/>
      <c r="F5" s="533"/>
      <c r="G5" s="101"/>
      <c r="H5" s="101"/>
      <c r="I5" s="101"/>
      <c r="J5" s="103"/>
    </row>
    <row r="6" spans="1:12" s="104" customFormat="1" ht="18" customHeight="1">
      <c r="A6" s="533"/>
      <c r="B6" s="244">
        <v>3</v>
      </c>
      <c r="C6" s="548" t="s">
        <v>166</v>
      </c>
      <c r="D6" s="548"/>
      <c r="E6" s="548"/>
      <c r="F6" s="533"/>
      <c r="G6" s="101"/>
      <c r="H6" s="101"/>
      <c r="I6" s="101"/>
      <c r="J6" s="103"/>
    </row>
    <row r="7" spans="1:12" s="104" customFormat="1" ht="30.75" customHeight="1">
      <c r="A7" s="533"/>
      <c r="B7" s="244">
        <v>4</v>
      </c>
      <c r="C7" s="546" t="s">
        <v>165</v>
      </c>
      <c r="D7" s="546"/>
      <c r="E7" s="546"/>
      <c r="F7" s="533"/>
      <c r="G7" s="101"/>
      <c r="H7" s="101"/>
      <c r="I7" s="101"/>
      <c r="J7" s="103"/>
    </row>
    <row r="8" spans="1:12" s="104" customFormat="1" ht="40.5" customHeight="1">
      <c r="A8" s="533"/>
      <c r="B8" s="244">
        <v>5</v>
      </c>
      <c r="C8" s="546" t="s">
        <v>478</v>
      </c>
      <c r="D8" s="546"/>
      <c r="E8" s="546"/>
      <c r="F8" s="533"/>
      <c r="G8" s="101"/>
      <c r="H8" s="101"/>
      <c r="I8" s="101"/>
      <c r="J8" s="103"/>
    </row>
    <row r="9" spans="1:12" s="104" customFormat="1" ht="25.5" customHeight="1">
      <c r="A9" s="533"/>
      <c r="B9" s="245">
        <v>6</v>
      </c>
      <c r="C9" s="547" t="s">
        <v>468</v>
      </c>
      <c r="D9" s="547"/>
      <c r="E9" s="547"/>
      <c r="F9" s="533"/>
      <c r="G9" s="101"/>
      <c r="H9" s="101"/>
      <c r="I9" s="101"/>
      <c r="J9" s="103"/>
    </row>
    <row r="10" spans="1:12" s="104" customFormat="1" ht="33" customHeight="1">
      <c r="A10" s="533"/>
      <c r="B10" s="245">
        <v>7</v>
      </c>
      <c r="C10" s="547" t="s">
        <v>800</v>
      </c>
      <c r="D10" s="547"/>
      <c r="E10" s="547"/>
      <c r="F10" s="533"/>
      <c r="G10" s="101"/>
      <c r="H10" s="101"/>
      <c r="I10" s="101"/>
      <c r="J10" s="242"/>
    </row>
    <row r="11" spans="1:12" s="104" customFormat="1" ht="54" customHeight="1">
      <c r="A11" s="533"/>
      <c r="B11" s="439">
        <v>8</v>
      </c>
      <c r="C11" s="546" t="s">
        <v>792</v>
      </c>
      <c r="D11" s="546"/>
      <c r="E11" s="546"/>
      <c r="F11" s="533"/>
      <c r="G11" s="101"/>
      <c r="H11" s="101"/>
      <c r="I11" s="101"/>
      <c r="J11" s="242"/>
    </row>
    <row r="12" spans="1:12" s="104" customFormat="1" ht="12" customHeight="1">
      <c r="A12" s="533"/>
      <c r="B12" s="439"/>
      <c r="C12" s="440"/>
      <c r="D12" s="440"/>
      <c r="E12" s="440"/>
      <c r="F12" s="533"/>
      <c r="G12" s="101"/>
      <c r="H12" s="101"/>
      <c r="I12" s="101"/>
      <c r="J12" s="242"/>
    </row>
    <row r="13" spans="1:12" s="104" customFormat="1" ht="33" customHeight="1">
      <c r="A13" s="533"/>
      <c r="B13" s="246" t="s">
        <v>390</v>
      </c>
      <c r="C13" s="550" t="s">
        <v>480</v>
      </c>
      <c r="D13" s="550"/>
      <c r="E13" s="551"/>
      <c r="F13" s="533"/>
      <c r="G13" s="101"/>
      <c r="H13" s="101"/>
      <c r="I13" s="101"/>
      <c r="J13" s="103"/>
    </row>
    <row r="14" spans="1:12" ht="5.25" customHeight="1">
      <c r="A14" s="533"/>
      <c r="B14" s="247"/>
      <c r="C14" s="247"/>
      <c r="D14" s="247"/>
      <c r="E14" s="247"/>
      <c r="F14" s="533"/>
      <c r="G14" s="92"/>
      <c r="H14" s="92"/>
      <c r="I14" s="92"/>
      <c r="J14" s="93"/>
    </row>
    <row r="15" spans="1:12" ht="18" customHeight="1">
      <c r="A15" s="533"/>
      <c r="B15" s="545"/>
      <c r="C15" s="545"/>
      <c r="D15" s="545"/>
      <c r="E15" s="545"/>
      <c r="F15" s="533"/>
      <c r="G15" s="92"/>
      <c r="H15" s="92"/>
      <c r="I15" s="92"/>
      <c r="J15" s="93"/>
    </row>
    <row r="16" spans="1:12" ht="8.1" customHeight="1">
      <c r="A16" s="533"/>
      <c r="B16" s="96"/>
      <c r="C16" s="96"/>
      <c r="D16" s="96"/>
      <c r="E16" s="96"/>
      <c r="F16" s="533"/>
      <c r="G16" s="92"/>
      <c r="H16" s="92"/>
      <c r="I16" s="92"/>
      <c r="J16" s="93"/>
    </row>
    <row r="17" spans="1:10" ht="27.75" customHeight="1">
      <c r="A17" s="533"/>
      <c r="B17" s="433"/>
      <c r="C17" s="434"/>
      <c r="D17" s="539"/>
      <c r="E17" s="540"/>
      <c r="F17" s="533"/>
    </row>
    <row r="18" spans="1:10" ht="19.5" customHeight="1">
      <c r="A18" s="533"/>
      <c r="B18" s="435"/>
      <c r="C18" s="436"/>
      <c r="D18" s="541"/>
      <c r="E18" s="542"/>
      <c r="F18" s="533"/>
      <c r="G18" s="92"/>
      <c r="H18" s="92"/>
      <c r="I18" s="92"/>
      <c r="J18" s="93"/>
    </row>
    <row r="19" spans="1:10" ht="24" customHeight="1">
      <c r="A19" s="533"/>
      <c r="B19" s="435"/>
      <c r="C19" s="436"/>
      <c r="D19" s="541"/>
      <c r="E19" s="542"/>
      <c r="F19" s="533"/>
      <c r="G19" s="98"/>
      <c r="H19" s="98"/>
      <c r="I19" s="98"/>
      <c r="J19" s="98"/>
    </row>
    <row r="20" spans="1:10" ht="23.25" customHeight="1">
      <c r="A20" s="534"/>
      <c r="B20" s="437"/>
      <c r="C20" s="438"/>
      <c r="D20" s="543"/>
      <c r="E20" s="544"/>
      <c r="F20" s="534"/>
      <c r="G20" s="98"/>
      <c r="H20" s="98"/>
      <c r="I20" s="98"/>
      <c r="J20" s="98"/>
    </row>
    <row r="21" spans="1:10" ht="15.75">
      <c r="A21" s="95"/>
      <c r="B21" s="95"/>
      <c r="C21" s="95"/>
      <c r="D21" s="95"/>
      <c r="E21" s="95"/>
      <c r="F21" s="92"/>
      <c r="G21" s="92"/>
      <c r="H21" s="92"/>
      <c r="I21" s="92"/>
      <c r="J21" s="93"/>
    </row>
    <row r="22" spans="1:10" ht="15.75">
      <c r="A22" s="95"/>
      <c r="B22" s="95"/>
      <c r="C22" s="95"/>
      <c r="D22" s="95"/>
      <c r="E22" s="95"/>
      <c r="F22" s="92"/>
      <c r="G22" s="92"/>
      <c r="H22" s="92"/>
      <c r="I22" s="92"/>
      <c r="J22" s="93"/>
    </row>
  </sheetData>
  <sheetProtection algorithmName="SHA-512" hashValue="89DevIAXi1idrwo6hZHxhVbZxojHFtJ5UnCDAX3p4TMIAc3kxSDU04y1rEyRDWRRtLIEaUm44k7r2cIiaC80bA==" saltValue="PgLLNlb6ThbrxnxUEY6HEw=="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78" zoomScaleNormal="100" zoomScaleSheetLayoutView="100" workbookViewId="0">
      <selection activeCell="E77" sqref="E77"/>
    </sheetView>
  </sheetViews>
  <sheetFormatPr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75"/>
    <col min="8" max="8" width="0" style="175" hidden="1" customWidth="1"/>
    <col min="9" max="9" width="9.140625" style="175"/>
    <col min="10" max="10" width="0" style="175" hidden="1" customWidth="1"/>
    <col min="11" max="31" width="9.140625" style="175"/>
    <col min="32" max="16384" width="9.140625" style="12"/>
  </cols>
  <sheetData>
    <row r="1" spans="1:31" ht="18.75" customHeight="1">
      <c r="A1" s="576" t="str">
        <f>'Attach 3(JV)'!A1</f>
        <v xml:space="preserve">Specification No. :CC/NT/W-AIS/DOM/A06/24/09570	</v>
      </c>
      <c r="B1" s="576"/>
      <c r="C1" s="576"/>
      <c r="D1" s="576"/>
      <c r="E1" s="295" t="str">
        <f>"Attachment-15 " &amp; 'Attach 3(JV)'!AT1</f>
        <v xml:space="preserve">Attachment-15 </v>
      </c>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row>
    <row r="2" spans="1:31" ht="12" customHeight="1"/>
    <row r="3" spans="1:31" ht="79.5" customHeight="1">
      <c r="A3" s="627" t="str">
        <f>Basic!B1</f>
        <v>Substation Extension Package SS-133(AIS) associated Augmentation of Transformation Capacity at 400/ 220kV New Wanpoh (PG) S/s in Jammu &amp; Kashmir by 400/220kV, 1x315MVA (3x105MVA) ICT (3rd).</v>
      </c>
      <c r="B3" s="628"/>
      <c r="C3" s="628"/>
      <c r="D3" s="628"/>
      <c r="E3" s="628"/>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row>
    <row r="4" spans="1:31" ht="9" customHeight="1">
      <c r="A4" s="15"/>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row>
    <row r="5" spans="1:31" ht="39.75" customHeight="1">
      <c r="A5" s="753" t="s">
        <v>791</v>
      </c>
      <c r="B5" s="753"/>
      <c r="C5" s="753"/>
      <c r="D5" s="753"/>
      <c r="E5" s="753"/>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row>
    <row r="6" spans="1:31" ht="6" customHeight="1">
      <c r="A6" s="19"/>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row>
    <row r="7" spans="1:31" ht="20.100000000000001" customHeight="1">
      <c r="A7" s="20"/>
      <c r="E7" s="5" t="str">
        <f>'Attach 3(JV)'!E7</f>
        <v>To:</v>
      </c>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row>
    <row r="8" spans="1:31" ht="36" customHeight="1">
      <c r="A8" s="567" t="str">
        <f>'Attach 3(JV)'!A7</f>
        <v>Bidder’s Name and Address (Sole Bidder) :</v>
      </c>
      <c r="B8" s="567"/>
      <c r="C8" s="567"/>
      <c r="D8" s="567"/>
      <c r="E8" s="3" t="str">
        <f>'Attach 3(JV)'!E8</f>
        <v>Contract Services</v>
      </c>
      <c r="F8" s="174"/>
      <c r="G8" s="174"/>
      <c r="H8" s="174"/>
      <c r="I8" s="174"/>
      <c r="J8" s="174"/>
      <c r="K8" s="495"/>
      <c r="L8" s="174"/>
      <c r="M8" s="174"/>
      <c r="N8" s="174"/>
      <c r="O8" s="174"/>
      <c r="P8" s="174"/>
      <c r="Q8" s="174"/>
      <c r="R8" s="174"/>
      <c r="S8" s="174"/>
      <c r="T8" s="174"/>
      <c r="U8" s="174"/>
      <c r="V8" s="174"/>
      <c r="W8" s="174"/>
      <c r="X8" s="174"/>
      <c r="Y8" s="174"/>
      <c r="Z8" s="174"/>
      <c r="AA8" s="174"/>
      <c r="AB8" s="174"/>
      <c r="AC8" s="174"/>
      <c r="AD8" s="174"/>
      <c r="AE8" s="174"/>
    </row>
    <row r="9" spans="1:31" ht="36" customHeight="1">
      <c r="A9" s="579" t="str">
        <f>'Attach 3(JV)'!A8</f>
        <v/>
      </c>
      <c r="B9" s="579"/>
      <c r="C9" s="419"/>
      <c r="D9" s="419"/>
      <c r="E9" s="3"/>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row>
    <row r="10" spans="1:31" ht="20.100000000000001" customHeight="1">
      <c r="A10" s="4" t="s">
        <v>351</v>
      </c>
      <c r="B10" s="646" t="str">
        <f>'Attach 3(JV)'!B9:D9</f>
        <v/>
      </c>
      <c r="C10" s="646"/>
      <c r="D10" s="646"/>
      <c r="E10" s="3" t="str">
        <f>'Attach 3(JV)'!E9</f>
        <v>Power Grid Corporation of India Ltd.,</v>
      </c>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row>
    <row r="11" spans="1:31" ht="20.100000000000001" customHeight="1">
      <c r="A11" s="4" t="s">
        <v>353</v>
      </c>
      <c r="B11" s="571" t="str">
        <f>'Attach 3(JV)'!B10:D10</f>
        <v/>
      </c>
      <c r="C11" s="571"/>
      <c r="D11" s="571"/>
      <c r="E11" s="3" t="str">
        <f>'Attach 3(JV)'!E10</f>
        <v>"Saudamini", Plot No. 2, Sector 29</v>
      </c>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row>
    <row r="12" spans="1:31" ht="17.25" customHeight="1">
      <c r="B12" s="571" t="str">
        <f>'Attach 3(JV)'!B11:D11</f>
        <v/>
      </c>
      <c r="C12" s="571"/>
      <c r="D12" s="571"/>
      <c r="E12" s="3" t="str">
        <f>'Attach 3(JV)'!E11</f>
        <v>Gurgaon (Haryana) - 122001</v>
      </c>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row>
    <row r="13" spans="1:31" ht="17.25" customHeight="1">
      <c r="A13" s="19"/>
      <c r="B13" s="571" t="str">
        <f>'Attach 3(JV)'!B12</f>
        <v/>
      </c>
      <c r="C13" s="571"/>
      <c r="D13" s="571"/>
      <c r="E13" s="3"/>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row>
    <row r="14" spans="1:31" ht="13.5" customHeight="1">
      <c r="A14" s="19"/>
      <c r="B14" s="571"/>
      <c r="C14" s="571"/>
      <c r="D14" s="571"/>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row>
    <row r="15" spans="1:31" ht="17.25" customHeight="1">
      <c r="A15" s="16" t="s">
        <v>346</v>
      </c>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row>
    <row r="16" spans="1:31" ht="8.25" hidden="1" customHeight="1">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row>
    <row r="17" spans="1:31" ht="56.25" customHeight="1">
      <c r="A17" s="176" t="s">
        <v>394</v>
      </c>
      <c r="B17" s="749" t="s">
        <v>395</v>
      </c>
      <c r="C17" s="749"/>
      <c r="D17" s="749"/>
      <c r="E17" s="749"/>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row>
    <row r="18" spans="1:31" ht="16.5" customHeight="1">
      <c r="A18" s="177"/>
      <c r="B18" s="754" t="s">
        <v>479</v>
      </c>
      <c r="C18" s="754"/>
      <c r="D18" s="754"/>
      <c r="E18" s="75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row>
    <row r="19" spans="1:31" ht="6.75" customHeight="1">
      <c r="A19" s="177"/>
      <c r="B19" s="178"/>
      <c r="C19" s="178"/>
      <c r="D19" s="178"/>
      <c r="E19" s="178"/>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row>
    <row r="20" spans="1:31" ht="18" customHeight="1">
      <c r="B20" s="252" t="s">
        <v>396</v>
      </c>
      <c r="C20" s="253"/>
      <c r="D20" s="254"/>
      <c r="E20" s="112"/>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row>
    <row r="21" spans="1:31" ht="18" customHeight="1">
      <c r="A21" s="255"/>
      <c r="B21" s="252" t="s">
        <v>397</v>
      </c>
      <c r="C21" s="253"/>
      <c r="D21" s="254"/>
      <c r="E21" s="112"/>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row>
    <row r="22" spans="1:31" ht="18" customHeight="1">
      <c r="A22" s="750"/>
      <c r="B22" s="751"/>
      <c r="C22" s="751"/>
      <c r="D22" s="751"/>
      <c r="E22" s="751"/>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row>
    <row r="23" spans="1:31" ht="18" customHeight="1">
      <c r="A23" s="179"/>
      <c r="B23" s="490" t="s">
        <v>788</v>
      </c>
      <c r="C23" s="253"/>
      <c r="D23" s="254"/>
      <c r="E23" s="112"/>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row>
    <row r="24" spans="1:31" ht="6.75" customHeight="1">
      <c r="A24" s="179"/>
      <c r="B24" s="179"/>
      <c r="C24" s="179"/>
      <c r="D24" s="179"/>
      <c r="E24" s="179"/>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row>
    <row r="25" spans="1:31" ht="13.5" customHeight="1">
      <c r="B25" s="752"/>
      <c r="C25" s="752"/>
      <c r="D25" s="752"/>
      <c r="E25" s="752"/>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row>
    <row r="26" spans="1:31" ht="35.25" customHeight="1">
      <c r="A26" s="176" t="s">
        <v>398</v>
      </c>
      <c r="B26" s="749" t="s">
        <v>132</v>
      </c>
      <c r="C26" s="749"/>
      <c r="D26" s="749"/>
      <c r="E26" s="749"/>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row>
    <row r="27" spans="1:31" ht="36" customHeight="1">
      <c r="A27" s="157" t="s">
        <v>156</v>
      </c>
      <c r="B27" s="742" t="s">
        <v>133</v>
      </c>
      <c r="C27" s="742"/>
      <c r="D27" s="742"/>
      <c r="E27" s="141" t="str">
        <f>B10</f>
        <v/>
      </c>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row>
    <row r="28" spans="1:31" ht="18.95" customHeight="1">
      <c r="A28" s="158" t="s">
        <v>157</v>
      </c>
      <c r="B28" s="738" t="s">
        <v>134</v>
      </c>
      <c r="C28" s="738"/>
      <c r="D28" s="738"/>
      <c r="E28" s="106"/>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row>
    <row r="29" spans="1:31" ht="18.95" customHeight="1">
      <c r="A29" s="159"/>
      <c r="B29" s="738" t="s">
        <v>135</v>
      </c>
      <c r="C29" s="738"/>
      <c r="D29" s="738"/>
      <c r="E29" s="152"/>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row>
    <row r="30" spans="1:31" ht="18.95" customHeight="1">
      <c r="A30" s="159"/>
      <c r="B30" s="738"/>
      <c r="C30" s="738"/>
      <c r="D30" s="738"/>
      <c r="E30" s="152"/>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row>
    <row r="31" spans="1:31" ht="18.95" customHeight="1">
      <c r="A31" s="159"/>
      <c r="B31" s="738"/>
      <c r="C31" s="738"/>
      <c r="D31" s="738"/>
      <c r="E31" s="152"/>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row>
    <row r="32" spans="1:31" ht="18.95" customHeight="1">
      <c r="A32" s="159"/>
      <c r="B32" s="738" t="s">
        <v>136</v>
      </c>
      <c r="C32" s="738"/>
      <c r="D32" s="738"/>
      <c r="E32" s="152"/>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row>
    <row r="33" spans="1:31" ht="18.95" customHeight="1">
      <c r="A33" s="159"/>
      <c r="B33" s="738"/>
      <c r="C33" s="738"/>
      <c r="D33" s="738"/>
      <c r="E33" s="232"/>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row>
    <row r="34" spans="1:31" ht="18.95" customHeight="1">
      <c r="A34" s="159"/>
      <c r="B34" s="738"/>
      <c r="C34" s="738"/>
      <c r="D34" s="738"/>
      <c r="E34" s="232"/>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row>
    <row r="35" spans="1:31" ht="18.95" customHeight="1">
      <c r="A35" s="159"/>
      <c r="B35" s="738" t="s">
        <v>137</v>
      </c>
      <c r="C35" s="738"/>
      <c r="D35" s="738"/>
      <c r="E35" s="232"/>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row>
    <row r="36" spans="1:31" ht="18.95" customHeight="1">
      <c r="A36" s="159"/>
      <c r="B36" s="738"/>
      <c r="C36" s="738"/>
      <c r="D36" s="738"/>
      <c r="E36" s="152"/>
      <c r="F36" s="174"/>
      <c r="G36" s="174"/>
      <c r="H36" s="174"/>
      <c r="I36" s="174"/>
      <c r="J36" s="71" t="s">
        <v>608</v>
      </c>
      <c r="K36" s="174"/>
      <c r="L36" s="174"/>
      <c r="M36" s="174"/>
      <c r="N36" s="174"/>
      <c r="O36" s="174"/>
      <c r="P36" s="174"/>
      <c r="Q36" s="174"/>
      <c r="R36" s="174"/>
      <c r="S36" s="174"/>
      <c r="T36" s="174"/>
      <c r="U36" s="174"/>
      <c r="V36" s="174"/>
      <c r="W36" s="174"/>
      <c r="X36" s="174"/>
      <c r="Y36" s="174"/>
      <c r="Z36" s="174"/>
      <c r="AA36" s="174"/>
      <c r="AB36" s="174"/>
      <c r="AC36" s="174"/>
      <c r="AD36" s="174"/>
      <c r="AE36" s="174"/>
    </row>
    <row r="37" spans="1:31" ht="18.95" customHeight="1">
      <c r="A37" s="180"/>
      <c r="B37" s="740"/>
      <c r="C37" s="740"/>
      <c r="D37" s="740"/>
      <c r="E37" s="153"/>
      <c r="F37" s="174"/>
      <c r="G37" s="174"/>
      <c r="H37" s="174"/>
      <c r="I37" s="174"/>
      <c r="J37" s="71" t="s">
        <v>476</v>
      </c>
      <c r="K37" s="174"/>
      <c r="L37" s="174"/>
      <c r="M37" s="174"/>
      <c r="N37" s="174"/>
      <c r="O37" s="174"/>
      <c r="P37" s="174"/>
      <c r="Q37" s="174"/>
      <c r="R37" s="174"/>
      <c r="S37" s="174"/>
      <c r="T37" s="174"/>
      <c r="U37" s="174"/>
      <c r="V37" s="174"/>
      <c r="W37" s="174"/>
      <c r="X37" s="174"/>
      <c r="Y37" s="174"/>
      <c r="Z37" s="174"/>
      <c r="AA37" s="174"/>
      <c r="AB37" s="174"/>
      <c r="AC37" s="174"/>
      <c r="AD37" s="174"/>
      <c r="AE37" s="174"/>
    </row>
    <row r="38" spans="1:31" ht="18.95" customHeight="1">
      <c r="A38" s="625" t="s">
        <v>647</v>
      </c>
      <c r="B38" s="726" t="s">
        <v>138</v>
      </c>
      <c r="C38" s="726"/>
      <c r="D38" s="726"/>
      <c r="E38" s="727"/>
      <c r="F38" s="71"/>
      <c r="G38" s="71"/>
      <c r="H38" s="71"/>
      <c r="I38" s="71"/>
      <c r="J38" s="12"/>
      <c r="K38" s="71"/>
      <c r="L38" s="71"/>
      <c r="M38" s="71"/>
      <c r="N38" s="71"/>
      <c r="O38" s="71"/>
      <c r="P38" s="71"/>
      <c r="Q38" s="71"/>
      <c r="R38" s="71"/>
      <c r="S38" s="71"/>
      <c r="T38" s="71"/>
      <c r="U38" s="71"/>
      <c r="V38" s="71"/>
      <c r="W38" s="71"/>
      <c r="X38" s="71"/>
      <c r="Y38" s="71"/>
      <c r="Z38" s="71"/>
      <c r="AA38" s="71"/>
      <c r="AB38" s="71"/>
      <c r="AC38" s="71"/>
      <c r="AD38" s="71"/>
      <c r="AE38" s="71"/>
    </row>
    <row r="39" spans="1:31" ht="60.75" customHeight="1">
      <c r="A39" s="625"/>
      <c r="B39" s="729" t="s">
        <v>139</v>
      </c>
      <c r="C39" s="730"/>
      <c r="D39" s="731"/>
      <c r="E39" s="728"/>
      <c r="F39" s="71"/>
      <c r="G39" s="71"/>
      <c r="H39" s="71"/>
      <c r="I39" s="71"/>
      <c r="J39" s="12"/>
      <c r="K39" s="71"/>
      <c r="L39" s="71"/>
      <c r="M39" s="71"/>
      <c r="N39" s="71"/>
      <c r="O39" s="71"/>
      <c r="P39" s="71"/>
      <c r="Q39" s="71"/>
      <c r="R39" s="71"/>
      <c r="S39" s="71"/>
      <c r="T39" s="71"/>
      <c r="U39" s="71"/>
      <c r="V39" s="71"/>
      <c r="W39" s="71"/>
      <c r="X39" s="71"/>
      <c r="Y39" s="71"/>
      <c r="Z39" s="71"/>
      <c r="AA39" s="71"/>
      <c r="AB39" s="71"/>
      <c r="AC39" s="71"/>
      <c r="AD39" s="71"/>
      <c r="AE39" s="71"/>
    </row>
    <row r="40" spans="1:31" ht="105.75" customHeight="1">
      <c r="A40" s="33" t="s">
        <v>648</v>
      </c>
      <c r="B40" s="732" t="s">
        <v>649</v>
      </c>
      <c r="C40" s="733"/>
      <c r="D40" s="734"/>
      <c r="E40" s="426"/>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row>
    <row r="41" spans="1:31" ht="60.75" customHeight="1">
      <c r="A41" s="33" t="s">
        <v>650</v>
      </c>
      <c r="B41" s="732" t="s">
        <v>651</v>
      </c>
      <c r="C41" s="733"/>
      <c r="D41" s="734"/>
      <c r="E41" s="425"/>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row>
    <row r="42" spans="1:31" ht="102" customHeight="1">
      <c r="A42" s="33" t="s">
        <v>652</v>
      </c>
      <c r="B42" s="732" t="s">
        <v>653</v>
      </c>
      <c r="C42" s="733"/>
      <c r="D42" s="734"/>
      <c r="E42" s="427"/>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row>
    <row r="43" spans="1:31" ht="17.100000000000001" customHeight="1">
      <c r="A43" s="156" t="s">
        <v>158</v>
      </c>
      <c r="B43" s="739" t="s">
        <v>140</v>
      </c>
      <c r="C43" s="739"/>
      <c r="D43" s="739"/>
      <c r="E43" s="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row>
    <row r="44" spans="1:31" ht="17.100000000000001" customHeight="1">
      <c r="A44" s="300" t="s">
        <v>159</v>
      </c>
      <c r="B44" s="736" t="s">
        <v>514</v>
      </c>
      <c r="C44" s="736"/>
      <c r="D44" s="736"/>
      <c r="E44" s="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row>
    <row r="45" spans="1:31" ht="44.25" customHeight="1">
      <c r="A45" s="300" t="s">
        <v>515</v>
      </c>
      <c r="B45" s="736" t="s">
        <v>516</v>
      </c>
      <c r="C45" s="736"/>
      <c r="D45" s="736"/>
      <c r="E45" s="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row>
    <row r="46" spans="1:31" ht="36.75" customHeight="1">
      <c r="A46" s="300"/>
      <c r="B46" s="736" t="s">
        <v>517</v>
      </c>
      <c r="C46" s="736"/>
      <c r="D46" s="736"/>
      <c r="E46" s="301" t="s">
        <v>518</v>
      </c>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row>
    <row r="47" spans="1:31" ht="17.100000000000001" customHeight="1">
      <c r="A47" s="300" t="s">
        <v>519</v>
      </c>
      <c r="B47" s="622"/>
      <c r="C47" s="737"/>
      <c r="D47" s="623"/>
      <c r="E47" s="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row>
    <row r="48" spans="1:31" ht="17.100000000000001" customHeight="1">
      <c r="A48" s="300" t="s">
        <v>28</v>
      </c>
      <c r="B48" s="622"/>
      <c r="C48" s="737"/>
      <c r="D48" s="623"/>
      <c r="E48" s="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row>
    <row r="49" spans="1:31" ht="17.100000000000001" customHeight="1">
      <c r="A49" s="300" t="s">
        <v>470</v>
      </c>
      <c r="B49" s="622"/>
      <c r="C49" s="737"/>
      <c r="D49" s="623"/>
      <c r="E49" s="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row>
    <row r="50" spans="1:31" ht="66.75" customHeight="1">
      <c r="A50" s="300" t="s">
        <v>472</v>
      </c>
      <c r="B50" s="736" t="s">
        <v>520</v>
      </c>
      <c r="C50" s="736"/>
      <c r="D50" s="736"/>
      <c r="E50" s="302"/>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row>
    <row r="51" spans="1:31" ht="17.100000000000001" customHeight="1">
      <c r="A51" s="300"/>
      <c r="B51" s="736" t="s">
        <v>517</v>
      </c>
      <c r="C51" s="736"/>
      <c r="D51" s="736"/>
      <c r="E51" s="301" t="s">
        <v>518</v>
      </c>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row>
    <row r="52" spans="1:31" ht="17.100000000000001" customHeight="1">
      <c r="A52" s="300" t="s">
        <v>519</v>
      </c>
      <c r="B52" s="622"/>
      <c r="C52" s="737"/>
      <c r="D52" s="623"/>
      <c r="E52" s="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row>
    <row r="53" spans="1:31" ht="17.100000000000001" customHeight="1">
      <c r="A53" s="300" t="s">
        <v>28</v>
      </c>
      <c r="B53" s="622"/>
      <c r="C53" s="737"/>
      <c r="D53" s="623"/>
      <c r="E53" s="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row>
    <row r="54" spans="1:31" ht="17.100000000000001" customHeight="1">
      <c r="A54" s="300" t="s">
        <v>470</v>
      </c>
      <c r="B54" s="622"/>
      <c r="C54" s="737"/>
      <c r="D54" s="623"/>
      <c r="E54" s="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row>
    <row r="55" spans="1:31" ht="17.100000000000001" customHeight="1">
      <c r="A55" s="303" t="s">
        <v>521</v>
      </c>
      <c r="B55" s="622"/>
      <c r="C55" s="737"/>
      <c r="D55" s="623"/>
      <c r="E55" s="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row>
    <row r="56" spans="1:31" ht="17.100000000000001" customHeight="1">
      <c r="A56" s="300" t="s">
        <v>471</v>
      </c>
      <c r="B56" s="622"/>
      <c r="C56" s="737"/>
      <c r="D56" s="623"/>
      <c r="E56" s="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row>
    <row r="57" spans="1:31" ht="17.100000000000001" customHeight="1">
      <c r="A57" s="303" t="s">
        <v>477</v>
      </c>
      <c r="B57" s="622"/>
      <c r="C57" s="737"/>
      <c r="D57" s="623"/>
      <c r="E57" s="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row>
    <row r="58" spans="1:31" ht="17.100000000000001" customHeight="1">
      <c r="A58" s="156" t="s">
        <v>689</v>
      </c>
      <c r="B58" s="739" t="s">
        <v>141</v>
      </c>
      <c r="C58" s="739"/>
      <c r="D58" s="739"/>
      <c r="E58" s="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row>
    <row r="59" spans="1:31" ht="17.100000000000001" customHeight="1">
      <c r="A59" s="36" t="s">
        <v>690</v>
      </c>
      <c r="B59" s="738" t="s">
        <v>142</v>
      </c>
      <c r="C59" s="738"/>
      <c r="D59" s="738"/>
      <c r="E59" s="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row>
    <row r="60" spans="1:31" ht="17.100000000000001" customHeight="1">
      <c r="A60" s="105"/>
      <c r="B60" s="738"/>
      <c r="C60" s="738"/>
      <c r="D60" s="738"/>
      <c r="E60" s="152"/>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row>
    <row r="61" spans="1:31" ht="17.100000000000001" customHeight="1">
      <c r="A61" s="100"/>
      <c r="B61" s="740"/>
      <c r="C61" s="740"/>
      <c r="D61" s="740"/>
      <c r="E61" s="153"/>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row>
    <row r="62" spans="1:31" ht="17.100000000000001" customHeight="1">
      <c r="A62" s="105" t="s">
        <v>691</v>
      </c>
      <c r="B62" s="735" t="s">
        <v>143</v>
      </c>
      <c r="C62" s="735"/>
      <c r="D62" s="735"/>
      <c r="E62" s="15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row>
    <row r="63" spans="1:31" ht="17.100000000000001" customHeight="1">
      <c r="A63" s="105"/>
      <c r="B63" s="738" t="s">
        <v>173</v>
      </c>
      <c r="C63" s="738"/>
      <c r="D63" s="738"/>
      <c r="E63" s="152"/>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row>
    <row r="64" spans="1:31" ht="17.100000000000001" customHeight="1">
      <c r="A64" s="36" t="s">
        <v>692</v>
      </c>
      <c r="B64" s="746" t="s">
        <v>153</v>
      </c>
      <c r="C64" s="747"/>
      <c r="D64" s="748"/>
      <c r="E64" s="155"/>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row>
    <row r="65" spans="1:31" ht="17.100000000000001" customHeight="1">
      <c r="A65" s="105"/>
      <c r="B65" s="738" t="s">
        <v>144</v>
      </c>
      <c r="C65" s="738"/>
      <c r="D65" s="738"/>
      <c r="E65" s="152"/>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row>
    <row r="66" spans="1:31" ht="17.100000000000001" customHeight="1">
      <c r="A66" s="105"/>
      <c r="B66" s="738" t="s">
        <v>145</v>
      </c>
      <c r="C66" s="738"/>
      <c r="D66" s="738"/>
      <c r="E66" s="152"/>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row>
    <row r="67" spans="1:31" ht="17.100000000000001" customHeight="1">
      <c r="A67" s="100"/>
      <c r="B67" s="740" t="s">
        <v>146</v>
      </c>
      <c r="C67" s="740"/>
      <c r="D67" s="740"/>
      <c r="E67" s="153"/>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row>
    <row r="68" spans="1:31" ht="17.100000000000001" customHeight="1">
      <c r="A68" s="36" t="s">
        <v>160</v>
      </c>
      <c r="B68" s="741" t="s">
        <v>147</v>
      </c>
      <c r="C68" s="741"/>
      <c r="D68" s="741"/>
      <c r="E68" s="155"/>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row>
    <row r="69" spans="1:31" ht="17.100000000000001" customHeight="1">
      <c r="A69" s="105"/>
      <c r="B69" s="738" t="s">
        <v>148</v>
      </c>
      <c r="C69" s="738"/>
      <c r="D69" s="738"/>
      <c r="E69" s="152"/>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row>
    <row r="70" spans="1:31" ht="17.100000000000001" customHeight="1">
      <c r="A70" s="105"/>
      <c r="B70" s="738" t="s">
        <v>149</v>
      </c>
      <c r="C70" s="738"/>
      <c r="D70" s="738"/>
      <c r="E70" s="152"/>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row>
    <row r="71" spans="1:31" ht="17.100000000000001" customHeight="1">
      <c r="A71" s="105"/>
      <c r="B71" s="738"/>
      <c r="C71" s="738"/>
      <c r="D71" s="738"/>
      <c r="E71" s="152"/>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row>
    <row r="72" spans="1:31" ht="17.100000000000001" customHeight="1">
      <c r="A72" s="105"/>
      <c r="B72" s="738"/>
      <c r="C72" s="738"/>
      <c r="D72" s="738"/>
      <c r="E72" s="152"/>
      <c r="F72" s="174"/>
      <c r="G72" s="174"/>
      <c r="H72" s="181">
        <v>2</v>
      </c>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row>
    <row r="73" spans="1:31" ht="17.100000000000001" customHeight="1">
      <c r="A73" s="105"/>
      <c r="B73" s="738" t="s">
        <v>150</v>
      </c>
      <c r="C73" s="738"/>
      <c r="D73" s="738"/>
      <c r="E73" s="152"/>
      <c r="F73" s="174"/>
      <c r="G73" s="174"/>
      <c r="H73" s="174"/>
      <c r="I73" s="174"/>
      <c r="J73" s="174"/>
      <c r="K73" s="174"/>
      <c r="L73" s="174"/>
      <c r="M73" s="174"/>
      <c r="N73" s="174"/>
      <c r="O73" s="174"/>
      <c r="P73" s="174"/>
      <c r="Q73" s="174"/>
      <c r="R73" s="174"/>
      <c r="S73" s="174"/>
      <c r="T73" s="174"/>
      <c r="U73" s="174"/>
      <c r="V73" s="174"/>
      <c r="W73" s="174"/>
      <c r="X73" s="174"/>
      <c r="Y73" s="174"/>
      <c r="Z73" s="86"/>
      <c r="AA73" s="86"/>
      <c r="AB73" s="86"/>
    </row>
    <row r="74" spans="1:31" ht="17.100000000000001" customHeight="1">
      <c r="A74" s="105"/>
      <c r="B74" s="738" t="s">
        <v>151</v>
      </c>
      <c r="C74" s="738"/>
      <c r="D74" s="738"/>
      <c r="E74" s="152"/>
      <c r="Z74" s="86"/>
      <c r="AA74" s="86"/>
      <c r="AB74" s="86"/>
    </row>
    <row r="75" spans="1:31" ht="18.95" customHeight="1">
      <c r="A75" s="105"/>
      <c r="B75" s="743" t="s">
        <v>151</v>
      </c>
      <c r="C75" s="744"/>
      <c r="D75" s="745"/>
      <c r="E75" s="105" t="str">
        <f>IF(H72=1,"Saving Account","Current Account")</f>
        <v>Current Account</v>
      </c>
      <c r="Z75" s="86"/>
      <c r="AA75" s="86"/>
      <c r="AB75" s="86"/>
    </row>
    <row r="76" spans="1:31" ht="33" customHeight="1">
      <c r="A76" s="79" t="s">
        <v>161</v>
      </c>
      <c r="B76" s="742" t="s">
        <v>152</v>
      </c>
      <c r="C76" s="742"/>
      <c r="D76" s="742"/>
      <c r="E76" s="74"/>
    </row>
    <row r="77" spans="1:31" ht="48" customHeight="1">
      <c r="A77" s="79" t="s">
        <v>162</v>
      </c>
      <c r="B77" s="742" t="s">
        <v>164</v>
      </c>
      <c r="C77" s="742"/>
      <c r="D77" s="742"/>
      <c r="E77" s="74"/>
    </row>
    <row r="78" spans="1:31" ht="50.25" customHeight="1">
      <c r="A78" s="526" t="s">
        <v>163</v>
      </c>
      <c r="B78" s="526"/>
      <c r="C78" s="526"/>
      <c r="D78" s="526"/>
      <c r="E78" s="526"/>
    </row>
    <row r="79" spans="1:31" ht="23.25" customHeight="1">
      <c r="A79" s="149"/>
      <c r="B79" s="149"/>
      <c r="C79" s="149"/>
      <c r="D79" s="149"/>
      <c r="E79" s="149"/>
    </row>
    <row r="80" spans="1:31" ht="13.5" customHeight="1">
      <c r="A80" s="755" t="s">
        <v>693</v>
      </c>
      <c r="B80" s="755"/>
      <c r="C80" s="755"/>
      <c r="D80" s="755"/>
      <c r="E80" s="755"/>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row>
    <row r="81" spans="1:5" ht="16.5" customHeight="1">
      <c r="A81" s="419"/>
      <c r="B81" s="419"/>
      <c r="C81" s="419"/>
      <c r="D81" s="419"/>
      <c r="E81" s="419"/>
    </row>
    <row r="82" spans="1:5" ht="16.5" customHeight="1">
      <c r="A82" s="579" t="s">
        <v>694</v>
      </c>
      <c r="B82" s="579"/>
      <c r="C82" s="579"/>
      <c r="D82" s="579"/>
      <c r="E82" s="579"/>
    </row>
    <row r="83" spans="1:5" ht="4.5" customHeight="1">
      <c r="A83" s="419"/>
      <c r="B83" s="419"/>
      <c r="C83" s="419"/>
      <c r="D83" s="419"/>
      <c r="E83" s="419"/>
    </row>
    <row r="84" spans="1:5" ht="16.5" customHeight="1">
      <c r="A84" s="579" t="s">
        <v>695</v>
      </c>
      <c r="B84" s="579"/>
      <c r="C84" s="579"/>
      <c r="D84" s="579"/>
      <c r="E84" s="579"/>
    </row>
    <row r="85" spans="1:5" ht="9.75" customHeight="1">
      <c r="A85" s="419"/>
      <c r="B85" s="419"/>
      <c r="C85" s="419"/>
      <c r="D85" s="419"/>
      <c r="E85" s="419"/>
    </row>
    <row r="86" spans="1:5" ht="16.5" customHeight="1">
      <c r="A86" s="579" t="s">
        <v>696</v>
      </c>
      <c r="B86" s="579"/>
      <c r="C86" s="579"/>
      <c r="D86" s="579"/>
      <c r="E86" s="579"/>
    </row>
    <row r="87" spans="1:5" ht="9" customHeight="1">
      <c r="A87" s="419"/>
      <c r="B87" s="419"/>
      <c r="C87" s="419"/>
      <c r="D87" s="419"/>
      <c r="E87" s="419"/>
    </row>
    <row r="88" spans="1:5" ht="16.5" customHeight="1">
      <c r="A88" s="579" t="s">
        <v>697</v>
      </c>
      <c r="B88" s="579"/>
      <c r="C88" s="579"/>
      <c r="D88" s="579"/>
      <c r="E88" s="579"/>
    </row>
    <row r="89" spans="1:5" ht="9" customHeight="1">
      <c r="A89" s="419"/>
      <c r="B89" s="419"/>
      <c r="C89" s="419"/>
      <c r="D89" s="419"/>
      <c r="E89" s="419"/>
    </row>
    <row r="90" spans="1:5" ht="42" customHeight="1">
      <c r="A90" s="579" t="s">
        <v>698</v>
      </c>
      <c r="B90" s="579"/>
      <c r="C90" s="579"/>
      <c r="D90" s="579"/>
      <c r="E90" s="579"/>
    </row>
    <row r="91" spans="1:5" ht="10.5" customHeight="1">
      <c r="D91" s="45"/>
    </row>
    <row r="92" spans="1:5" ht="24.95" customHeight="1">
      <c r="A92" s="23" t="s">
        <v>6</v>
      </c>
      <c r="B92" s="56" t="str">
        <f>'Attach 3(JV)'!B24</f>
        <v>--</v>
      </c>
      <c r="D92" s="45" t="s">
        <v>4</v>
      </c>
      <c r="E92" s="225" t="str">
        <f>'Attach 3(JV)'!E24</f>
        <v/>
      </c>
    </row>
    <row r="93" spans="1:5" ht="34.5" customHeight="1">
      <c r="A93" s="23" t="s">
        <v>7</v>
      </c>
      <c r="B93" s="225" t="str">
        <f>'Attach 3(JV)'!B25</f>
        <v/>
      </c>
      <c r="D93" s="45" t="s">
        <v>5</v>
      </c>
      <c r="E93" s="225" t="str">
        <f>'Attach 3(JV)'!E25</f>
        <v/>
      </c>
    </row>
    <row r="94" spans="1:5" ht="24.95" customHeight="1">
      <c r="D94" s="45"/>
      <c r="E94" s="25"/>
    </row>
    <row r="95" spans="1:5" ht="48" customHeight="1">
      <c r="A95" s="25"/>
    </row>
    <row r="96" spans="1:5" ht="96" customHeight="1"/>
    <row r="97" spans="1:1" ht="20.100000000000001" customHeight="1">
      <c r="A97" s="25"/>
    </row>
    <row r="98" spans="1:1" ht="46.5" customHeight="1"/>
    <row r="99" spans="1:1" ht="20.100000000000001" customHeight="1">
      <c r="A99" s="25"/>
    </row>
    <row r="100" spans="1:1" ht="20.100000000000001" customHeight="1"/>
    <row r="101" spans="1:1" ht="20.100000000000001" customHeight="1">
      <c r="A101" s="25"/>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Kw1MY7m/xaxK0mZxQEs6Ft0KNW9UwqUC3KE99Y9AbiUlYLohzWMQjgJy8OOMjHMo84ZeJ3H5CTGhgRl1XJhSgg==" saltValue="ThAtIpViCNFyBEd/mCv8RA=="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44" zoomScaleSheetLayoutView="100" workbookViewId="0">
      <selection activeCell="L77" sqref="L77"/>
    </sheetView>
  </sheetViews>
  <sheetFormatPr defaultRowHeight="16.5"/>
  <cols>
    <col min="1" max="1" width="12.140625" style="16" customWidth="1"/>
    <col min="2" max="2" width="18.140625" style="16" customWidth="1"/>
    <col min="3" max="5" width="7.42578125" style="16" customWidth="1"/>
    <col min="6" max="8" width="7.42578125" style="11" customWidth="1"/>
    <col min="9" max="12" width="7.42578125" style="12" customWidth="1"/>
    <col min="13" max="54" width="9.140625" style="71"/>
    <col min="55" max="16384" width="9.140625" style="12"/>
  </cols>
  <sheetData>
    <row r="1" spans="1:26" ht="28.5" customHeight="1">
      <c r="A1" s="576" t="str">
        <f>'Attach 3(JV)'!A1</f>
        <v xml:space="preserve">Specification No. :CC/NT/W-AIS/DOM/A06/24/09570	</v>
      </c>
      <c r="B1" s="576"/>
      <c r="C1" s="576"/>
      <c r="D1" s="576"/>
      <c r="E1" s="576"/>
      <c r="F1" s="576"/>
      <c r="G1" s="576"/>
      <c r="H1" s="582" t="str">
        <f>"Attachment-16 " &amp; 'Attach 3(JV)'!AT1</f>
        <v xml:space="preserve">Attachment-16 </v>
      </c>
      <c r="I1" s="582"/>
      <c r="J1" s="582"/>
      <c r="K1" s="582"/>
      <c r="L1" s="582"/>
    </row>
    <row r="2" spans="1:26" ht="11.25" customHeight="1">
      <c r="Z2" s="124">
        <f>'Attach 3(JV)'!Z2</f>
        <v>0</v>
      </c>
    </row>
    <row r="3" spans="1:26" ht="84.75" customHeight="1">
      <c r="A3" s="627" t="str">
        <f>'Attach 3(JV)'!A3</f>
        <v>Substation Extension Package SS-133(AIS) associated Augmentation of Transformation Capacity at 400/ 220kV New Wanpoh (PG) S/s in Jammu &amp; Kashmir by 400/220kV, 1x315MVA (3x105MVA) ICT (3rd).</v>
      </c>
      <c r="B3" s="628"/>
      <c r="C3" s="628"/>
      <c r="D3" s="628"/>
      <c r="E3" s="628"/>
      <c r="F3" s="628"/>
      <c r="G3" s="628"/>
      <c r="H3" s="628"/>
      <c r="I3" s="628"/>
      <c r="J3" s="628"/>
      <c r="K3" s="628"/>
      <c r="L3" s="628"/>
    </row>
    <row r="4" spans="1:26" ht="15.95" customHeight="1">
      <c r="A4" s="15"/>
      <c r="H4" s="17"/>
      <c r="I4" s="2"/>
    </row>
    <row r="5" spans="1:26" ht="20.100000000000001" customHeight="1">
      <c r="A5" s="569" t="s">
        <v>8</v>
      </c>
      <c r="B5" s="569"/>
      <c r="C5" s="569"/>
      <c r="D5" s="569"/>
      <c r="E5" s="569"/>
      <c r="F5" s="569"/>
      <c r="G5" s="569"/>
      <c r="H5" s="569"/>
      <c r="I5" s="569"/>
      <c r="J5" s="569"/>
      <c r="K5" s="569"/>
      <c r="L5" s="569"/>
    </row>
    <row r="6" spans="1:26" ht="15.95" customHeight="1">
      <c r="A6" s="19"/>
      <c r="H6" s="17"/>
      <c r="I6" s="2"/>
    </row>
    <row r="7" spans="1:26" ht="20.100000000000001" customHeight="1">
      <c r="A7" s="20" t="str">
        <f>'Attach 3(JV)'!A7</f>
        <v>Bidder’s Name and Address (Sole Bidder) :</v>
      </c>
      <c r="G7" s="5" t="str">
        <f>'Attach 3(JV)'!E7</f>
        <v>To:</v>
      </c>
      <c r="I7" s="2"/>
    </row>
    <row r="8" spans="1:26" ht="36" customHeight="1">
      <c r="A8" s="567" t="str">
        <f>'Attach 3(JV)'!A8</f>
        <v/>
      </c>
      <c r="B8" s="567"/>
      <c r="C8" s="567"/>
      <c r="D8" s="567"/>
      <c r="E8" s="567"/>
      <c r="F8" s="567"/>
      <c r="G8" s="3" t="str">
        <f>'Attach 3(JV)'!E8</f>
        <v>Contract Services</v>
      </c>
      <c r="I8" s="2"/>
    </row>
    <row r="9" spans="1:26" ht="20.100000000000001" customHeight="1">
      <c r="A9" s="4" t="s">
        <v>351</v>
      </c>
      <c r="B9" s="571" t="str">
        <f>'Attach 3(JV)'!B9</f>
        <v/>
      </c>
      <c r="C9" s="571"/>
      <c r="D9" s="571"/>
      <c r="E9" s="571"/>
      <c r="F9" s="571"/>
      <c r="G9" s="3" t="str">
        <f>'Attach 3(JV)'!E9</f>
        <v>Power Grid Corporation of India Ltd.,</v>
      </c>
      <c r="I9" s="2"/>
    </row>
    <row r="10" spans="1:26" ht="20.100000000000001" customHeight="1">
      <c r="A10" s="4" t="s">
        <v>353</v>
      </c>
      <c r="B10" s="571" t="str">
        <f>'Attach 3(JV)'!B10</f>
        <v/>
      </c>
      <c r="C10" s="571"/>
      <c r="D10" s="571"/>
      <c r="E10" s="571"/>
      <c r="F10" s="571"/>
      <c r="G10" s="3" t="str">
        <f>'Attach 3(JV)'!E10</f>
        <v>"Saudamini", Plot No. 2, Sector 29</v>
      </c>
      <c r="I10" s="2"/>
    </row>
    <row r="11" spans="1:26" ht="20.100000000000001" customHeight="1">
      <c r="B11" s="571" t="str">
        <f>'Attach 3(JV)'!B11</f>
        <v/>
      </c>
      <c r="C11" s="571"/>
      <c r="D11" s="571"/>
      <c r="E11" s="571"/>
      <c r="F11" s="571"/>
      <c r="G11" s="3" t="str">
        <f>'Attach 3(JV)'!E11</f>
        <v>Gurgaon (Haryana) - 122001</v>
      </c>
    </row>
    <row r="12" spans="1:26" ht="20.100000000000001" customHeight="1">
      <c r="A12" s="19"/>
      <c r="B12" s="571" t="str">
        <f>'Attach 3(JV)'!B12</f>
        <v/>
      </c>
      <c r="C12" s="571"/>
      <c r="D12" s="571"/>
      <c r="E12" s="571"/>
      <c r="F12" s="571"/>
      <c r="G12" s="3"/>
    </row>
    <row r="13" spans="1:26" ht="15.95" customHeight="1">
      <c r="A13" s="19"/>
      <c r="B13" s="110"/>
      <c r="C13" s="110"/>
      <c r="D13" s="110"/>
      <c r="E13" s="110"/>
      <c r="F13" s="110"/>
    </row>
    <row r="14" spans="1:26" ht="20.100000000000001" customHeight="1">
      <c r="A14" s="16" t="s">
        <v>346</v>
      </c>
    </row>
    <row r="15" spans="1:26" ht="20.100000000000001" customHeight="1">
      <c r="A15" s="19"/>
    </row>
    <row r="16" spans="1:26" ht="57.75" customHeight="1">
      <c r="A16" s="526" t="s">
        <v>11</v>
      </c>
      <c r="B16" s="526"/>
      <c r="C16" s="526"/>
      <c r="D16" s="526"/>
      <c r="E16" s="526"/>
      <c r="F16" s="526"/>
      <c r="G16" s="526"/>
      <c r="H16" s="526"/>
      <c r="I16" s="526"/>
      <c r="J16" s="526"/>
      <c r="K16" s="526"/>
      <c r="L16" s="526"/>
    </row>
    <row r="17" spans="1:12" ht="20.100000000000001" customHeight="1">
      <c r="A17" s="75">
        <v>1</v>
      </c>
      <c r="B17" s="76" t="s">
        <v>12</v>
      </c>
    </row>
    <row r="18" spans="1:12" ht="82.5" customHeight="1">
      <c r="A18" s="39"/>
      <c r="B18" s="758" t="s">
        <v>13</v>
      </c>
      <c r="C18" s="758"/>
      <c r="D18" s="758"/>
      <c r="E18" s="758"/>
      <c r="F18" s="758"/>
      <c r="G18" s="758"/>
      <c r="H18" s="758"/>
      <c r="I18" s="758"/>
      <c r="J18" s="758"/>
      <c r="K18" s="758"/>
      <c r="L18" s="758"/>
    </row>
    <row r="19" spans="1:12" ht="60.75" customHeight="1">
      <c r="A19" s="40">
        <v>1.1000000000000001</v>
      </c>
      <c r="B19" s="776" t="s">
        <v>14</v>
      </c>
      <c r="C19" s="776"/>
      <c r="D19" s="776"/>
      <c r="E19" s="776"/>
      <c r="F19" s="776"/>
      <c r="G19" s="776"/>
      <c r="H19" s="776"/>
      <c r="I19" s="776"/>
      <c r="J19" s="776"/>
      <c r="K19" s="776"/>
      <c r="L19" s="776"/>
    </row>
    <row r="20" spans="1:12" ht="33" customHeight="1">
      <c r="A20" s="39"/>
      <c r="B20" s="770" t="str">
        <f>IF('Names of Bidder'!I6="Sole Bidder","Name of the Bidder (Sole Bidder)", "Name of Bidder (Lead Partner)")</f>
        <v>Name of the Bidder (Sole Bidder)</v>
      </c>
      <c r="C20" s="770"/>
      <c r="D20" s="770"/>
      <c r="E20" s="770"/>
      <c r="F20" s="770"/>
      <c r="G20" s="770"/>
      <c r="H20" s="777" t="str">
        <f>B9</f>
        <v/>
      </c>
      <c r="I20" s="777"/>
      <c r="J20" s="777"/>
      <c r="K20" s="777"/>
      <c r="L20" s="777"/>
    </row>
    <row r="21" spans="1:12" ht="33" customHeight="1">
      <c r="A21" s="22"/>
      <c r="B21" s="770" t="s">
        <v>15</v>
      </c>
      <c r="C21" s="770"/>
      <c r="D21" s="770"/>
      <c r="E21" s="770"/>
      <c r="F21" s="770"/>
      <c r="G21" s="770"/>
      <c r="H21" s="762" t="s">
        <v>56</v>
      </c>
      <c r="I21" s="762"/>
      <c r="J21" s="762"/>
      <c r="K21" s="762"/>
      <c r="L21" s="762"/>
    </row>
    <row r="22" spans="1:12" ht="33" customHeight="1">
      <c r="A22" s="22"/>
      <c r="B22" s="770" t="s">
        <v>16</v>
      </c>
      <c r="C22" s="770"/>
      <c r="D22" s="770"/>
      <c r="E22" s="770"/>
      <c r="F22" s="770"/>
      <c r="G22" s="770"/>
      <c r="H22" s="762"/>
      <c r="I22" s="762"/>
      <c r="J22" s="762"/>
      <c r="K22" s="762"/>
      <c r="L22" s="762"/>
    </row>
    <row r="23" spans="1:12" ht="33" customHeight="1">
      <c r="A23" s="22"/>
      <c r="B23" s="770" t="s">
        <v>17</v>
      </c>
      <c r="C23" s="770"/>
      <c r="D23" s="770"/>
      <c r="E23" s="770"/>
      <c r="F23" s="770"/>
      <c r="G23" s="770"/>
      <c r="H23" s="762"/>
      <c r="I23" s="762"/>
      <c r="J23" s="762"/>
      <c r="K23" s="762"/>
      <c r="L23" s="762"/>
    </row>
    <row r="24" spans="1:12" ht="33" customHeight="1">
      <c r="A24" s="22"/>
      <c r="B24" s="770" t="s">
        <v>18</v>
      </c>
      <c r="C24" s="770"/>
      <c r="D24" s="770"/>
      <c r="E24" s="770"/>
      <c r="F24" s="770"/>
      <c r="G24" s="770"/>
      <c r="H24" s="762"/>
      <c r="I24" s="762"/>
      <c r="J24" s="762"/>
      <c r="K24" s="762"/>
      <c r="L24" s="762"/>
    </row>
    <row r="25" spans="1:12" ht="6" customHeight="1">
      <c r="A25" s="22"/>
      <c r="B25" s="149"/>
      <c r="C25" s="149"/>
      <c r="D25" s="149"/>
      <c r="E25" s="149"/>
      <c r="F25" s="149"/>
      <c r="G25" s="149"/>
      <c r="H25" s="150"/>
      <c r="I25" s="150"/>
      <c r="J25" s="150"/>
      <c r="K25" s="150"/>
      <c r="L25" s="150"/>
    </row>
    <row r="26" spans="1:12" ht="18.95" customHeight="1">
      <c r="A26" s="40">
        <v>1.2</v>
      </c>
      <c r="B26" s="775" t="s">
        <v>175</v>
      </c>
      <c r="C26" s="775"/>
      <c r="D26" s="775"/>
      <c r="E26" s="775"/>
      <c r="F26" s="775"/>
      <c r="G26" s="775"/>
      <c r="H26" s="775"/>
      <c r="I26" s="775"/>
      <c r="J26" s="775"/>
      <c r="K26" s="775"/>
      <c r="L26" s="775"/>
    </row>
    <row r="27" spans="1:12" ht="18.95" customHeight="1">
      <c r="A27" s="43" t="s">
        <v>19</v>
      </c>
      <c r="B27" s="16" t="s">
        <v>20</v>
      </c>
      <c r="D27" s="77"/>
      <c r="E27" s="77"/>
    </row>
    <row r="28" spans="1:12" ht="18.95" customHeight="1">
      <c r="A28" s="22"/>
      <c r="B28" s="739" t="s">
        <v>21</v>
      </c>
      <c r="C28" s="739"/>
      <c r="D28" s="652"/>
      <c r="E28" s="652"/>
      <c r="F28" s="652"/>
      <c r="G28" s="652"/>
      <c r="H28" s="652"/>
      <c r="I28" s="652"/>
      <c r="J28" s="652"/>
      <c r="K28" s="652"/>
      <c r="L28" s="652"/>
    </row>
    <row r="29" spans="1:12" ht="18.95" customHeight="1">
      <c r="A29" s="22"/>
      <c r="B29" s="773" t="s">
        <v>22</v>
      </c>
      <c r="C29" s="774"/>
      <c r="D29" s="769"/>
      <c r="E29" s="769"/>
      <c r="F29" s="769"/>
      <c r="G29" s="769"/>
      <c r="H29" s="769"/>
      <c r="I29" s="769"/>
      <c r="J29" s="769"/>
      <c r="K29" s="769"/>
      <c r="L29" s="769"/>
    </row>
    <row r="30" spans="1:12" ht="18.95" customHeight="1">
      <c r="A30" s="22"/>
      <c r="B30" s="80"/>
      <c r="C30" s="41"/>
      <c r="D30" s="771"/>
      <c r="E30" s="771"/>
      <c r="F30" s="771"/>
      <c r="G30" s="771"/>
      <c r="H30" s="771"/>
      <c r="I30" s="771"/>
      <c r="J30" s="771"/>
      <c r="K30" s="771"/>
      <c r="L30" s="771"/>
    </row>
    <row r="31" spans="1:12" ht="18.95" customHeight="1">
      <c r="A31" s="22"/>
      <c r="B31" s="80"/>
      <c r="C31" s="41"/>
      <c r="D31" s="771"/>
      <c r="E31" s="771"/>
      <c r="F31" s="771"/>
      <c r="G31" s="771"/>
      <c r="H31" s="771"/>
      <c r="I31" s="771"/>
      <c r="J31" s="771"/>
      <c r="K31" s="771"/>
      <c r="L31" s="771"/>
    </row>
    <row r="32" spans="1:12" ht="18.95" customHeight="1">
      <c r="A32" s="22"/>
      <c r="B32" s="81"/>
      <c r="C32" s="42"/>
      <c r="D32" s="772"/>
      <c r="E32" s="772"/>
      <c r="F32" s="772"/>
      <c r="G32" s="772"/>
      <c r="H32" s="772"/>
      <c r="I32" s="772"/>
      <c r="J32" s="772"/>
      <c r="K32" s="772"/>
      <c r="L32" s="772"/>
    </row>
    <row r="33" spans="1:54" ht="18.95" customHeight="1">
      <c r="A33" s="22"/>
      <c r="B33" s="739" t="s">
        <v>23</v>
      </c>
      <c r="C33" s="739"/>
      <c r="D33" s="652"/>
      <c r="E33" s="652"/>
      <c r="F33" s="652"/>
      <c r="G33" s="652"/>
      <c r="H33" s="652"/>
      <c r="I33" s="652"/>
      <c r="J33" s="652"/>
      <c r="K33" s="652"/>
      <c r="L33" s="652"/>
    </row>
    <row r="34" spans="1:54" ht="18.95" customHeight="1">
      <c r="A34" s="22"/>
      <c r="B34" s="739" t="s">
        <v>24</v>
      </c>
      <c r="C34" s="739"/>
      <c r="D34" s="652"/>
      <c r="E34" s="652"/>
      <c r="F34" s="652"/>
      <c r="G34" s="652"/>
      <c r="H34" s="652"/>
      <c r="I34" s="652"/>
      <c r="J34" s="652"/>
      <c r="K34" s="652"/>
      <c r="L34" s="652"/>
    </row>
    <row r="35" spans="1:54" ht="18.95" customHeight="1">
      <c r="A35" s="22"/>
      <c r="B35" s="739" t="s">
        <v>25</v>
      </c>
      <c r="C35" s="739"/>
      <c r="D35" s="652"/>
      <c r="E35" s="652"/>
      <c r="F35" s="652"/>
      <c r="G35" s="652"/>
      <c r="H35" s="652"/>
      <c r="I35" s="652"/>
      <c r="J35" s="652"/>
      <c r="K35" s="652"/>
      <c r="L35" s="652"/>
    </row>
    <row r="36" spans="1:54" ht="18.95" customHeight="1">
      <c r="A36" s="22"/>
      <c r="B36" s="739" t="s">
        <v>26</v>
      </c>
      <c r="C36" s="739"/>
      <c r="D36" s="652"/>
      <c r="E36" s="652"/>
      <c r="F36" s="652"/>
      <c r="G36" s="652"/>
      <c r="H36" s="652"/>
      <c r="I36" s="652"/>
      <c r="J36" s="652"/>
      <c r="K36" s="652"/>
      <c r="L36" s="652"/>
    </row>
    <row r="37" spans="1:54" ht="8.1" customHeight="1">
      <c r="A37" s="22"/>
      <c r="B37" s="82"/>
      <c r="C37" s="82"/>
      <c r="D37" s="83"/>
      <c r="E37" s="83"/>
      <c r="F37" s="83"/>
      <c r="G37" s="83"/>
      <c r="H37" s="83"/>
      <c r="I37" s="83"/>
      <c r="J37" s="83"/>
      <c r="K37" s="83"/>
      <c r="L37" s="83"/>
    </row>
    <row r="38" spans="1:54" ht="61.5" customHeight="1">
      <c r="A38" s="44" t="s">
        <v>28</v>
      </c>
      <c r="B38" s="758" t="s">
        <v>27</v>
      </c>
      <c r="C38" s="758"/>
      <c r="D38" s="758"/>
      <c r="E38" s="758"/>
      <c r="F38" s="758"/>
      <c r="G38" s="758"/>
      <c r="H38" s="758"/>
      <c r="I38" s="758"/>
      <c r="J38" s="758"/>
      <c r="K38" s="758"/>
      <c r="L38" s="758"/>
    </row>
    <row r="39" spans="1:54" ht="33.75" customHeight="1">
      <c r="A39" s="22"/>
      <c r="B39" s="79" t="s">
        <v>349</v>
      </c>
      <c r="C39" s="767" t="s">
        <v>29</v>
      </c>
      <c r="D39" s="767"/>
      <c r="E39" s="767"/>
      <c r="F39" s="767"/>
      <c r="G39" s="767" t="s">
        <v>30</v>
      </c>
      <c r="H39" s="767"/>
      <c r="I39" s="767" t="s">
        <v>31</v>
      </c>
      <c r="J39" s="767"/>
      <c r="K39" s="767"/>
      <c r="L39" s="767"/>
    </row>
    <row r="40" spans="1:54" ht="38.1" customHeight="1">
      <c r="B40" s="89"/>
      <c r="C40" s="652"/>
      <c r="D40" s="652"/>
      <c r="E40" s="652"/>
      <c r="F40" s="652"/>
      <c r="G40" s="756"/>
      <c r="H40" s="756"/>
      <c r="I40" s="652"/>
      <c r="J40" s="652"/>
      <c r="K40" s="652"/>
      <c r="L40" s="652"/>
    </row>
    <row r="41" spans="1:54" ht="38.1" customHeight="1">
      <c r="A41" s="22"/>
      <c r="B41" s="89"/>
      <c r="C41" s="652"/>
      <c r="D41" s="652"/>
      <c r="E41" s="652"/>
      <c r="F41" s="652"/>
      <c r="G41" s="756"/>
      <c r="H41" s="756"/>
      <c r="I41" s="652"/>
      <c r="J41" s="652"/>
      <c r="K41" s="652"/>
      <c r="L41" s="652"/>
    </row>
    <row r="42" spans="1:54" ht="20.100000000000001" customHeight="1">
      <c r="A42" s="75">
        <v>2</v>
      </c>
      <c r="B42" s="84" t="s">
        <v>32</v>
      </c>
    </row>
    <row r="43" spans="1:54" ht="78.75" customHeight="1">
      <c r="B43" s="758" t="s">
        <v>33</v>
      </c>
      <c r="C43" s="758"/>
      <c r="D43" s="758"/>
      <c r="E43" s="758"/>
      <c r="F43" s="758"/>
      <c r="G43" s="758"/>
      <c r="H43" s="758"/>
      <c r="I43" s="758"/>
      <c r="J43" s="758"/>
      <c r="K43" s="758"/>
      <c r="L43" s="758"/>
    </row>
    <row r="44" spans="1:54" s="11" customFormat="1" ht="34.5" customHeight="1">
      <c r="A44" s="40">
        <v>2.1</v>
      </c>
      <c r="B44" s="758" t="s">
        <v>34</v>
      </c>
      <c r="C44" s="758"/>
      <c r="D44" s="758"/>
      <c r="E44" s="758"/>
      <c r="F44" s="758"/>
      <c r="G44" s="758"/>
      <c r="H44" s="758"/>
      <c r="I44" s="758"/>
      <c r="J44" s="758"/>
      <c r="K44" s="758"/>
      <c r="L44" s="758"/>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row>
    <row r="45" spans="1:54" ht="51" customHeight="1">
      <c r="A45" s="22"/>
      <c r="B45" s="79" t="s">
        <v>35</v>
      </c>
      <c r="C45" s="767" t="s">
        <v>36</v>
      </c>
      <c r="D45" s="767"/>
      <c r="E45" s="767"/>
      <c r="F45" s="767"/>
      <c r="G45" s="767" t="s">
        <v>37</v>
      </c>
      <c r="H45" s="767"/>
      <c r="I45" s="767" t="s">
        <v>116</v>
      </c>
      <c r="J45" s="767"/>
      <c r="K45" s="767" t="s">
        <v>117</v>
      </c>
      <c r="L45" s="767"/>
    </row>
    <row r="46" spans="1:54" ht="27.95" customHeight="1">
      <c r="A46" s="22"/>
      <c r="B46" s="89">
        <v>1</v>
      </c>
      <c r="C46" s="652"/>
      <c r="D46" s="652"/>
      <c r="E46" s="652"/>
      <c r="F46" s="652"/>
      <c r="G46" s="756"/>
      <c r="H46" s="756"/>
      <c r="I46" s="756"/>
      <c r="J46" s="756"/>
      <c r="K46" s="766"/>
      <c r="L46" s="766"/>
    </row>
    <row r="47" spans="1:54" ht="27.95" customHeight="1">
      <c r="A47" s="22"/>
      <c r="B47" s="89">
        <v>2</v>
      </c>
      <c r="C47" s="652"/>
      <c r="D47" s="652"/>
      <c r="E47" s="652"/>
      <c r="F47" s="652"/>
      <c r="G47" s="756"/>
      <c r="H47" s="756"/>
      <c r="I47" s="756"/>
      <c r="J47" s="756"/>
      <c r="K47" s="766"/>
      <c r="L47" s="766"/>
    </row>
    <row r="48" spans="1:54" ht="27.95" customHeight="1">
      <c r="A48" s="22"/>
      <c r="B48" s="89">
        <v>3</v>
      </c>
      <c r="C48" s="652"/>
      <c r="D48" s="652"/>
      <c r="E48" s="652"/>
      <c r="F48" s="652"/>
      <c r="G48" s="756"/>
      <c r="H48" s="756"/>
      <c r="I48" s="756"/>
      <c r="J48" s="756"/>
      <c r="K48" s="766"/>
      <c r="L48" s="766"/>
    </row>
    <row r="49" spans="1:54" ht="27.95" customHeight="1">
      <c r="A49" s="22"/>
      <c r="B49" s="89">
        <v>4</v>
      </c>
      <c r="C49" s="652"/>
      <c r="D49" s="652"/>
      <c r="E49" s="652"/>
      <c r="F49" s="652"/>
      <c r="G49" s="756"/>
      <c r="H49" s="756"/>
      <c r="I49" s="756"/>
      <c r="J49" s="756"/>
      <c r="K49" s="766"/>
      <c r="L49" s="766"/>
    </row>
    <row r="50" spans="1:54" ht="27.95" customHeight="1">
      <c r="A50" s="22"/>
      <c r="B50" s="89">
        <v>5</v>
      </c>
      <c r="C50" s="652"/>
      <c r="D50" s="652"/>
      <c r="E50" s="652"/>
      <c r="F50" s="652"/>
      <c r="G50" s="756"/>
      <c r="H50" s="756"/>
      <c r="I50" s="756"/>
      <c r="J50" s="756"/>
      <c r="K50" s="766"/>
      <c r="L50" s="766"/>
    </row>
    <row r="51" spans="1:54" ht="21" customHeight="1">
      <c r="A51" s="75">
        <v>3</v>
      </c>
      <c r="B51" s="84" t="s">
        <v>654</v>
      </c>
      <c r="D51" s="83"/>
      <c r="E51" s="83"/>
      <c r="F51" s="83"/>
    </row>
    <row r="52" spans="1:54" ht="55.5" customHeight="1">
      <c r="A52" s="75"/>
      <c r="B52" s="764" t="s">
        <v>655</v>
      </c>
      <c r="C52" s="764"/>
      <c r="D52" s="764"/>
      <c r="E52" s="764"/>
      <c r="F52" s="764"/>
      <c r="G52" s="764"/>
      <c r="H52" s="764"/>
      <c r="I52" s="764"/>
      <c r="J52" s="764"/>
      <c r="K52" s="764"/>
      <c r="L52" s="764"/>
    </row>
    <row r="53" spans="1:54" ht="10.5" customHeight="1">
      <c r="A53" s="75"/>
      <c r="B53" s="84"/>
      <c r="D53" s="83"/>
      <c r="E53" s="83"/>
      <c r="F53" s="83"/>
    </row>
    <row r="54" spans="1:54" ht="21.75" customHeight="1">
      <c r="A54" s="85">
        <v>3.1</v>
      </c>
      <c r="B54" s="765" t="s">
        <v>656</v>
      </c>
      <c r="C54" s="765"/>
      <c r="D54" s="765"/>
      <c r="E54" s="765"/>
      <c r="F54" s="765"/>
      <c r="G54" s="765"/>
      <c r="H54" s="765"/>
      <c r="I54" s="765"/>
      <c r="J54" s="765"/>
      <c r="K54" s="765"/>
      <c r="L54" s="765"/>
    </row>
    <row r="55" spans="1:54" ht="9" customHeight="1">
      <c r="A55" s="22"/>
      <c r="B55" s="758"/>
      <c r="C55" s="758"/>
      <c r="D55" s="758"/>
      <c r="E55" s="758"/>
      <c r="F55" s="758"/>
      <c r="G55" s="758"/>
      <c r="H55" s="758"/>
      <c r="I55" s="758"/>
      <c r="J55" s="758"/>
      <c r="K55" s="758"/>
      <c r="L55" s="758"/>
    </row>
    <row r="56" spans="1:54" s="11" customFormat="1" ht="40.5" customHeight="1">
      <c r="A56" s="22"/>
      <c r="B56" s="625" t="s">
        <v>35</v>
      </c>
      <c r="C56" s="625"/>
      <c r="D56" s="625"/>
      <c r="E56" s="593" t="s">
        <v>657</v>
      </c>
      <c r="F56" s="757"/>
      <c r="G56" s="757"/>
      <c r="H56" s="594"/>
      <c r="I56" s="625" t="s">
        <v>658</v>
      </c>
      <c r="J56" s="625"/>
      <c r="K56" s="625"/>
      <c r="L56" s="625"/>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row>
    <row r="57" spans="1:54" ht="20.100000000000001" customHeight="1">
      <c r="A57" s="22"/>
      <c r="B57" s="652"/>
      <c r="C57" s="652"/>
      <c r="D57" s="652"/>
      <c r="E57" s="756"/>
      <c r="F57" s="756"/>
      <c r="G57" s="756"/>
      <c r="H57" s="756"/>
      <c r="I57" s="756"/>
      <c r="J57" s="756"/>
      <c r="K57" s="756"/>
      <c r="L57" s="756"/>
    </row>
    <row r="58" spans="1:54" ht="20.100000000000001" customHeight="1">
      <c r="A58" s="22"/>
      <c r="B58" s="652"/>
      <c r="C58" s="652"/>
      <c r="D58" s="652"/>
      <c r="E58" s="756"/>
      <c r="F58" s="756"/>
      <c r="G58" s="756"/>
      <c r="H58" s="756"/>
      <c r="I58" s="756"/>
      <c r="J58" s="756"/>
      <c r="K58" s="756"/>
      <c r="L58" s="756"/>
    </row>
    <row r="59" spans="1:54" ht="20.100000000000001" customHeight="1">
      <c r="A59" s="22"/>
      <c r="B59" s="652"/>
      <c r="C59" s="652"/>
      <c r="D59" s="652"/>
      <c r="E59" s="756"/>
      <c r="F59" s="756"/>
      <c r="G59" s="756"/>
      <c r="H59" s="756"/>
      <c r="I59" s="756"/>
      <c r="J59" s="756"/>
      <c r="K59" s="756"/>
      <c r="L59" s="756"/>
    </row>
    <row r="60" spans="1:54" ht="20.100000000000001" customHeight="1">
      <c r="A60" s="22"/>
      <c r="B60" s="652"/>
      <c r="C60" s="652"/>
      <c r="D60" s="652"/>
      <c r="E60" s="756"/>
      <c r="F60" s="756"/>
      <c r="G60" s="756"/>
      <c r="H60" s="756"/>
      <c r="I60" s="756"/>
      <c r="J60" s="756"/>
      <c r="K60" s="756"/>
      <c r="L60" s="756"/>
    </row>
    <row r="61" spans="1:54" ht="20.100000000000001" customHeight="1">
      <c r="A61" s="22"/>
      <c r="B61" s="652"/>
      <c r="C61" s="652"/>
      <c r="D61" s="652"/>
      <c r="E61" s="756"/>
      <c r="F61" s="756"/>
      <c r="G61" s="756"/>
      <c r="H61" s="756"/>
      <c r="I61" s="756"/>
      <c r="J61" s="756"/>
      <c r="K61" s="756"/>
      <c r="L61" s="756"/>
    </row>
    <row r="62" spans="1:54" ht="20.100000000000001" customHeight="1">
      <c r="A62" s="22"/>
      <c r="B62" s="652"/>
      <c r="C62" s="652"/>
      <c r="D62" s="652"/>
      <c r="E62" s="756"/>
      <c r="F62" s="756"/>
      <c r="G62" s="756"/>
      <c r="H62" s="756"/>
      <c r="I62" s="756"/>
      <c r="J62" s="756"/>
      <c r="K62" s="756"/>
      <c r="L62" s="756"/>
    </row>
    <row r="63" spans="1:54" ht="20.100000000000001" customHeight="1">
      <c r="A63" s="22"/>
      <c r="B63" s="22"/>
      <c r="C63" s="22"/>
      <c r="D63" s="22"/>
      <c r="E63" s="22"/>
      <c r="F63" s="22"/>
      <c r="G63" s="22"/>
      <c r="H63" s="22"/>
      <c r="I63" s="22"/>
      <c r="J63" s="22"/>
      <c r="K63" s="22"/>
      <c r="L63" s="22"/>
    </row>
    <row r="64" spans="1:54" ht="21" customHeight="1">
      <c r="A64" s="75">
        <v>4</v>
      </c>
      <c r="B64" s="84" t="s">
        <v>38</v>
      </c>
      <c r="D64" s="83"/>
      <c r="E64" s="83"/>
      <c r="F64" s="83"/>
    </row>
    <row r="65" spans="1:54" ht="18" customHeight="1">
      <c r="A65" s="85">
        <v>4.0999999999999996</v>
      </c>
      <c r="B65" s="768" t="s">
        <v>39</v>
      </c>
      <c r="C65" s="768"/>
      <c r="D65" s="768"/>
      <c r="E65" s="768"/>
      <c r="F65" s="768"/>
      <c r="G65" s="768"/>
      <c r="H65" s="768"/>
      <c r="I65" s="768"/>
      <c r="J65" s="768"/>
      <c r="K65" s="768"/>
      <c r="L65" s="768"/>
    </row>
    <row r="66" spans="1:54" ht="67.5" customHeight="1">
      <c r="A66" s="22"/>
      <c r="B66" s="758" t="s">
        <v>40</v>
      </c>
      <c r="C66" s="758"/>
      <c r="D66" s="758"/>
      <c r="E66" s="758"/>
      <c r="F66" s="758"/>
      <c r="G66" s="758"/>
      <c r="H66" s="758"/>
      <c r="I66" s="758"/>
      <c r="J66" s="758"/>
      <c r="K66" s="758"/>
      <c r="L66" s="758"/>
    </row>
    <row r="67" spans="1:54" s="11" customFormat="1" ht="35.25" customHeight="1">
      <c r="A67" s="22"/>
      <c r="B67" s="625" t="s">
        <v>41</v>
      </c>
      <c r="C67" s="625"/>
      <c r="D67" s="625"/>
      <c r="E67" s="593" t="s">
        <v>42</v>
      </c>
      <c r="F67" s="757"/>
      <c r="G67" s="757"/>
      <c r="H67" s="594"/>
      <c r="I67" s="625" t="s">
        <v>43</v>
      </c>
      <c r="J67" s="625"/>
      <c r="K67" s="625"/>
      <c r="L67" s="625"/>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row>
    <row r="68" spans="1:54" ht="20.100000000000001" customHeight="1">
      <c r="A68" s="22"/>
      <c r="B68" s="652"/>
      <c r="C68" s="652"/>
      <c r="D68" s="652"/>
      <c r="E68" s="756"/>
      <c r="F68" s="756"/>
      <c r="G68" s="756"/>
      <c r="H68" s="756"/>
      <c r="I68" s="756"/>
      <c r="J68" s="756"/>
      <c r="K68" s="756"/>
      <c r="L68" s="756"/>
    </row>
    <row r="69" spans="1:54" ht="20.100000000000001" customHeight="1">
      <c r="A69" s="22"/>
      <c r="B69" s="652"/>
      <c r="C69" s="652"/>
      <c r="D69" s="652"/>
      <c r="E69" s="756"/>
      <c r="F69" s="756"/>
      <c r="G69" s="756"/>
      <c r="H69" s="756"/>
      <c r="I69" s="756"/>
      <c r="J69" s="756"/>
      <c r="K69" s="756"/>
      <c r="L69" s="756"/>
    </row>
    <row r="70" spans="1:54" ht="20.100000000000001" customHeight="1">
      <c r="A70" s="22"/>
      <c r="B70" s="652"/>
      <c r="C70" s="652"/>
      <c r="D70" s="652"/>
      <c r="E70" s="756"/>
      <c r="F70" s="756"/>
      <c r="G70" s="756"/>
      <c r="H70" s="756"/>
      <c r="I70" s="756"/>
      <c r="J70" s="756"/>
      <c r="K70" s="756"/>
      <c r="L70" s="756"/>
    </row>
    <row r="71" spans="1:54" ht="20.100000000000001" customHeight="1">
      <c r="A71" s="22"/>
      <c r="B71" s="652"/>
      <c r="C71" s="652"/>
      <c r="D71" s="652"/>
      <c r="E71" s="756"/>
      <c r="F71" s="756"/>
      <c r="G71" s="756"/>
      <c r="H71" s="756"/>
      <c r="I71" s="756"/>
      <c r="J71" s="756"/>
      <c r="K71" s="756"/>
      <c r="L71" s="756"/>
    </row>
    <row r="72" spans="1:54" ht="20.100000000000001" customHeight="1">
      <c r="A72" s="22"/>
      <c r="B72" s="652"/>
      <c r="C72" s="652"/>
      <c r="D72" s="652"/>
      <c r="E72" s="756"/>
      <c r="F72" s="756"/>
      <c r="G72" s="756"/>
      <c r="H72" s="756"/>
      <c r="I72" s="756"/>
      <c r="J72" s="756"/>
      <c r="K72" s="756"/>
      <c r="L72" s="756"/>
    </row>
    <row r="73" spans="1:54" ht="20.100000000000001" customHeight="1">
      <c r="A73" s="22"/>
      <c r="B73" s="652"/>
      <c r="C73" s="652"/>
      <c r="D73" s="652"/>
      <c r="E73" s="756"/>
      <c r="F73" s="756"/>
      <c r="G73" s="756"/>
      <c r="H73" s="756"/>
      <c r="I73" s="756"/>
      <c r="J73" s="756"/>
      <c r="K73" s="756"/>
      <c r="L73" s="756"/>
    </row>
    <row r="74" spans="1:54" s="11" customFormat="1" ht="20.100000000000001" customHeight="1">
      <c r="A74" s="19">
        <v>4.2</v>
      </c>
      <c r="B74" s="19" t="s">
        <v>44</v>
      </c>
      <c r="C74" s="86"/>
      <c r="D74" s="86"/>
      <c r="E74" s="86"/>
      <c r="F74" s="86"/>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row>
    <row r="75" spans="1:54" s="11" customFormat="1" ht="20.100000000000001" customHeight="1">
      <c r="A75" s="19"/>
      <c r="B75" s="19"/>
      <c r="C75" s="86"/>
      <c r="D75" s="86"/>
      <c r="E75" s="86"/>
      <c r="F75" s="86"/>
      <c r="K75" s="90" t="s">
        <v>120</v>
      </c>
      <c r="L75" s="91"/>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row>
    <row r="76" spans="1:54" s="11" customFormat="1" ht="20.100000000000001" customHeight="1">
      <c r="A76" s="19"/>
      <c r="B76" s="34" t="s">
        <v>118</v>
      </c>
      <c r="C76" s="625" t="s">
        <v>119</v>
      </c>
      <c r="D76" s="625"/>
      <c r="E76" s="625"/>
      <c r="F76" s="625"/>
      <c r="G76" s="625"/>
      <c r="H76" s="593" t="s">
        <v>45</v>
      </c>
      <c r="I76" s="757"/>
      <c r="J76" s="757"/>
      <c r="K76" s="757"/>
      <c r="L76" s="594"/>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row>
    <row r="77" spans="1:54" s="143" customFormat="1" ht="33" customHeight="1">
      <c r="A77" s="25"/>
      <c r="B77" s="78"/>
      <c r="C77" s="74" t="s">
        <v>624</v>
      </c>
      <c r="D77" s="74" t="s">
        <v>533</v>
      </c>
      <c r="E77" s="74" t="s">
        <v>509</v>
      </c>
      <c r="F77" s="74" t="s">
        <v>508</v>
      </c>
      <c r="G77" s="74" t="s">
        <v>505</v>
      </c>
      <c r="H77" s="74" t="s">
        <v>718</v>
      </c>
      <c r="I77" s="74" t="s">
        <v>719</v>
      </c>
      <c r="J77" s="74" t="s">
        <v>733</v>
      </c>
      <c r="K77" s="74" t="s">
        <v>789</v>
      </c>
      <c r="L77" s="74" t="s">
        <v>799</v>
      </c>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row>
    <row r="78" spans="1:54" s="11" customFormat="1" ht="33" customHeight="1">
      <c r="A78" s="19"/>
      <c r="B78" s="78" t="s">
        <v>121</v>
      </c>
      <c r="C78" s="144"/>
      <c r="D78" s="144"/>
      <c r="E78" s="144"/>
      <c r="F78" s="144"/>
      <c r="G78" s="144"/>
      <c r="H78" s="144"/>
      <c r="I78" s="144"/>
      <c r="J78" s="144"/>
      <c r="K78" s="144"/>
      <c r="L78" s="144"/>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row>
    <row r="79" spans="1:54" s="11" customFormat="1" ht="33" customHeight="1">
      <c r="A79" s="19"/>
      <c r="B79" s="78" t="s">
        <v>122</v>
      </c>
      <c r="C79" s="144"/>
      <c r="D79" s="144"/>
      <c r="E79" s="144"/>
      <c r="F79" s="144"/>
      <c r="G79" s="144"/>
      <c r="H79" s="144"/>
      <c r="I79" s="144"/>
      <c r="J79" s="144"/>
      <c r="K79" s="144"/>
      <c r="L79" s="144"/>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row>
    <row r="80" spans="1:54" s="11" customFormat="1" ht="33" customHeight="1">
      <c r="A80" s="19"/>
      <c r="B80" s="78" t="s">
        <v>125</v>
      </c>
      <c r="C80" s="144"/>
      <c r="D80" s="144"/>
      <c r="E80" s="144"/>
      <c r="F80" s="144"/>
      <c r="G80" s="144"/>
      <c r="H80" s="144"/>
      <c r="I80" s="144"/>
      <c r="J80" s="144"/>
      <c r="K80" s="144"/>
      <c r="L80" s="144"/>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row>
    <row r="81" spans="1:54" s="11" customFormat="1" ht="33" customHeight="1">
      <c r="A81" s="19"/>
      <c r="B81" s="78" t="s">
        <v>126</v>
      </c>
      <c r="C81" s="144"/>
      <c r="D81" s="144"/>
      <c r="E81" s="144"/>
      <c r="F81" s="144"/>
      <c r="G81" s="144"/>
      <c r="H81" s="144"/>
      <c r="I81" s="144"/>
      <c r="J81" s="144"/>
      <c r="K81" s="144"/>
      <c r="L81" s="144"/>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row>
    <row r="82" spans="1:54" s="11" customFormat="1" ht="33" customHeight="1">
      <c r="A82" s="19"/>
      <c r="B82" s="78" t="s">
        <v>127</v>
      </c>
      <c r="C82" s="144"/>
      <c r="D82" s="144"/>
      <c r="E82" s="144"/>
      <c r="F82" s="144"/>
      <c r="G82" s="144"/>
      <c r="H82" s="144"/>
      <c r="I82" s="144"/>
      <c r="J82" s="144"/>
      <c r="K82" s="144"/>
      <c r="L82" s="144"/>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row>
    <row r="83" spans="1:54" s="11" customFormat="1" ht="33" customHeight="1">
      <c r="A83" s="19"/>
      <c r="B83" s="78" t="s">
        <v>128</v>
      </c>
      <c r="C83" s="144"/>
      <c r="D83" s="144"/>
      <c r="E83" s="144"/>
      <c r="F83" s="144"/>
      <c r="G83" s="144"/>
      <c r="H83" s="144"/>
      <c r="I83" s="144"/>
      <c r="J83" s="144"/>
      <c r="K83" s="144"/>
      <c r="L83" s="144"/>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row>
    <row r="84" spans="1:54" ht="20.100000000000001" customHeight="1">
      <c r="A84" s="87"/>
      <c r="B84" s="87"/>
      <c r="C84" s="88"/>
      <c r="D84" s="88"/>
      <c r="E84" s="88"/>
      <c r="F84" s="88"/>
    </row>
    <row r="85" spans="1:54" ht="45.75" customHeight="1">
      <c r="A85" s="299">
        <v>5</v>
      </c>
      <c r="B85" s="761" t="s">
        <v>507</v>
      </c>
      <c r="C85" s="761"/>
      <c r="D85" s="761"/>
      <c r="E85" s="761"/>
      <c r="F85" s="761"/>
      <c r="G85" s="761"/>
      <c r="H85" s="762" t="s">
        <v>56</v>
      </c>
      <c r="I85" s="762"/>
      <c r="J85" s="762"/>
      <c r="K85" s="762"/>
      <c r="L85" s="762"/>
    </row>
    <row r="86" spans="1:54">
      <c r="A86" s="39"/>
      <c r="B86" s="758"/>
      <c r="C86" s="758"/>
      <c r="D86" s="758"/>
      <c r="E86" s="758"/>
      <c r="F86" s="758"/>
      <c r="G86" s="758"/>
      <c r="H86" s="758"/>
      <c r="I86" s="758"/>
      <c r="J86" s="758"/>
      <c r="K86" s="758"/>
      <c r="L86" s="758"/>
    </row>
    <row r="87" spans="1:54" ht="20.100000000000001" customHeight="1">
      <c r="A87" s="87"/>
      <c r="B87" s="87"/>
      <c r="C87" s="88"/>
      <c r="D87" s="88"/>
      <c r="E87" s="88"/>
      <c r="F87" s="88"/>
    </row>
    <row r="88" spans="1:54" ht="24" customHeight="1">
      <c r="A88" s="87"/>
      <c r="B88" s="87"/>
      <c r="C88" s="88"/>
      <c r="D88" s="88"/>
      <c r="E88" s="88"/>
      <c r="F88" s="12"/>
      <c r="G88" s="45"/>
    </row>
    <row r="89" spans="1:54" ht="24" customHeight="1">
      <c r="A89" s="23" t="s">
        <v>6</v>
      </c>
      <c r="B89" s="763" t="str">
        <f>'Attach 3(JV)'!B24</f>
        <v>--</v>
      </c>
      <c r="C89" s="763"/>
      <c r="D89" s="763"/>
      <c r="E89" s="12"/>
      <c r="G89" s="45" t="s">
        <v>4</v>
      </c>
      <c r="H89" s="759" t="str">
        <f>'Attach 3(JV)'!E24</f>
        <v/>
      </c>
      <c r="I89" s="760"/>
      <c r="J89" s="760"/>
      <c r="K89" s="760"/>
      <c r="L89" s="760"/>
    </row>
    <row r="90" spans="1:54" ht="24" customHeight="1">
      <c r="A90" s="23" t="s">
        <v>7</v>
      </c>
      <c r="B90" s="579" t="str">
        <f>'Attach 3(JV)'!B25</f>
        <v/>
      </c>
      <c r="C90" s="579"/>
      <c r="D90" s="579"/>
      <c r="E90" s="12"/>
      <c r="G90" s="45" t="s">
        <v>5</v>
      </c>
      <c r="H90" s="759" t="str">
        <f>'Attach 3(JV)'!E25</f>
        <v/>
      </c>
      <c r="I90" s="760"/>
      <c r="J90" s="760"/>
      <c r="K90" s="760"/>
      <c r="L90" s="760"/>
    </row>
  </sheetData>
  <sheetProtection algorithmName="SHA-512" hashValue="hEqCqzlR1qfN7A1C38rFBVI4AQykJSkQsv3/HWVV2g6bzBMtKVsyZk3uajf6RFndY9uyUhyf9HO8dkQ4EhTJdQ==" saltValue="1Ag3u6m7aMuDMXtw1zedQg=="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5" zoomScale="90" zoomScaleSheetLayoutView="90" workbookViewId="0">
      <selection activeCell="E19" sqref="E19"/>
    </sheetView>
  </sheetViews>
  <sheetFormatPr defaultRowHeight="16.5"/>
  <cols>
    <col min="1" max="1" width="16.28515625" style="262" customWidth="1"/>
    <col min="2" max="2" width="31.28515625" style="262" customWidth="1"/>
    <col min="3" max="3" width="34.85546875" style="262" customWidth="1"/>
    <col min="4" max="4" width="18.85546875" style="262" customWidth="1"/>
    <col min="5" max="5" width="21.28515625" style="262" customWidth="1"/>
    <col min="6" max="8" width="9.140625" style="260"/>
    <col min="9" max="16384" width="9.140625" style="261"/>
  </cols>
  <sheetData>
    <row r="1" spans="1:26" ht="15">
      <c r="A1" s="780" t="str">
        <f>'Attach 3(JV)'!A1</f>
        <v xml:space="preserve">Specification No. :CC/NT/W-AIS/DOM/A06/24/09570	</v>
      </c>
      <c r="B1" s="780"/>
      <c r="C1" s="780"/>
      <c r="D1" s="779" t="str">
        <f>"Attachment-17 "&amp;'Attach 3(JV)'!AT1</f>
        <v xml:space="preserve">Attachment-17 </v>
      </c>
      <c r="E1" s="779"/>
    </row>
    <row r="2" spans="1:26" ht="10.5" customHeight="1">
      <c r="Z2" s="263">
        <f>'[6]Attach 3(JV)'!Z2</f>
        <v>0</v>
      </c>
    </row>
    <row r="3" spans="1:26" ht="81" customHeight="1">
      <c r="A3" s="627" t="str">
        <f>'Attach 3(JV)'!A3</f>
        <v>Substation Extension Package SS-133(AIS) associated Augmentation of Transformation Capacity at 400/ 220kV New Wanpoh (PG) S/s in Jammu &amp; Kashmir by 400/220kV, 1x315MVA (3x105MVA) ICT (3rd).</v>
      </c>
      <c r="B3" s="628"/>
      <c r="C3" s="628"/>
      <c r="D3" s="628"/>
      <c r="E3" s="628"/>
      <c r="F3" s="264"/>
      <c r="G3" s="265"/>
      <c r="H3" s="264"/>
    </row>
    <row r="4" spans="1:26" ht="6.75" customHeight="1">
      <c r="A4" s="266"/>
      <c r="H4" s="17"/>
      <c r="I4" s="2"/>
    </row>
    <row r="5" spans="1:26" ht="19.5" customHeight="1">
      <c r="A5" s="781" t="s">
        <v>492</v>
      </c>
      <c r="B5" s="781"/>
      <c r="C5" s="781"/>
      <c r="D5" s="781"/>
      <c r="E5" s="781"/>
      <c r="F5" s="267"/>
      <c r="H5" s="17"/>
      <c r="I5" s="2"/>
    </row>
    <row r="6" spans="1:26" ht="7.5" customHeight="1">
      <c r="A6" s="268"/>
      <c r="H6" s="17"/>
      <c r="I6" s="2"/>
    </row>
    <row r="7" spans="1:26" ht="19.5" customHeight="1">
      <c r="A7" s="269" t="str">
        <f>'Attach 3(JV)'!A7</f>
        <v>Bidder’s Name and Address (Sole Bidder) :</v>
      </c>
      <c r="B7" s="268"/>
      <c r="C7" s="268"/>
      <c r="D7" s="5" t="str">
        <f>'[6]Attach 3(JV)'!E7</f>
        <v>To:</v>
      </c>
      <c r="H7" s="17"/>
      <c r="I7" s="2"/>
    </row>
    <row r="8" spans="1:26" ht="26.25" customHeight="1">
      <c r="A8" s="782" t="str">
        <f>'Attach 3(JV)'!A8</f>
        <v/>
      </c>
      <c r="B8" s="782"/>
      <c r="C8" s="782"/>
      <c r="D8" s="3" t="str">
        <f>'[6]Attach 3(JV)'!E8</f>
        <v>Contract Services</v>
      </c>
      <c r="H8" s="17"/>
      <c r="I8" s="2"/>
    </row>
    <row r="9" spans="1:26" ht="19.5" customHeight="1">
      <c r="A9" s="4" t="s">
        <v>351</v>
      </c>
      <c r="B9" s="571" t="str">
        <f>'Attach 3(JV)'!B9</f>
        <v/>
      </c>
      <c r="C9" s="571"/>
      <c r="D9" s="3" t="str">
        <f>'[6]Attach 3(JV)'!E9</f>
        <v>Power Grid Corporation of India Ltd.,</v>
      </c>
      <c r="H9" s="17"/>
      <c r="I9" s="2"/>
    </row>
    <row r="10" spans="1:26" ht="19.5" customHeight="1">
      <c r="A10" s="4" t="s">
        <v>353</v>
      </c>
      <c r="B10" s="571" t="str">
        <f>'Attach 3(JV)'!B10</f>
        <v/>
      </c>
      <c r="C10" s="571"/>
      <c r="D10" s="3" t="str">
        <f>'[6]Attach 3(JV)'!E10</f>
        <v>"Saudamini", Plot No. 2, Sector 29</v>
      </c>
      <c r="H10" s="17"/>
      <c r="I10" s="2"/>
    </row>
    <row r="11" spans="1:26" ht="19.5" customHeight="1">
      <c r="B11" s="571" t="str">
        <f>'Attach 3(JV)'!B11</f>
        <v/>
      </c>
      <c r="C11" s="571"/>
      <c r="D11" s="3" t="str">
        <f>'[6]Attach 3(JV)'!E11</f>
        <v>Gurgaon (Haryana) - 122001</v>
      </c>
    </row>
    <row r="12" spans="1:26" ht="14.25" customHeight="1">
      <c r="A12" s="268"/>
      <c r="B12" s="571" t="str">
        <f>'Attach 3(JV)'!B12</f>
        <v/>
      </c>
      <c r="C12" s="571"/>
      <c r="D12" s="3"/>
    </row>
    <row r="13" spans="1:26" ht="19.5" customHeight="1">
      <c r="A13" s="262" t="s">
        <v>346</v>
      </c>
    </row>
    <row r="14" spans="1:26" ht="9.9499999999999993" customHeight="1">
      <c r="A14" s="268"/>
    </row>
    <row r="15" spans="1:26" ht="90" customHeight="1">
      <c r="A15" s="270">
        <v>1</v>
      </c>
      <c r="B15" s="784" t="s">
        <v>493</v>
      </c>
      <c r="C15" s="784"/>
      <c r="D15" s="784"/>
      <c r="E15" s="784"/>
      <c r="F15" s="271"/>
      <c r="G15" s="271"/>
      <c r="H15" s="271"/>
    </row>
    <row r="16" spans="1:26" ht="51.75" customHeight="1">
      <c r="A16" s="270">
        <v>2</v>
      </c>
      <c r="B16" s="784" t="s">
        <v>494</v>
      </c>
      <c r="C16" s="784"/>
      <c r="D16" s="784"/>
      <c r="E16" s="784"/>
      <c r="F16" s="271"/>
      <c r="G16" s="271"/>
      <c r="H16" s="271"/>
    </row>
    <row r="17" spans="1:8" ht="9" customHeight="1">
      <c r="A17" s="268"/>
      <c r="B17" s="268"/>
      <c r="C17" s="268"/>
      <c r="D17" s="268"/>
      <c r="E17" s="268"/>
      <c r="F17" s="271"/>
      <c r="G17" s="271"/>
      <c r="H17" s="271"/>
    </row>
    <row r="18" spans="1:8" s="260" customFormat="1" ht="97.5" customHeight="1">
      <c r="A18" s="272" t="s">
        <v>495</v>
      </c>
      <c r="B18" s="273" t="s">
        <v>349</v>
      </c>
      <c r="C18" s="273" t="s">
        <v>496</v>
      </c>
      <c r="D18" s="272" t="s">
        <v>497</v>
      </c>
      <c r="E18" s="272" t="s">
        <v>498</v>
      </c>
      <c r="G18" s="271"/>
      <c r="H18" s="271"/>
    </row>
    <row r="19" spans="1:8">
      <c r="A19" s="274"/>
      <c r="B19" s="275"/>
      <c r="C19" s="275"/>
      <c r="D19" s="276"/>
      <c r="E19" s="276"/>
      <c r="F19" s="271"/>
      <c r="G19" s="271"/>
      <c r="H19" s="271"/>
    </row>
    <row r="20" spans="1:8">
      <c r="A20" s="274"/>
      <c r="B20" s="275"/>
      <c r="C20" s="275"/>
      <c r="D20" s="276"/>
      <c r="E20" s="276"/>
      <c r="F20" s="271"/>
      <c r="G20" s="271"/>
      <c r="H20" s="271"/>
    </row>
    <row r="21" spans="1:8">
      <c r="A21" s="274"/>
      <c r="B21" s="275"/>
      <c r="C21" s="275"/>
      <c r="D21" s="276"/>
      <c r="E21" s="276"/>
      <c r="F21" s="271"/>
      <c r="G21" s="271"/>
      <c r="H21" s="271"/>
    </row>
    <row r="22" spans="1:8">
      <c r="A22" s="274"/>
      <c r="B22" s="275"/>
      <c r="C22" s="275"/>
      <c r="D22" s="276"/>
      <c r="E22" s="276"/>
      <c r="F22" s="271"/>
      <c r="G22" s="271"/>
      <c r="H22" s="271"/>
    </row>
    <row r="23" spans="1:8">
      <c r="A23" s="274"/>
      <c r="B23" s="275"/>
      <c r="C23" s="275"/>
      <c r="D23" s="276"/>
      <c r="E23" s="276"/>
      <c r="F23" s="271"/>
      <c r="G23" s="271"/>
      <c r="H23" s="271"/>
    </row>
    <row r="24" spans="1:8">
      <c r="A24" s="274"/>
      <c r="B24" s="275"/>
      <c r="C24" s="275"/>
      <c r="D24" s="276"/>
      <c r="E24" s="276"/>
      <c r="F24" s="271"/>
      <c r="G24" s="271"/>
      <c r="H24" s="271"/>
    </row>
    <row r="25" spans="1:8" ht="6" customHeight="1">
      <c r="A25" s="277"/>
      <c r="B25" s="278"/>
      <c r="C25" s="278"/>
      <c r="D25" s="279"/>
      <c r="E25" s="279"/>
      <c r="F25" s="271"/>
      <c r="G25" s="271"/>
      <c r="H25" s="271"/>
    </row>
    <row r="26" spans="1:8" ht="0.6" hidden="1" customHeight="1">
      <c r="A26" s="280"/>
      <c r="B26" s="281"/>
      <c r="C26" s="281"/>
      <c r="D26" s="282"/>
      <c r="E26" s="282"/>
      <c r="F26" s="271"/>
      <c r="G26" s="271"/>
      <c r="H26" s="271"/>
    </row>
    <row r="27" spans="1:8" ht="30" customHeight="1">
      <c r="A27" s="785" t="s">
        <v>499</v>
      </c>
      <c r="B27" s="785"/>
      <c r="C27" s="785"/>
      <c r="D27" s="785"/>
      <c r="E27" s="785"/>
      <c r="F27" s="271"/>
      <c r="G27" s="271"/>
      <c r="H27" s="271"/>
    </row>
    <row r="28" spans="1:8">
      <c r="C28" s="283"/>
    </row>
    <row r="29" spans="1:8">
      <c r="A29" s="284" t="s">
        <v>6</v>
      </c>
      <c r="B29" s="285" t="str">
        <f>'Attach 3(JV)'!B24</f>
        <v>--</v>
      </c>
      <c r="C29" s="283" t="s">
        <v>4</v>
      </c>
      <c r="D29" s="286" t="str">
        <f>'Attach 3(JV)'!E24</f>
        <v/>
      </c>
    </row>
    <row r="30" spans="1:8">
      <c r="A30" s="284" t="s">
        <v>7</v>
      </c>
      <c r="B30" s="286" t="str">
        <f>'Attach 3(JV)'!B25</f>
        <v/>
      </c>
      <c r="C30" s="283" t="s">
        <v>5</v>
      </c>
      <c r="D30" s="286" t="str">
        <f>'Attach 3(JV)'!E25</f>
        <v/>
      </c>
    </row>
    <row r="31" spans="1:8">
      <c r="B31" s="287"/>
      <c r="C31" s="283"/>
      <c r="D31" s="283"/>
      <c r="E31" s="287"/>
    </row>
    <row r="32" spans="1:8" hidden="1">
      <c r="A32" s="257" t="str">
        <f>A1</f>
        <v xml:space="preserve">Specification No. :CC/NT/W-AIS/DOM/A06/24/09570	</v>
      </c>
      <c r="B32" s="258"/>
      <c r="C32" s="258"/>
      <c r="D32" s="258"/>
      <c r="E32" s="259" t="str">
        <f>D1</f>
        <v xml:space="preserve">Attachment-17 </v>
      </c>
    </row>
    <row r="33" spans="1:8" hidden="1"/>
    <row r="34" spans="1:8" ht="15" hidden="1">
      <c r="A34" s="786" t="str">
        <f>A3</f>
        <v>Substation Extension Package SS-133(AIS) associated Augmentation of Transformation Capacity at 400/ 220kV New Wanpoh (PG) S/s in Jammu &amp; Kashmir by 400/220kV, 1x315MVA (3x105MVA) ICT (3rd).</v>
      </c>
      <c r="B34" s="786"/>
      <c r="C34" s="786"/>
      <c r="D34" s="786"/>
      <c r="E34" s="786"/>
    </row>
    <row r="35" spans="1:8" hidden="1">
      <c r="A35" s="266"/>
    </row>
    <row r="36" spans="1:8" ht="15" hidden="1">
      <c r="A36" s="788" t="s">
        <v>391</v>
      </c>
      <c r="B36" s="788"/>
      <c r="C36" s="788"/>
      <c r="D36" s="788"/>
      <c r="E36" s="788"/>
      <c r="F36" s="261"/>
      <c r="G36" s="261"/>
      <c r="H36" s="261"/>
    </row>
    <row r="37" spans="1:8" hidden="1">
      <c r="A37" s="268"/>
      <c r="F37" s="261"/>
      <c r="G37" s="261"/>
      <c r="H37" s="261"/>
    </row>
    <row r="38" spans="1:8" hidden="1">
      <c r="A38" s="269" t="str">
        <f>'[6]Attach 3(JV)'!A15</f>
        <v>Name(s) and Addresse(s) of other partner(s)</v>
      </c>
      <c r="B38" s="268"/>
      <c r="C38" s="268"/>
      <c r="D38" s="5" t="str">
        <f>D7</f>
        <v>To:</v>
      </c>
      <c r="F38" s="261"/>
      <c r="G38" s="261"/>
      <c r="H38" s="261"/>
    </row>
    <row r="39" spans="1:8" hidden="1">
      <c r="A39" s="269" t="str">
        <f>'[6]Attach 3(JV)'!B16</f>
        <v/>
      </c>
      <c r="B39" s="268"/>
      <c r="C39" s="268"/>
      <c r="D39" s="3" t="str">
        <f>D8</f>
        <v>Contract Services</v>
      </c>
      <c r="F39" s="261"/>
      <c r="G39" s="261"/>
      <c r="H39" s="261"/>
    </row>
    <row r="40" spans="1:8" hidden="1">
      <c r="A40" s="4" t="s">
        <v>351</v>
      </c>
      <c r="B40" s="571" t="str">
        <f>'[6]Attach 3(JV)'!B17:D17</f>
        <v xml:space="preserve">…… ……. …….. …… ……. …….. </v>
      </c>
      <c r="C40" s="571"/>
      <c r="D40" s="3" t="str">
        <f>D9</f>
        <v>Power Grid Corporation of India Ltd.,</v>
      </c>
      <c r="F40" s="261"/>
      <c r="G40" s="261"/>
      <c r="H40" s="261"/>
    </row>
    <row r="41" spans="1:8" hidden="1">
      <c r="A41" s="4" t="s">
        <v>353</v>
      </c>
      <c r="B41" s="571" t="str">
        <f>'[6]Attach 3(JV)'!B18:D18</f>
        <v xml:space="preserve">…… ……. …….. …… ……. …….. </v>
      </c>
      <c r="C41" s="571"/>
      <c r="D41" s="3" t="str">
        <f>D10</f>
        <v>"Saudamini", Plot No. 2, Sector 29</v>
      </c>
      <c r="F41" s="261"/>
      <c r="G41" s="261"/>
      <c r="H41" s="261"/>
    </row>
    <row r="42" spans="1:8" hidden="1">
      <c r="B42" s="571" t="str">
        <f>'[6]Attach 3(JV)'!B19:D19</f>
        <v xml:space="preserve">…… ……. …….. …… ……. …….. </v>
      </c>
      <c r="C42" s="571"/>
      <c r="D42" s="3" t="str">
        <f>D11</f>
        <v>Gurgaon (Haryana) - 122001</v>
      </c>
      <c r="F42" s="261"/>
      <c r="G42" s="261"/>
      <c r="H42" s="261"/>
    </row>
    <row r="43" spans="1:8" hidden="1">
      <c r="A43" s="268"/>
      <c r="B43" s="571" t="str">
        <f>'[6]Attach 3(JV)'!B20:D20</f>
        <v xml:space="preserve">…… ……. …….. …… ……. …….. </v>
      </c>
      <c r="C43" s="571"/>
      <c r="D43" s="3"/>
      <c r="F43" s="261"/>
      <c r="G43" s="261"/>
      <c r="H43" s="261"/>
    </row>
    <row r="44" spans="1:8" hidden="1">
      <c r="A44" s="262" t="s">
        <v>346</v>
      </c>
      <c r="F44" s="261"/>
      <c r="G44" s="261"/>
      <c r="H44" s="261"/>
    </row>
    <row r="45" spans="1:8" hidden="1">
      <c r="A45" s="268"/>
      <c r="F45" s="261"/>
      <c r="G45" s="261"/>
      <c r="H45" s="261"/>
    </row>
    <row r="46" spans="1:8" hidden="1">
      <c r="A46" s="787" t="s">
        <v>392</v>
      </c>
      <c r="B46" s="787"/>
      <c r="C46" s="787"/>
      <c r="D46" s="787"/>
      <c r="E46" s="787"/>
      <c r="F46" s="261"/>
      <c r="G46" s="261"/>
      <c r="H46" s="261"/>
    </row>
    <row r="47" spans="1:8" hidden="1">
      <c r="A47" s="268"/>
      <c r="B47" s="268"/>
      <c r="C47" s="268"/>
      <c r="D47" s="268"/>
      <c r="E47" s="268"/>
      <c r="F47" s="261"/>
      <c r="G47" s="261"/>
      <c r="H47" s="261"/>
    </row>
    <row r="48" spans="1:8" ht="66" hidden="1">
      <c r="A48" s="272" t="s">
        <v>349</v>
      </c>
      <c r="B48" s="783" t="s">
        <v>113</v>
      </c>
      <c r="C48" s="783"/>
      <c r="D48" s="272" t="s">
        <v>114</v>
      </c>
      <c r="E48" s="272" t="s">
        <v>115</v>
      </c>
      <c r="F48" s="261"/>
      <c r="G48" s="261"/>
      <c r="H48" s="261"/>
    </row>
    <row r="49" spans="1:8" hidden="1">
      <c r="A49" s="288">
        <v>1</v>
      </c>
      <c r="B49" s="778"/>
      <c r="C49" s="778"/>
      <c r="D49" s="289"/>
      <c r="E49" s="289"/>
      <c r="F49" s="261"/>
      <c r="G49" s="261"/>
      <c r="H49" s="261"/>
    </row>
    <row r="50" spans="1:8" hidden="1">
      <c r="A50" s="288">
        <v>2</v>
      </c>
      <c r="B50" s="778"/>
      <c r="C50" s="778"/>
      <c r="D50" s="289"/>
      <c r="E50" s="289"/>
      <c r="F50" s="261"/>
      <c r="G50" s="261"/>
      <c r="H50" s="261"/>
    </row>
    <row r="51" spans="1:8" hidden="1">
      <c r="A51" s="288">
        <v>3</v>
      </c>
      <c r="B51" s="778"/>
      <c r="C51" s="778"/>
      <c r="D51" s="289"/>
      <c r="E51" s="289"/>
      <c r="F51" s="261"/>
      <c r="G51" s="261"/>
      <c r="H51" s="261"/>
    </row>
    <row r="52" spans="1:8" hidden="1">
      <c r="A52" s="288">
        <v>4</v>
      </c>
      <c r="B52" s="778"/>
      <c r="C52" s="778"/>
      <c r="D52" s="289"/>
      <c r="E52" s="289"/>
      <c r="F52" s="261"/>
      <c r="G52" s="261"/>
      <c r="H52" s="261"/>
    </row>
    <row r="53" spans="1:8" hidden="1">
      <c r="A53" s="288">
        <v>5</v>
      </c>
      <c r="B53" s="778"/>
      <c r="C53" s="778"/>
      <c r="D53" s="289"/>
      <c r="E53" s="289"/>
      <c r="F53" s="261"/>
      <c r="G53" s="261"/>
      <c r="H53" s="261"/>
    </row>
    <row r="54" spans="1:8" hidden="1">
      <c r="A54" s="288">
        <v>6</v>
      </c>
      <c r="B54" s="778"/>
      <c r="C54" s="778"/>
      <c r="D54" s="289"/>
      <c r="E54" s="289"/>
      <c r="F54" s="261"/>
      <c r="G54" s="261"/>
      <c r="H54" s="261"/>
    </row>
    <row r="55" spans="1:8" hidden="1">
      <c r="A55" s="268"/>
      <c r="B55" s="268"/>
      <c r="C55" s="268"/>
      <c r="D55" s="268"/>
      <c r="E55" s="268"/>
      <c r="F55" s="261"/>
      <c r="G55" s="261"/>
      <c r="H55" s="261"/>
    </row>
    <row r="56" spans="1:8" ht="15" hidden="1">
      <c r="A56" s="290"/>
      <c r="B56" s="290"/>
      <c r="C56" s="290"/>
      <c r="D56" s="290"/>
      <c r="E56" s="290"/>
      <c r="F56" s="261"/>
      <c r="G56" s="261"/>
      <c r="H56" s="261"/>
    </row>
    <row r="57" spans="1:8" ht="15" hidden="1">
      <c r="A57" s="290" t="s">
        <v>6</v>
      </c>
      <c r="B57" s="285" t="str">
        <f>B29</f>
        <v>--</v>
      </c>
      <c r="C57" s="290" t="s">
        <v>4</v>
      </c>
      <c r="D57" s="290" t="str">
        <f>D29</f>
        <v/>
      </c>
      <c r="E57" s="290"/>
      <c r="F57" s="261"/>
      <c r="G57" s="261"/>
      <c r="H57" s="261"/>
    </row>
    <row r="58" spans="1:8" ht="15" hidden="1">
      <c r="A58" s="290" t="s">
        <v>7</v>
      </c>
      <c r="B58" s="290" t="str">
        <f>B30</f>
        <v/>
      </c>
      <c r="C58" s="290" t="s">
        <v>5</v>
      </c>
      <c r="D58" s="290" t="str">
        <f>D30</f>
        <v/>
      </c>
      <c r="E58" s="290"/>
      <c r="F58" s="261"/>
      <c r="G58" s="261"/>
      <c r="H58" s="261"/>
    </row>
    <row r="59" spans="1:8" ht="15" hidden="1">
      <c r="A59" s="290"/>
      <c r="B59" s="290"/>
      <c r="C59" s="290"/>
      <c r="D59" s="290"/>
      <c r="E59" s="290"/>
      <c r="F59" s="261"/>
      <c r="G59" s="261"/>
      <c r="H59" s="261"/>
    </row>
    <row r="60" spans="1:8" hidden="1">
      <c r="A60" s="257" t="str">
        <f>A32</f>
        <v xml:space="preserve">Specification No. :CC/NT/W-AIS/DOM/A06/24/09570	</v>
      </c>
      <c r="B60" s="258"/>
      <c r="C60" s="258"/>
      <c r="D60" s="258"/>
      <c r="E60" s="259" t="str">
        <f>E32</f>
        <v xml:space="preserve">Attachment-17 </v>
      </c>
      <c r="F60" s="261"/>
      <c r="G60" s="261"/>
      <c r="H60" s="261"/>
    </row>
    <row r="61" spans="1:8" hidden="1">
      <c r="F61" s="261"/>
      <c r="G61" s="261"/>
      <c r="H61" s="261"/>
    </row>
    <row r="62" spans="1:8" ht="15" hidden="1">
      <c r="A62" s="786" t="str">
        <f>A34</f>
        <v>Substation Extension Package SS-133(AIS) associated Augmentation of Transformation Capacity at 400/ 220kV New Wanpoh (PG) S/s in Jammu &amp; Kashmir by 400/220kV, 1x315MVA (3x105MVA) ICT (3rd).</v>
      </c>
      <c r="B62" s="786"/>
      <c r="C62" s="786"/>
      <c r="D62" s="786"/>
      <c r="E62" s="786"/>
      <c r="F62" s="261"/>
      <c r="G62" s="261"/>
      <c r="H62" s="261"/>
    </row>
    <row r="63" spans="1:8" hidden="1">
      <c r="A63" s="266"/>
      <c r="F63" s="261"/>
      <c r="G63" s="261"/>
      <c r="H63" s="261"/>
    </row>
    <row r="64" spans="1:8" ht="15" hidden="1">
      <c r="A64" s="788" t="s">
        <v>391</v>
      </c>
      <c r="B64" s="788"/>
      <c r="C64" s="788"/>
      <c r="D64" s="788"/>
      <c r="E64" s="788"/>
      <c r="F64" s="261"/>
      <c r="G64" s="261"/>
      <c r="H64" s="261"/>
    </row>
    <row r="65" spans="1:8" hidden="1">
      <c r="A65" s="268"/>
      <c r="F65" s="261"/>
      <c r="G65" s="261"/>
      <c r="H65" s="261"/>
    </row>
    <row r="66" spans="1:8" hidden="1">
      <c r="A66" s="269" t="str">
        <f>'[6]Attach 3(JV)'!A15</f>
        <v>Name(s) and Addresse(s) of other partner(s)</v>
      </c>
      <c r="B66" s="268"/>
      <c r="C66" s="268"/>
      <c r="D66" s="5" t="str">
        <f>D7</f>
        <v>To:</v>
      </c>
      <c r="F66" s="261"/>
      <c r="G66" s="261"/>
      <c r="H66" s="261"/>
    </row>
    <row r="67" spans="1:8" hidden="1">
      <c r="A67" s="269" t="str">
        <f>'[6]Attach 3(JV)'!E16</f>
        <v/>
      </c>
      <c r="B67" s="268"/>
      <c r="C67" s="268"/>
      <c r="D67" s="3" t="str">
        <f>D8</f>
        <v>Contract Services</v>
      </c>
      <c r="F67" s="261"/>
      <c r="G67" s="261"/>
      <c r="H67" s="261"/>
    </row>
    <row r="68" spans="1:8" hidden="1">
      <c r="A68" s="4" t="s">
        <v>351</v>
      </c>
      <c r="B68" s="571" t="str">
        <f>'[6]Attach 3(JV)'!E17</f>
        <v/>
      </c>
      <c r="C68" s="571"/>
      <c r="D68" s="3" t="str">
        <f>D9</f>
        <v>Power Grid Corporation of India Ltd.,</v>
      </c>
      <c r="F68" s="261"/>
      <c r="G68" s="261"/>
      <c r="H68" s="261"/>
    </row>
    <row r="69" spans="1:8" hidden="1">
      <c r="A69" s="4" t="s">
        <v>353</v>
      </c>
      <c r="B69" s="571" t="str">
        <f>'[6]Attach 3(JV)'!E18</f>
        <v/>
      </c>
      <c r="C69" s="571"/>
      <c r="D69" s="3" t="str">
        <f>D10</f>
        <v>"Saudamini", Plot No. 2, Sector 29</v>
      </c>
      <c r="F69" s="261"/>
      <c r="G69" s="261"/>
      <c r="H69" s="261"/>
    </row>
    <row r="70" spans="1:8" hidden="1">
      <c r="B70" s="571" t="str">
        <f>'[6]Attach 3(JV)'!E19</f>
        <v/>
      </c>
      <c r="C70" s="571"/>
      <c r="D70" s="3" t="str">
        <f>D11</f>
        <v>Gurgaon (Haryana) - 122001</v>
      </c>
      <c r="F70" s="261"/>
      <c r="G70" s="261"/>
      <c r="H70" s="261"/>
    </row>
    <row r="71" spans="1:8" hidden="1">
      <c r="A71" s="268"/>
      <c r="B71" s="571" t="str">
        <f>'[6]Attach 3(JV)'!E20</f>
        <v/>
      </c>
      <c r="C71" s="571"/>
      <c r="D71" s="3"/>
      <c r="F71" s="261"/>
      <c r="G71" s="261"/>
      <c r="H71" s="261"/>
    </row>
    <row r="72" spans="1:8" hidden="1">
      <c r="A72" s="262" t="s">
        <v>346</v>
      </c>
      <c r="F72" s="261"/>
      <c r="G72" s="261"/>
      <c r="H72" s="261"/>
    </row>
    <row r="73" spans="1:8" hidden="1">
      <c r="A73" s="268"/>
      <c r="F73" s="261"/>
      <c r="G73" s="261"/>
      <c r="H73" s="261"/>
    </row>
    <row r="74" spans="1:8" hidden="1">
      <c r="A74" s="787" t="s">
        <v>392</v>
      </c>
      <c r="B74" s="787"/>
      <c r="C74" s="787"/>
      <c r="D74" s="787"/>
      <c r="E74" s="787"/>
      <c r="F74" s="261"/>
      <c r="G74" s="261"/>
      <c r="H74" s="261"/>
    </row>
    <row r="75" spans="1:8" hidden="1">
      <c r="A75" s="268"/>
      <c r="B75" s="268"/>
      <c r="C75" s="268"/>
      <c r="D75" s="268"/>
      <c r="E75" s="268"/>
      <c r="F75" s="261"/>
      <c r="G75" s="261"/>
      <c r="H75" s="261"/>
    </row>
    <row r="76" spans="1:8" ht="66" hidden="1">
      <c r="A76" s="272" t="s">
        <v>349</v>
      </c>
      <c r="B76" s="783" t="s">
        <v>113</v>
      </c>
      <c r="C76" s="783"/>
      <c r="D76" s="272" t="s">
        <v>114</v>
      </c>
      <c r="E76" s="272" t="s">
        <v>115</v>
      </c>
      <c r="F76" s="261"/>
      <c r="G76" s="261"/>
      <c r="H76" s="261"/>
    </row>
    <row r="77" spans="1:8" hidden="1">
      <c r="A77" s="288">
        <v>1</v>
      </c>
      <c r="B77" s="778"/>
      <c r="C77" s="778"/>
      <c r="D77" s="289"/>
      <c r="E77" s="289"/>
      <c r="F77" s="261"/>
      <c r="G77" s="261"/>
      <c r="H77" s="261"/>
    </row>
    <row r="78" spans="1:8" hidden="1">
      <c r="A78" s="288">
        <v>2</v>
      </c>
      <c r="B78" s="778"/>
      <c r="C78" s="778"/>
      <c r="D78" s="289"/>
      <c r="E78" s="289"/>
      <c r="F78" s="261"/>
      <c r="G78" s="261"/>
      <c r="H78" s="261"/>
    </row>
    <row r="79" spans="1:8" hidden="1">
      <c r="A79" s="288">
        <v>3</v>
      </c>
      <c r="B79" s="778"/>
      <c r="C79" s="778"/>
      <c r="D79" s="289"/>
      <c r="E79" s="289"/>
      <c r="F79" s="261"/>
      <c r="G79" s="261"/>
      <c r="H79" s="261"/>
    </row>
    <row r="80" spans="1:8" hidden="1">
      <c r="A80" s="288">
        <v>4</v>
      </c>
      <c r="B80" s="778"/>
      <c r="C80" s="778"/>
      <c r="D80" s="289"/>
      <c r="E80" s="289"/>
      <c r="F80" s="261"/>
      <c r="G80" s="261"/>
      <c r="H80" s="261"/>
    </row>
    <row r="81" spans="1:8" hidden="1">
      <c r="A81" s="288">
        <v>5</v>
      </c>
      <c r="B81" s="778"/>
      <c r="C81" s="778"/>
      <c r="D81" s="289"/>
      <c r="E81" s="289"/>
      <c r="F81" s="261"/>
      <c r="G81" s="261"/>
      <c r="H81" s="261"/>
    </row>
    <row r="82" spans="1:8" hidden="1">
      <c r="A82" s="288">
        <v>6</v>
      </c>
      <c r="B82" s="778"/>
      <c r="C82" s="778"/>
      <c r="D82" s="289"/>
      <c r="E82" s="289"/>
      <c r="F82" s="261"/>
      <c r="G82" s="261"/>
      <c r="H82" s="261"/>
    </row>
    <row r="83" spans="1:8" hidden="1">
      <c r="A83" s="268"/>
      <c r="B83" s="268"/>
      <c r="C83" s="268"/>
      <c r="D83" s="268"/>
      <c r="E83" s="268"/>
      <c r="F83" s="261"/>
      <c r="G83" s="261"/>
      <c r="H83" s="261"/>
    </row>
    <row r="84" spans="1:8" ht="15" hidden="1">
      <c r="A84" s="290"/>
      <c r="B84" s="290"/>
      <c r="C84" s="290"/>
      <c r="D84" s="290"/>
      <c r="E84" s="290"/>
      <c r="F84" s="261"/>
      <c r="G84" s="261"/>
      <c r="H84" s="261"/>
    </row>
    <row r="85" spans="1:8" ht="15" hidden="1">
      <c r="A85" s="290" t="s">
        <v>6</v>
      </c>
      <c r="B85" s="285" t="str">
        <f>B57</f>
        <v>--</v>
      </c>
      <c r="C85" s="290" t="s">
        <v>4</v>
      </c>
      <c r="D85" s="290" t="str">
        <f>D57</f>
        <v/>
      </c>
      <c r="E85" s="290"/>
      <c r="F85" s="261"/>
      <c r="G85" s="261"/>
      <c r="H85" s="261"/>
    </row>
    <row r="86" spans="1:8" ht="15" hidden="1">
      <c r="A86" s="290" t="s">
        <v>7</v>
      </c>
      <c r="B86" s="290" t="str">
        <f>B58</f>
        <v/>
      </c>
      <c r="C86" s="290" t="s">
        <v>5</v>
      </c>
      <c r="D86" s="290" t="str">
        <f>D58</f>
        <v/>
      </c>
      <c r="E86" s="290"/>
      <c r="F86" s="261"/>
      <c r="G86" s="261"/>
      <c r="H86" s="261"/>
    </row>
    <row r="87" spans="1:8" ht="15" hidden="1">
      <c r="A87" s="290"/>
      <c r="B87" s="290"/>
      <c r="C87" s="290"/>
      <c r="D87" s="290"/>
      <c r="E87" s="290"/>
      <c r="F87" s="261"/>
      <c r="G87" s="261"/>
      <c r="H87" s="261"/>
    </row>
    <row r="88" spans="1:8" hidden="1">
      <c r="A88" s="291"/>
      <c r="B88" s="291"/>
      <c r="C88" s="291"/>
      <c r="D88" s="291"/>
      <c r="E88" s="291"/>
      <c r="F88" s="261"/>
      <c r="G88" s="261"/>
      <c r="H88" s="26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8SvSNSsge8uN9PZqJbsHeEYi/z7gPmExmL4wOSQkEBRbzfx70Qfu30mtsL1QDZnd7cRqAU7RsQcFzR7Eo75hjA==" saltValue="EbYd2vo7GH7WYXGuI+eDbQ=="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8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12" zoomScaleSheetLayoutView="100" workbookViewId="0">
      <selection sqref="A1:D1"/>
    </sheetView>
  </sheetViews>
  <sheetFormatPr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ht="15">
      <c r="A1" s="576" t="str">
        <f>'Attach 3(JV)'!A1</f>
        <v xml:space="preserve">Specification No. :CC/NT/W-AIS/DOM/A06/24/09570	</v>
      </c>
      <c r="B1" s="576"/>
      <c r="C1" s="576"/>
      <c r="D1" s="576"/>
      <c r="E1" s="295" t="str">
        <f>"Attachment-18 " &amp; 'Attach 3(JV)'!AT1</f>
        <v xml:space="preserve">Attachment-18 </v>
      </c>
    </row>
    <row r="3" spans="1:9" ht="92.25" customHeight="1">
      <c r="A3" s="627" t="str">
        <f>'Attach 3(JV)'!A3</f>
        <v>Substation Extension Package SS-133(AIS) associated Augmentation of Transformation Capacity at 400/ 220kV New Wanpoh (PG) S/s in Jammu &amp; Kashmir by 400/220kV, 1x315MVA (3x105MVA) ICT (3rd).</v>
      </c>
      <c r="B3" s="628"/>
      <c r="C3" s="628"/>
      <c r="D3" s="628"/>
      <c r="E3" s="628"/>
      <c r="F3" s="13"/>
      <c r="G3" s="14"/>
      <c r="H3" s="13"/>
    </row>
    <row r="4" spans="1:9" ht="20.100000000000001" customHeight="1">
      <c r="A4" s="15"/>
      <c r="H4" s="17"/>
      <c r="I4" s="2"/>
    </row>
    <row r="5" spans="1:9" ht="20.100000000000001" customHeight="1">
      <c r="A5" s="569" t="s">
        <v>506</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3" t="str">
        <f>'Attach 3(JV)'!E8</f>
        <v>Contract Services</v>
      </c>
      <c r="H8" s="17"/>
      <c r="I8" s="2"/>
    </row>
    <row r="9" spans="1:9" ht="20.100000000000001" customHeight="1">
      <c r="A9" s="4" t="s">
        <v>351</v>
      </c>
      <c r="B9" s="571" t="str">
        <f>'Attach 3(JV)'!B9</f>
        <v/>
      </c>
      <c r="C9" s="571"/>
      <c r="D9" s="571"/>
      <c r="E9" s="3" t="str">
        <f>'Attach 3(JV)'!E9</f>
        <v>Power Grid Corporation of India Ltd.,</v>
      </c>
      <c r="H9" s="17"/>
      <c r="I9" s="2"/>
    </row>
    <row r="10" spans="1:9" ht="20.100000000000001" customHeight="1">
      <c r="A10" s="4" t="s">
        <v>353</v>
      </c>
      <c r="B10" s="571" t="str">
        <f>'Attach 3(JV)'!B10</f>
        <v/>
      </c>
      <c r="C10" s="571"/>
      <c r="D10" s="571"/>
      <c r="E10" s="3" t="str">
        <f>'Attach 3(JV)'!E10</f>
        <v>"Saudamini", Plot No. 2, Sector 29</v>
      </c>
      <c r="H10" s="17"/>
      <c r="I10" s="2"/>
    </row>
    <row r="11" spans="1:9" ht="20.100000000000001" customHeight="1">
      <c r="B11" s="571" t="str">
        <f>'Attach 3(JV)'!B11</f>
        <v/>
      </c>
      <c r="C11" s="571"/>
      <c r="D11" s="571"/>
      <c r="E11" s="3" t="str">
        <f>'Attach 3(JV)'!E11</f>
        <v>Gurgaon (Haryana) - 122001</v>
      </c>
    </row>
    <row r="12" spans="1:9" ht="20.100000000000001" customHeight="1">
      <c r="A12" s="19"/>
      <c r="B12" s="571" t="str">
        <f>'Attach 3(JV)'!B12</f>
        <v/>
      </c>
      <c r="C12" s="571"/>
      <c r="D12" s="571"/>
      <c r="E12" s="3"/>
    </row>
    <row r="13" spans="1:9" ht="20.100000000000001" customHeight="1">
      <c r="A13" s="19"/>
      <c r="B13" s="110"/>
      <c r="C13" s="110"/>
      <c r="D13" s="110"/>
      <c r="E13" s="12"/>
    </row>
    <row r="14" spans="1:9" ht="20.100000000000001" customHeight="1">
      <c r="A14" s="16" t="s">
        <v>346</v>
      </c>
    </row>
    <row r="15" spans="1:9" ht="20.100000000000001" customHeight="1">
      <c r="A15" s="19"/>
    </row>
    <row r="16" spans="1:9" ht="20.100000000000001" customHeight="1">
      <c r="A16" s="702" t="s">
        <v>545</v>
      </c>
      <c r="B16" s="702"/>
      <c r="C16" s="702"/>
      <c r="D16" s="702"/>
      <c r="E16" s="702"/>
    </row>
    <row r="17" spans="1:5" ht="20.100000000000001" customHeight="1">
      <c r="A17" s="19"/>
    </row>
    <row r="18" spans="1:5" ht="20.100000000000001" customHeight="1">
      <c r="A18" s="19"/>
    </row>
    <row r="19" spans="1:5">
      <c r="A19" s="23" t="s">
        <v>6</v>
      </c>
      <c r="B19" s="56" t="str">
        <f>'Attach 3(JV)'!B24</f>
        <v>--</v>
      </c>
      <c r="C19" s="27"/>
      <c r="D19" s="24" t="s">
        <v>4</v>
      </c>
      <c r="E19" s="225" t="str">
        <f>'Attach 3(JV)'!E24</f>
        <v/>
      </c>
    </row>
    <row r="20" spans="1:5">
      <c r="A20" s="23" t="s">
        <v>7</v>
      </c>
      <c r="B20" s="225" t="str">
        <f>'Attach 3(JV)'!B25</f>
        <v/>
      </c>
      <c r="C20" s="27"/>
      <c r="D20" s="24" t="s">
        <v>5</v>
      </c>
      <c r="E20" s="22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89xVfAuCd+dyRE1Ac1cUBSnynNtOCGbZgguXOhQQlp8bC4hi19Lw4CeM2KThy3XNB2s8mDzihqdPxWALd3UFcA==" saltValue="i4vNlV7O8rx1ArD3RdY7S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51" zoomScaleNormal="100" zoomScaleSheetLayoutView="100" workbookViewId="0">
      <selection activeCell="B112" sqref="B112:I112"/>
    </sheetView>
  </sheetViews>
  <sheetFormatPr defaultRowHeight="13.5"/>
  <cols>
    <col min="1" max="1" width="10" style="353" customWidth="1"/>
    <col min="2" max="2" width="10.7109375" style="353" customWidth="1"/>
    <col min="3" max="3" width="10.85546875" style="353" customWidth="1"/>
    <col min="4" max="8" width="10.7109375" style="353" customWidth="1"/>
    <col min="9" max="9" width="23" style="353" customWidth="1"/>
    <col min="10" max="10" width="9.140625" style="353" hidden="1" customWidth="1"/>
    <col min="11" max="16" width="10.28515625" style="353" hidden="1" customWidth="1"/>
    <col min="17" max="41" width="0" style="353" hidden="1" customWidth="1"/>
    <col min="42" max="16384" width="9.140625" style="353"/>
  </cols>
  <sheetData>
    <row r="1" spans="1:9" ht="27" customHeight="1">
      <c r="A1" s="809" t="s">
        <v>541</v>
      </c>
      <c r="B1" s="810"/>
      <c r="C1" s="810"/>
      <c r="D1" s="810"/>
      <c r="E1" s="810"/>
      <c r="F1" s="810"/>
      <c r="G1" s="810"/>
      <c r="H1" s="810"/>
      <c r="I1" s="811"/>
    </row>
    <row r="2" spans="1:9" ht="31.5" customHeight="1">
      <c r="A2" s="354" t="s">
        <v>482</v>
      </c>
      <c r="B2" s="812" t="s">
        <v>542</v>
      </c>
      <c r="C2" s="812"/>
      <c r="D2" s="812"/>
      <c r="E2" s="812"/>
      <c r="F2" s="812"/>
      <c r="G2" s="812"/>
      <c r="H2" s="812"/>
      <c r="I2" s="813"/>
    </row>
    <row r="3" spans="1:9" ht="36" customHeight="1">
      <c r="A3" s="354" t="s">
        <v>484</v>
      </c>
      <c r="B3" s="812" t="s">
        <v>599</v>
      </c>
      <c r="C3" s="812"/>
      <c r="D3" s="812"/>
      <c r="E3" s="812"/>
      <c r="F3" s="812"/>
      <c r="G3" s="812"/>
      <c r="H3" s="812"/>
      <c r="I3" s="813"/>
    </row>
    <row r="4" spans="1:9" ht="36" customHeight="1">
      <c r="A4" s="354" t="s">
        <v>486</v>
      </c>
      <c r="B4" s="812" t="s">
        <v>543</v>
      </c>
      <c r="C4" s="812"/>
      <c r="D4" s="812"/>
      <c r="E4" s="812"/>
      <c r="F4" s="812"/>
      <c r="G4" s="812"/>
      <c r="H4" s="812"/>
      <c r="I4" s="813"/>
    </row>
    <row r="5" spans="1:9" ht="36" customHeight="1">
      <c r="A5" s="354" t="s">
        <v>488</v>
      </c>
      <c r="B5" s="812" t="s">
        <v>489</v>
      </c>
      <c r="C5" s="812"/>
      <c r="D5" s="812"/>
      <c r="E5" s="812"/>
      <c r="F5" s="812"/>
      <c r="G5" s="812"/>
      <c r="H5" s="812"/>
      <c r="I5" s="813"/>
    </row>
    <row r="6" spans="1:9" ht="19.5" customHeight="1">
      <c r="A6" s="355" t="s">
        <v>490</v>
      </c>
      <c r="B6" s="801" t="s">
        <v>544</v>
      </c>
      <c r="C6" s="801"/>
      <c r="D6" s="801"/>
      <c r="E6" s="801"/>
      <c r="F6" s="801"/>
      <c r="G6" s="801"/>
      <c r="H6" s="801"/>
      <c r="I6" s="802"/>
    </row>
    <row r="7" spans="1:9" ht="15.75">
      <c r="A7" s="309"/>
      <c r="C7" s="309"/>
      <c r="D7" s="309"/>
      <c r="E7" s="309"/>
      <c r="F7" s="309"/>
      <c r="G7" s="309"/>
      <c r="H7" s="309"/>
      <c r="I7" s="309"/>
    </row>
    <row r="27" spans="1:11" ht="15">
      <c r="K27" s="356">
        <v>0</v>
      </c>
    </row>
    <row r="28" spans="1:11">
      <c r="A28" s="357"/>
      <c r="B28" s="357"/>
      <c r="C28" s="357"/>
      <c r="D28" s="357"/>
      <c r="E28" s="357"/>
      <c r="F28" s="357"/>
      <c r="G28" s="357"/>
      <c r="H28" s="357"/>
      <c r="I28" s="357"/>
      <c r="J28" s="357"/>
      <c r="K28" s="358">
        <v>0</v>
      </c>
    </row>
    <row r="29" spans="1:11">
      <c r="A29" s="357"/>
      <c r="B29" s="357"/>
      <c r="C29" s="357"/>
      <c r="D29" s="357"/>
      <c r="E29" s="357"/>
      <c r="F29" s="357"/>
      <c r="G29" s="357"/>
      <c r="H29" s="357"/>
      <c r="I29" s="357"/>
      <c r="J29" s="357"/>
      <c r="K29" s="358">
        <v>0</v>
      </c>
    </row>
    <row r="30" spans="1:11">
      <c r="A30" s="357"/>
      <c r="B30" s="357"/>
      <c r="C30" s="357"/>
      <c r="D30" s="357"/>
      <c r="E30" s="357"/>
      <c r="F30" s="357"/>
      <c r="G30" s="357"/>
      <c r="H30" s="357"/>
      <c r="I30" s="357"/>
      <c r="J30" s="357"/>
      <c r="K30" s="358">
        <v>0</v>
      </c>
    </row>
    <row r="31" spans="1:11">
      <c r="A31" s="357"/>
      <c r="B31" s="357"/>
      <c r="C31" s="357"/>
      <c r="D31" s="357"/>
      <c r="E31" s="357"/>
      <c r="F31" s="357"/>
      <c r="G31" s="357"/>
      <c r="H31" s="357"/>
      <c r="I31" s="357"/>
      <c r="J31" s="357"/>
    </row>
    <row r="32" spans="1:11" ht="18.75">
      <c r="A32" s="803" t="s">
        <v>546</v>
      </c>
      <c r="B32" s="803"/>
      <c r="C32" s="803"/>
      <c r="D32" s="803"/>
      <c r="E32" s="803"/>
      <c r="F32" s="803"/>
      <c r="G32" s="803"/>
      <c r="H32" s="803"/>
      <c r="I32" s="803"/>
      <c r="J32" s="357"/>
    </row>
    <row r="33" spans="1:16" ht="18.75">
      <c r="A33" s="359"/>
      <c r="B33" s="359"/>
      <c r="C33" s="359"/>
      <c r="D33" s="359"/>
      <c r="E33" s="359"/>
      <c r="F33" s="359"/>
      <c r="G33" s="359"/>
      <c r="H33" s="359"/>
      <c r="I33" s="359"/>
      <c r="J33" s="357"/>
    </row>
    <row r="34" spans="1:16" ht="15.75">
      <c r="A34" s="804" t="s">
        <v>402</v>
      </c>
      <c r="B34" s="804"/>
      <c r="C34" s="804"/>
      <c r="D34" s="804"/>
      <c r="E34" s="804"/>
      <c r="F34" s="804"/>
      <c r="G34" s="804"/>
      <c r="H34" s="804"/>
      <c r="I34" s="804"/>
      <c r="J34" s="357"/>
      <c r="K34" s="356" t="e">
        <v>#REF!</v>
      </c>
      <c r="O34" s="358" t="e">
        <v>#REF!</v>
      </c>
    </row>
    <row r="35" spans="1:16" ht="16.5">
      <c r="A35" s="807" t="s">
        <v>403</v>
      </c>
      <c r="B35" s="807"/>
      <c r="C35" s="807"/>
      <c r="D35" s="807"/>
      <c r="E35" s="807"/>
      <c r="F35" s="807"/>
      <c r="G35" s="807"/>
      <c r="H35" s="807"/>
      <c r="I35" s="807"/>
      <c r="J35" s="357"/>
      <c r="K35" s="358" t="e">
        <v>#REF!</v>
      </c>
      <c r="O35" s="358" t="e">
        <v>#REF!</v>
      </c>
    </row>
    <row r="36" spans="1:16" ht="36" customHeight="1">
      <c r="A36" s="808" t="s">
        <v>534</v>
      </c>
      <c r="B36" s="808"/>
      <c r="C36" s="808"/>
      <c r="D36" s="808"/>
      <c r="E36" s="808"/>
      <c r="F36" s="808"/>
      <c r="G36" s="808"/>
      <c r="H36" s="808"/>
      <c r="I36" s="808"/>
      <c r="J36" s="357"/>
      <c r="K36" s="358" t="e">
        <v>#REF!</v>
      </c>
      <c r="O36" s="358" t="e">
        <v>#REF!</v>
      </c>
    </row>
    <row r="37" spans="1:16" ht="16.5">
      <c r="A37" s="807" t="s">
        <v>535</v>
      </c>
      <c r="B37" s="807"/>
      <c r="C37" s="807"/>
      <c r="D37" s="807"/>
      <c r="E37" s="807"/>
      <c r="F37" s="807"/>
      <c r="G37" s="807"/>
      <c r="H37" s="807"/>
      <c r="I37" s="807"/>
      <c r="J37" s="357"/>
      <c r="K37" s="358" t="e">
        <v>#REF!</v>
      </c>
      <c r="O37" s="358" t="e">
        <v>#REF!</v>
      </c>
    </row>
    <row r="38" spans="1:16" ht="15.75">
      <c r="A38" s="804" t="s">
        <v>404</v>
      </c>
      <c r="B38" s="804"/>
      <c r="C38" s="804"/>
      <c r="D38" s="804"/>
      <c r="E38" s="804"/>
      <c r="F38" s="804"/>
      <c r="G38" s="804"/>
      <c r="H38" s="804"/>
      <c r="I38" s="804"/>
      <c r="J38" s="357"/>
    </row>
    <row r="39" spans="1:16" ht="18.75" customHeight="1">
      <c r="A39" s="807">
        <f>'Names of Bidder'!D10</f>
        <v>0</v>
      </c>
      <c r="B39" s="807"/>
      <c r="C39" s="807"/>
      <c r="D39" s="807"/>
      <c r="E39" s="807"/>
      <c r="F39" s="807"/>
      <c r="G39" s="807"/>
      <c r="H39" s="807"/>
      <c r="I39" s="807"/>
      <c r="J39" s="357"/>
      <c r="K39" s="360">
        <v>1</v>
      </c>
      <c r="M39" s="358" t="s">
        <v>536</v>
      </c>
      <c r="P39" s="358" t="s">
        <v>537</v>
      </c>
    </row>
    <row r="40" spans="1:16" ht="17.25" customHeight="1">
      <c r="A40" s="808" t="str">
        <f xml:space="preserve"> "having its Registered Office at " &amp;'Names of Bidder'!D11 &amp; ","&amp;'Names of Bidder'!D12&amp;","&amp;'Names of Bidder'!D13</f>
        <v>having its Registered Office at ,,</v>
      </c>
      <c r="B40" s="808"/>
      <c r="C40" s="808"/>
      <c r="D40" s="808"/>
      <c r="E40" s="808"/>
      <c r="F40" s="808"/>
      <c r="G40" s="808"/>
      <c r="H40" s="808"/>
      <c r="I40" s="808"/>
      <c r="J40" s="357"/>
      <c r="K40" s="360">
        <v>1</v>
      </c>
      <c r="M40" s="358" t="s">
        <v>538</v>
      </c>
    </row>
    <row r="41" spans="1:16" ht="15.75">
      <c r="A41" s="804" t="s">
        <v>404</v>
      </c>
      <c r="B41" s="804"/>
      <c r="C41" s="804"/>
      <c r="D41" s="804"/>
      <c r="E41" s="804"/>
      <c r="F41" s="804"/>
      <c r="G41" s="804"/>
      <c r="H41" s="804"/>
      <c r="I41" s="804"/>
      <c r="J41" s="357"/>
    </row>
    <row r="42" spans="1:16" ht="15.75">
      <c r="A42" s="804" t="str">
        <f>IF('Names of Bidder'!D6= "Sole Bidder", "", IF('Names of Bidder'!D7=1,'Names of Bidder'!D15,IF('Names of Bidder'!D7=2,'Names of Bidder'!D15&amp;" &amp; "&amp;'Names of Bidder'!D20,"")))</f>
        <v/>
      </c>
      <c r="B42" s="804"/>
      <c r="C42" s="804"/>
      <c r="D42" s="804"/>
      <c r="E42" s="804"/>
      <c r="F42" s="804"/>
      <c r="G42" s="804"/>
      <c r="H42" s="804"/>
      <c r="I42" s="804"/>
      <c r="J42" s="357"/>
    </row>
    <row r="43" spans="1:16" ht="18" customHeight="1">
      <c r="A43" s="808"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08"/>
      <c r="C43" s="808"/>
      <c r="D43" s="808"/>
      <c r="E43" s="808"/>
      <c r="F43" s="808"/>
      <c r="G43" s="808"/>
      <c r="H43" s="808"/>
      <c r="I43" s="808"/>
      <c r="J43" s="357"/>
    </row>
    <row r="44" spans="1:16" ht="15.75">
      <c r="A44" s="804" t="s">
        <v>405</v>
      </c>
      <c r="B44" s="804"/>
      <c r="C44" s="804"/>
      <c r="D44" s="804"/>
      <c r="E44" s="804"/>
      <c r="F44" s="804"/>
      <c r="G44" s="804"/>
      <c r="H44" s="804"/>
      <c r="I44" s="804"/>
      <c r="J44" s="357"/>
    </row>
    <row r="45" spans="1:16" ht="15.75">
      <c r="A45" s="443"/>
      <c r="B45" s="443"/>
      <c r="C45" s="443"/>
      <c r="D45" s="443"/>
      <c r="E45" s="443"/>
      <c r="F45" s="443"/>
      <c r="G45" s="443"/>
      <c r="H45" s="443"/>
      <c r="I45" s="443"/>
      <c r="J45" s="357"/>
    </row>
    <row r="46" spans="1:16" ht="16.5">
      <c r="A46" s="807" t="s">
        <v>406</v>
      </c>
      <c r="B46" s="807"/>
      <c r="C46" s="807"/>
      <c r="D46" s="807"/>
      <c r="E46" s="807"/>
      <c r="F46" s="807"/>
      <c r="G46" s="807"/>
      <c r="H46" s="807"/>
      <c r="I46" s="807"/>
      <c r="J46" s="357"/>
    </row>
    <row r="47" spans="1:16" ht="30.75" customHeight="1">
      <c r="A47" s="807" t="s">
        <v>407</v>
      </c>
      <c r="B47" s="807"/>
      <c r="C47" s="807"/>
      <c r="D47" s="807"/>
      <c r="E47" s="807"/>
      <c r="F47" s="807"/>
      <c r="G47" s="807"/>
      <c r="H47" s="807"/>
      <c r="I47" s="807"/>
      <c r="J47" s="357"/>
    </row>
    <row r="48" spans="1:16" ht="138" customHeight="1">
      <c r="A48" s="789" t="str">
        <f>"POWERGRID intends to award, under laid-down organisational procedures, contract(s) for "&amp;Basic!B1&amp;" Specification Number:"&amp;Basic!B3</f>
        <v xml:space="preserve">POWERGRID intends to award, under laid-down organisational procedures, contract(s) for Substation Extension Package SS-133(AIS) associated Augmentation of Transformation Capacity at 400/ 220kV New Wanpoh (PG) S/s in Jammu &amp; Kashmir by 400/220kV, 1x315MVA (3x105MVA) ICT (3rd). Specification Number:CC/NT/W-AIS/DOM/A06/24/09570	</v>
      </c>
      <c r="B48" s="789"/>
      <c r="C48" s="789"/>
      <c r="D48" s="789"/>
      <c r="E48" s="789"/>
      <c r="F48" s="789"/>
      <c r="G48" s="789"/>
      <c r="H48" s="789"/>
      <c r="I48" s="789"/>
      <c r="J48" s="357"/>
    </row>
    <row r="49" spans="1:10" ht="21" customHeight="1">
      <c r="A49" s="805" t="s">
        <v>408</v>
      </c>
      <c r="B49" s="805"/>
      <c r="C49" s="805"/>
      <c r="D49" s="805"/>
      <c r="E49" s="806" t="s">
        <v>408</v>
      </c>
      <c r="F49" s="806"/>
      <c r="G49" s="806"/>
      <c r="H49" s="806"/>
      <c r="I49" s="806"/>
      <c r="J49" s="357"/>
    </row>
    <row r="50" spans="1:10" ht="33" customHeight="1">
      <c r="A50" s="798" t="s">
        <v>409</v>
      </c>
      <c r="B50" s="798"/>
      <c r="C50" s="798"/>
      <c r="D50" s="798"/>
      <c r="E50" s="799" t="s">
        <v>708</v>
      </c>
      <c r="F50" s="799"/>
      <c r="G50" s="799"/>
      <c r="H50" s="799"/>
      <c r="I50" s="799"/>
      <c r="J50" s="357"/>
    </row>
    <row r="51" spans="1:10" ht="22.5" customHeight="1">
      <c r="A51" s="362" t="s">
        <v>506</v>
      </c>
      <c r="B51" s="363"/>
      <c r="C51" s="363"/>
      <c r="D51" s="363"/>
      <c r="E51" s="364"/>
      <c r="F51" s="363"/>
      <c r="G51" s="363"/>
      <c r="H51" s="363"/>
      <c r="I51" s="365" t="s">
        <v>600</v>
      </c>
      <c r="J51" s="357"/>
    </row>
    <row r="52" spans="1:10" ht="40.5" customHeight="1">
      <c r="A52" s="793" t="s">
        <v>547</v>
      </c>
      <c r="B52" s="793"/>
      <c r="C52" s="793"/>
      <c r="D52" s="793"/>
      <c r="E52" s="793"/>
      <c r="F52" s="793"/>
      <c r="G52" s="793"/>
      <c r="H52" s="793"/>
      <c r="I52" s="793"/>
    </row>
    <row r="53" spans="1:10" ht="40.5" customHeight="1">
      <c r="A53" s="793" t="s">
        <v>548</v>
      </c>
      <c r="B53" s="793"/>
      <c r="C53" s="793"/>
      <c r="D53" s="793"/>
      <c r="E53" s="793"/>
      <c r="F53" s="793"/>
      <c r="G53" s="793"/>
      <c r="H53" s="793"/>
      <c r="I53" s="793"/>
    </row>
    <row r="54" spans="1:10" ht="13.5" customHeight="1">
      <c r="A54" s="367"/>
      <c r="B54" s="309"/>
      <c r="C54" s="309"/>
      <c r="D54" s="309"/>
      <c r="E54" s="309"/>
      <c r="F54" s="309"/>
      <c r="G54" s="309"/>
      <c r="H54" s="309"/>
      <c r="I54" s="309"/>
    </row>
    <row r="55" spans="1:10" ht="15.75">
      <c r="A55" s="800" t="s">
        <v>539</v>
      </c>
      <c r="B55" s="800"/>
      <c r="C55" s="800"/>
      <c r="D55" s="800"/>
      <c r="E55" s="800"/>
      <c r="F55" s="800"/>
      <c r="G55" s="800"/>
      <c r="H55" s="800"/>
      <c r="I55" s="800"/>
    </row>
    <row r="56" spans="1:10" ht="15.75">
      <c r="A56" s="367"/>
      <c r="B56" s="367"/>
      <c r="C56" s="367"/>
      <c r="D56" s="367"/>
      <c r="E56" s="367"/>
      <c r="F56" s="367"/>
      <c r="G56" s="367"/>
      <c r="H56" s="367"/>
      <c r="I56" s="367"/>
    </row>
    <row r="57" spans="1:10" ht="16.5">
      <c r="A57" s="797" t="s">
        <v>414</v>
      </c>
      <c r="B57" s="797"/>
      <c r="C57" s="797"/>
      <c r="D57" s="797"/>
      <c r="E57" s="797"/>
      <c r="F57" s="797"/>
      <c r="G57" s="797"/>
      <c r="H57" s="797"/>
      <c r="I57" s="797"/>
    </row>
    <row r="58" spans="1:10" ht="16.5">
      <c r="A58" s="368"/>
      <c r="B58" s="368"/>
      <c r="C58" s="368"/>
      <c r="D58" s="368"/>
      <c r="E58" s="368"/>
      <c r="F58" s="368"/>
      <c r="G58" s="368"/>
      <c r="H58" s="368"/>
      <c r="I58" s="368"/>
    </row>
    <row r="59" spans="1:10" ht="37.5" customHeight="1">
      <c r="A59" s="789" t="s">
        <v>549</v>
      </c>
      <c r="B59" s="789"/>
      <c r="C59" s="789"/>
      <c r="D59" s="789"/>
      <c r="E59" s="789"/>
      <c r="F59" s="789"/>
      <c r="G59" s="789"/>
      <c r="H59" s="789"/>
      <c r="I59" s="789"/>
    </row>
    <row r="60" spans="1:10" ht="61.5" customHeight="1">
      <c r="A60" s="375" t="s">
        <v>482</v>
      </c>
      <c r="B60" s="789" t="s">
        <v>550</v>
      </c>
      <c r="C60" s="789"/>
      <c r="D60" s="789"/>
      <c r="E60" s="789"/>
      <c r="F60" s="789"/>
      <c r="G60" s="789"/>
      <c r="H60" s="789"/>
      <c r="I60" s="789"/>
    </row>
    <row r="61" spans="1:10" ht="53.25" customHeight="1">
      <c r="A61" s="375" t="s">
        <v>484</v>
      </c>
      <c r="B61" s="789" t="s">
        <v>553</v>
      </c>
      <c r="C61" s="789"/>
      <c r="D61" s="789"/>
      <c r="E61" s="789"/>
      <c r="F61" s="789"/>
      <c r="G61" s="789"/>
      <c r="H61" s="789"/>
      <c r="I61" s="789"/>
    </row>
    <row r="62" spans="1:10" ht="63" customHeight="1">
      <c r="A62" s="375" t="s">
        <v>486</v>
      </c>
      <c r="B62" s="789" t="s">
        <v>554</v>
      </c>
      <c r="C62" s="789"/>
      <c r="D62" s="789"/>
      <c r="E62" s="789"/>
      <c r="F62" s="789"/>
      <c r="G62" s="789"/>
      <c r="H62" s="789"/>
      <c r="I62" s="789"/>
    </row>
    <row r="63" spans="1:10" ht="62.25" customHeight="1">
      <c r="A63" s="375" t="s">
        <v>488</v>
      </c>
      <c r="B63" s="789" t="s">
        <v>555</v>
      </c>
      <c r="C63" s="789"/>
      <c r="D63" s="789"/>
      <c r="E63" s="789"/>
      <c r="F63" s="789"/>
      <c r="G63" s="789"/>
      <c r="H63" s="789"/>
      <c r="I63" s="789"/>
    </row>
    <row r="64" spans="1:10" ht="64.5" customHeight="1">
      <c r="A64" s="375" t="s">
        <v>490</v>
      </c>
      <c r="B64" s="789" t="s">
        <v>556</v>
      </c>
      <c r="C64" s="789"/>
      <c r="D64" s="789"/>
      <c r="E64" s="789"/>
      <c r="F64" s="789"/>
      <c r="G64" s="789"/>
      <c r="H64" s="789"/>
      <c r="I64" s="789"/>
    </row>
    <row r="65" spans="1:10" ht="62.25" customHeight="1">
      <c r="A65" s="375" t="s">
        <v>551</v>
      </c>
      <c r="B65" s="789" t="s">
        <v>557</v>
      </c>
      <c r="C65" s="789"/>
      <c r="D65" s="789"/>
      <c r="E65" s="789"/>
      <c r="F65" s="789"/>
      <c r="G65" s="789"/>
      <c r="H65" s="789"/>
      <c r="I65" s="789"/>
    </row>
    <row r="66" spans="1:10" ht="60.75" customHeight="1">
      <c r="A66" s="375" t="s">
        <v>552</v>
      </c>
      <c r="B66" s="789" t="s">
        <v>558</v>
      </c>
      <c r="C66" s="789"/>
      <c r="D66" s="789"/>
      <c r="E66" s="789"/>
      <c r="F66" s="789"/>
      <c r="G66" s="789"/>
      <c r="H66" s="789"/>
      <c r="I66" s="789"/>
    </row>
    <row r="67" spans="1:10" ht="72" customHeight="1">
      <c r="A67" s="375" t="s">
        <v>559</v>
      </c>
      <c r="B67" s="789" t="s">
        <v>561</v>
      </c>
      <c r="C67" s="789"/>
      <c r="D67" s="789"/>
      <c r="E67" s="789"/>
      <c r="F67" s="789"/>
      <c r="G67" s="789"/>
      <c r="H67" s="789"/>
      <c r="I67" s="789"/>
    </row>
    <row r="68" spans="1:10" ht="60" customHeight="1">
      <c r="A68" s="375" t="s">
        <v>560</v>
      </c>
      <c r="B68" s="789" t="s">
        <v>562</v>
      </c>
      <c r="C68" s="789"/>
      <c r="D68" s="789"/>
      <c r="E68" s="789"/>
      <c r="F68" s="789"/>
      <c r="G68" s="789"/>
      <c r="H68" s="789"/>
      <c r="I68" s="789"/>
    </row>
    <row r="69" spans="1:10" ht="21" customHeight="1">
      <c r="A69" s="789" t="s">
        <v>408</v>
      </c>
      <c r="B69" s="789"/>
      <c r="C69" s="789"/>
      <c r="D69" s="789"/>
      <c r="E69" s="796" t="s">
        <v>408</v>
      </c>
      <c r="F69" s="796"/>
      <c r="G69" s="796"/>
      <c r="H69" s="796"/>
      <c r="I69" s="796"/>
      <c r="J69" s="357"/>
    </row>
    <row r="70" spans="1:10" ht="33" customHeight="1">
      <c r="A70" s="613" t="s">
        <v>409</v>
      </c>
      <c r="B70" s="613"/>
      <c r="C70" s="613"/>
      <c r="D70" s="613"/>
      <c r="E70" s="792" t="s">
        <v>708</v>
      </c>
      <c r="F70" s="792"/>
      <c r="G70" s="792"/>
      <c r="H70" s="792"/>
      <c r="I70" s="792"/>
      <c r="J70" s="357"/>
    </row>
    <row r="71" spans="1:10" ht="20.25" customHeight="1">
      <c r="A71" s="362" t="s">
        <v>506</v>
      </c>
      <c r="B71" s="363"/>
      <c r="C71" s="363"/>
      <c r="D71" s="363"/>
      <c r="E71" s="363"/>
      <c r="F71" s="363"/>
      <c r="G71" s="363"/>
      <c r="H71" s="363"/>
      <c r="I71" s="365" t="s">
        <v>601</v>
      </c>
      <c r="J71" s="357"/>
    </row>
    <row r="72" spans="1:10" ht="24" customHeight="1">
      <c r="A72" s="795"/>
      <c r="B72" s="795"/>
      <c r="C72" s="795"/>
      <c r="D72" s="795"/>
      <c r="E72" s="795"/>
      <c r="F72" s="795"/>
      <c r="G72" s="795"/>
      <c r="H72" s="795"/>
      <c r="I72" s="795"/>
      <c r="J72" s="357"/>
    </row>
    <row r="73" spans="1:10" ht="84" customHeight="1">
      <c r="A73" s="375" t="s">
        <v>563</v>
      </c>
      <c r="B73" s="789" t="s">
        <v>564</v>
      </c>
      <c r="C73" s="789"/>
      <c r="D73" s="789"/>
      <c r="E73" s="789"/>
      <c r="F73" s="789"/>
      <c r="G73" s="789"/>
      <c r="H73" s="789"/>
      <c r="I73" s="789"/>
    </row>
    <row r="74" spans="1:10" ht="30" customHeight="1">
      <c r="A74" s="377" t="s">
        <v>565</v>
      </c>
      <c r="B74" s="376"/>
      <c r="C74" s="376"/>
      <c r="D74" s="376"/>
      <c r="E74" s="376"/>
      <c r="F74" s="376"/>
      <c r="G74" s="376"/>
      <c r="H74" s="376"/>
      <c r="I74" s="376"/>
    </row>
    <row r="75" spans="1:10" ht="42" customHeight="1">
      <c r="A75" s="790" t="s">
        <v>566</v>
      </c>
      <c r="B75" s="790"/>
      <c r="C75" s="790"/>
      <c r="D75" s="790"/>
      <c r="E75" s="790"/>
      <c r="F75" s="790"/>
      <c r="G75" s="790"/>
      <c r="H75" s="790"/>
      <c r="I75" s="790"/>
    </row>
    <row r="76" spans="1:10" ht="80.25" customHeight="1">
      <c r="A76" s="375" t="s">
        <v>482</v>
      </c>
      <c r="B76" s="789" t="s">
        <v>702</v>
      </c>
      <c r="C76" s="789"/>
      <c r="D76" s="789"/>
      <c r="E76" s="789"/>
      <c r="F76" s="789"/>
      <c r="G76" s="789"/>
      <c r="H76" s="789"/>
      <c r="I76" s="789"/>
    </row>
    <row r="77" spans="1:10" ht="72" customHeight="1">
      <c r="A77" s="375" t="s">
        <v>484</v>
      </c>
      <c r="B77" s="789" t="s">
        <v>567</v>
      </c>
      <c r="C77" s="789"/>
      <c r="D77" s="789"/>
      <c r="E77" s="789"/>
      <c r="F77" s="789"/>
      <c r="G77" s="789"/>
      <c r="H77" s="789"/>
      <c r="I77" s="789"/>
    </row>
    <row r="78" spans="1:10" ht="55.5" customHeight="1">
      <c r="A78" s="375" t="s">
        <v>486</v>
      </c>
      <c r="B78" s="789" t="s">
        <v>568</v>
      </c>
      <c r="C78" s="789"/>
      <c r="D78" s="789"/>
      <c r="E78" s="789"/>
      <c r="F78" s="789"/>
      <c r="G78" s="789"/>
      <c r="H78" s="789"/>
      <c r="I78" s="789"/>
    </row>
    <row r="79" spans="1:10" ht="69.75" customHeight="1">
      <c r="A79" s="375" t="s">
        <v>488</v>
      </c>
      <c r="B79" s="789" t="s">
        <v>569</v>
      </c>
      <c r="C79" s="789"/>
      <c r="D79" s="789"/>
      <c r="E79" s="789"/>
      <c r="F79" s="789"/>
      <c r="G79" s="789"/>
      <c r="H79" s="789"/>
      <c r="I79" s="789"/>
    </row>
    <row r="80" spans="1:10" ht="56.25" customHeight="1">
      <c r="A80" s="375" t="s">
        <v>490</v>
      </c>
      <c r="B80" s="789" t="s">
        <v>703</v>
      </c>
      <c r="C80" s="789"/>
      <c r="D80" s="789"/>
      <c r="E80" s="789"/>
      <c r="F80" s="789"/>
      <c r="G80" s="789"/>
      <c r="H80" s="789"/>
      <c r="I80" s="789"/>
    </row>
    <row r="81" spans="1:10" ht="70.5" customHeight="1">
      <c r="A81" s="375" t="s">
        <v>551</v>
      </c>
      <c r="B81" s="789" t="s">
        <v>570</v>
      </c>
      <c r="C81" s="789"/>
      <c r="D81" s="789"/>
      <c r="E81" s="789"/>
      <c r="F81" s="789"/>
      <c r="G81" s="789"/>
      <c r="H81" s="789"/>
      <c r="I81" s="789"/>
    </row>
    <row r="82" spans="1:10" ht="86.25" customHeight="1">
      <c r="A82" s="375" t="s">
        <v>552</v>
      </c>
      <c r="B82" s="789" t="s">
        <v>571</v>
      </c>
      <c r="C82" s="789"/>
      <c r="D82" s="789"/>
      <c r="E82" s="789"/>
      <c r="F82" s="789"/>
      <c r="G82" s="789"/>
      <c r="H82" s="789"/>
      <c r="I82" s="789"/>
    </row>
    <row r="83" spans="1:10" ht="72" customHeight="1">
      <c r="A83" s="375" t="s">
        <v>559</v>
      </c>
      <c r="B83" s="789" t="s">
        <v>572</v>
      </c>
      <c r="C83" s="789"/>
      <c r="D83" s="789"/>
      <c r="E83" s="789"/>
      <c r="F83" s="789"/>
      <c r="G83" s="789"/>
      <c r="H83" s="789"/>
      <c r="I83" s="789"/>
    </row>
    <row r="84" spans="1:10" ht="21" customHeight="1">
      <c r="A84" s="789" t="s">
        <v>408</v>
      </c>
      <c r="B84" s="789"/>
      <c r="C84" s="789"/>
      <c r="D84" s="789"/>
      <c r="E84" s="796" t="s">
        <v>408</v>
      </c>
      <c r="F84" s="796"/>
      <c r="G84" s="796"/>
      <c r="H84" s="796"/>
      <c r="I84" s="796"/>
      <c r="J84" s="357"/>
    </row>
    <row r="85" spans="1:10" ht="33" customHeight="1">
      <c r="A85" s="613" t="s">
        <v>409</v>
      </c>
      <c r="B85" s="613"/>
      <c r="C85" s="613"/>
      <c r="D85" s="613"/>
      <c r="E85" s="792" t="s">
        <v>708</v>
      </c>
      <c r="F85" s="792"/>
      <c r="G85" s="792"/>
      <c r="H85" s="792"/>
      <c r="I85" s="792"/>
      <c r="J85" s="357"/>
    </row>
    <row r="86" spans="1:10" ht="20.25" customHeight="1">
      <c r="A86" s="362" t="s">
        <v>506</v>
      </c>
      <c r="B86" s="363"/>
      <c r="C86" s="363"/>
      <c r="D86" s="363"/>
      <c r="E86" s="363"/>
      <c r="F86" s="363"/>
      <c r="G86" s="363"/>
      <c r="H86" s="363"/>
      <c r="I86" s="365" t="s">
        <v>602</v>
      </c>
      <c r="J86" s="357"/>
    </row>
    <row r="87" spans="1:10" ht="7.5" customHeight="1">
      <c r="A87" s="797"/>
      <c r="B87" s="797"/>
      <c r="C87" s="797"/>
      <c r="D87" s="797"/>
      <c r="E87" s="797"/>
      <c r="F87" s="797"/>
      <c r="G87" s="797"/>
      <c r="H87" s="797"/>
      <c r="I87" s="797"/>
    </row>
    <row r="88" spans="1:10" ht="89.25" customHeight="1">
      <c r="A88" s="375" t="s">
        <v>560</v>
      </c>
      <c r="B88" s="789" t="s">
        <v>573</v>
      </c>
      <c r="C88" s="789"/>
      <c r="D88" s="789"/>
      <c r="E88" s="789"/>
      <c r="F88" s="789"/>
      <c r="G88" s="789"/>
      <c r="H88" s="789"/>
      <c r="I88" s="789"/>
    </row>
    <row r="89" spans="1:10" ht="75" customHeight="1">
      <c r="A89" s="375" t="s">
        <v>563</v>
      </c>
      <c r="B89" s="789" t="s">
        <v>704</v>
      </c>
      <c r="C89" s="789"/>
      <c r="D89" s="789"/>
      <c r="E89" s="789"/>
      <c r="F89" s="789"/>
      <c r="G89" s="789"/>
      <c r="H89" s="789"/>
      <c r="I89" s="789"/>
    </row>
    <row r="90" spans="1:10" ht="64.5" customHeight="1">
      <c r="A90" s="375" t="s">
        <v>574</v>
      </c>
      <c r="B90" s="789" t="s">
        <v>705</v>
      </c>
      <c r="C90" s="789"/>
      <c r="D90" s="789"/>
      <c r="E90" s="789"/>
      <c r="F90" s="789"/>
      <c r="G90" s="789"/>
      <c r="H90" s="789"/>
      <c r="I90" s="789"/>
    </row>
    <row r="91" spans="1:10" ht="95.25" customHeight="1">
      <c r="A91" s="375" t="s">
        <v>575</v>
      </c>
      <c r="B91" s="789" t="s">
        <v>582</v>
      </c>
      <c r="C91" s="789"/>
      <c r="D91" s="789"/>
      <c r="E91" s="789"/>
      <c r="F91" s="789"/>
      <c r="G91" s="789"/>
      <c r="H91" s="789"/>
      <c r="I91" s="789"/>
    </row>
    <row r="92" spans="1:10" ht="73.5" customHeight="1">
      <c r="A92" s="375" t="s">
        <v>576</v>
      </c>
      <c r="B92" s="789" t="s">
        <v>583</v>
      </c>
      <c r="C92" s="789"/>
      <c r="D92" s="789"/>
      <c r="E92" s="789"/>
      <c r="F92" s="789"/>
      <c r="G92" s="789"/>
      <c r="H92" s="789"/>
      <c r="I92" s="789"/>
    </row>
    <row r="93" spans="1:10" ht="58.5" customHeight="1">
      <c r="A93" s="375" t="s">
        <v>577</v>
      </c>
      <c r="B93" s="789" t="s">
        <v>706</v>
      </c>
      <c r="C93" s="789"/>
      <c r="D93" s="789"/>
      <c r="E93" s="789"/>
      <c r="F93" s="789"/>
      <c r="G93" s="789"/>
      <c r="H93" s="789"/>
      <c r="I93" s="789"/>
    </row>
    <row r="94" spans="1:10" ht="111.75" customHeight="1">
      <c r="A94" s="375" t="s">
        <v>578</v>
      </c>
      <c r="B94" s="789" t="s">
        <v>707</v>
      </c>
      <c r="C94" s="789"/>
      <c r="D94" s="789"/>
      <c r="E94" s="789"/>
      <c r="F94" s="789"/>
      <c r="G94" s="789"/>
      <c r="H94" s="789"/>
      <c r="I94" s="789"/>
    </row>
    <row r="95" spans="1:10" ht="84.75" customHeight="1">
      <c r="A95" s="375" t="s">
        <v>579</v>
      </c>
      <c r="B95" s="789" t="s">
        <v>584</v>
      </c>
      <c r="C95" s="789"/>
      <c r="D95" s="789"/>
      <c r="E95" s="789"/>
      <c r="F95" s="789"/>
      <c r="G95" s="789"/>
      <c r="H95" s="789"/>
      <c r="I95" s="789"/>
    </row>
    <row r="96" spans="1:10" ht="84.75" customHeight="1">
      <c r="A96" s="375" t="s">
        <v>580</v>
      </c>
      <c r="B96" s="789" t="s">
        <v>585</v>
      </c>
      <c r="C96" s="789"/>
      <c r="D96" s="789"/>
      <c r="E96" s="789"/>
      <c r="F96" s="789"/>
      <c r="G96" s="789"/>
      <c r="H96" s="789"/>
      <c r="I96" s="789"/>
    </row>
    <row r="97" spans="1:10" ht="21" customHeight="1">
      <c r="A97" s="789" t="s">
        <v>408</v>
      </c>
      <c r="B97" s="789"/>
      <c r="C97" s="789"/>
      <c r="D97" s="789"/>
      <c r="E97" s="796" t="s">
        <v>408</v>
      </c>
      <c r="F97" s="796"/>
      <c r="G97" s="796"/>
      <c r="H97" s="796"/>
      <c r="I97" s="796"/>
      <c r="J97" s="357"/>
    </row>
    <row r="98" spans="1:10" ht="33" customHeight="1">
      <c r="A98" s="613" t="s">
        <v>409</v>
      </c>
      <c r="B98" s="613"/>
      <c r="C98" s="613"/>
      <c r="D98" s="613"/>
      <c r="E98" s="792" t="s">
        <v>708</v>
      </c>
      <c r="F98" s="792"/>
      <c r="G98" s="792"/>
      <c r="H98" s="792"/>
      <c r="I98" s="792"/>
      <c r="J98" s="357"/>
    </row>
    <row r="99" spans="1:10" ht="19.5" customHeight="1">
      <c r="A99" s="362" t="s">
        <v>506</v>
      </c>
      <c r="B99" s="363"/>
      <c r="C99" s="363"/>
      <c r="D99" s="363"/>
      <c r="E99" s="363"/>
      <c r="F99" s="363"/>
      <c r="G99" s="363"/>
      <c r="H99" s="363"/>
      <c r="I99" s="365" t="s">
        <v>603</v>
      </c>
    </row>
    <row r="100" spans="1:10" ht="10.5" customHeight="1">
      <c r="A100" s="369"/>
      <c r="B100" s="366"/>
      <c r="C100" s="366"/>
      <c r="D100" s="366"/>
      <c r="E100" s="366"/>
      <c r="F100" s="366"/>
      <c r="G100" s="366"/>
      <c r="H100" s="366"/>
      <c r="I100" s="366"/>
    </row>
    <row r="101" spans="1:10" ht="79.5" customHeight="1">
      <c r="A101" s="375" t="s">
        <v>581</v>
      </c>
      <c r="B101" s="789" t="s">
        <v>586</v>
      </c>
      <c r="C101" s="789"/>
      <c r="D101" s="789"/>
      <c r="E101" s="789"/>
      <c r="F101" s="789"/>
      <c r="G101" s="789"/>
      <c r="H101" s="789"/>
      <c r="I101" s="789"/>
    </row>
    <row r="102" spans="1:10" ht="72" customHeight="1">
      <c r="A102" s="375" t="s">
        <v>587</v>
      </c>
      <c r="B102" s="789" t="s">
        <v>588</v>
      </c>
      <c r="C102" s="789"/>
      <c r="D102" s="789"/>
      <c r="E102" s="789"/>
      <c r="F102" s="789"/>
      <c r="G102" s="789"/>
      <c r="H102" s="789"/>
      <c r="I102" s="789"/>
    </row>
    <row r="103" spans="1:10" ht="72.75" customHeight="1">
      <c r="A103" s="375" t="s">
        <v>589</v>
      </c>
      <c r="B103" s="789" t="s">
        <v>701</v>
      </c>
      <c r="C103" s="789"/>
      <c r="D103" s="789"/>
      <c r="E103" s="789"/>
      <c r="F103" s="789"/>
      <c r="G103" s="789"/>
      <c r="H103" s="789"/>
      <c r="I103" s="789"/>
    </row>
    <row r="104" spans="1:10" ht="30" customHeight="1">
      <c r="A104" s="377" t="s">
        <v>590</v>
      </c>
      <c r="B104" s="376"/>
      <c r="C104" s="376"/>
      <c r="D104" s="376"/>
      <c r="E104" s="376"/>
      <c r="F104" s="376"/>
      <c r="G104" s="376"/>
      <c r="H104" s="376"/>
      <c r="I104" s="376"/>
    </row>
    <row r="105" spans="1:10" ht="32.25" customHeight="1">
      <c r="A105" s="375" t="s">
        <v>482</v>
      </c>
      <c r="B105" s="789" t="s">
        <v>437</v>
      </c>
      <c r="C105" s="789"/>
      <c r="D105" s="789"/>
      <c r="E105" s="789"/>
      <c r="F105" s="789"/>
      <c r="G105" s="789"/>
      <c r="H105" s="789"/>
      <c r="I105" s="789"/>
    </row>
    <row r="106" spans="1:10" ht="44.25" customHeight="1">
      <c r="A106" s="375" t="s">
        <v>484</v>
      </c>
      <c r="B106" s="789" t="s">
        <v>591</v>
      </c>
      <c r="C106" s="789"/>
      <c r="D106" s="789"/>
      <c r="E106" s="789"/>
      <c r="F106" s="789"/>
      <c r="G106" s="789"/>
      <c r="H106" s="789"/>
      <c r="I106" s="789"/>
    </row>
    <row r="107" spans="1:10" ht="12" customHeight="1">
      <c r="A107" s="375"/>
      <c r="B107" s="374"/>
      <c r="C107" s="374"/>
      <c r="D107" s="374"/>
      <c r="E107" s="374"/>
      <c r="F107" s="374"/>
      <c r="G107" s="374"/>
      <c r="H107" s="374"/>
      <c r="I107" s="374"/>
    </row>
    <row r="108" spans="1:10" ht="30" customHeight="1">
      <c r="A108" s="377" t="s">
        <v>592</v>
      </c>
      <c r="B108" s="376"/>
      <c r="C108" s="376"/>
      <c r="D108" s="376"/>
      <c r="E108" s="376"/>
      <c r="F108" s="376"/>
      <c r="G108" s="376"/>
      <c r="H108" s="376"/>
      <c r="I108" s="376"/>
    </row>
    <row r="109" spans="1:10" ht="40.5" customHeight="1">
      <c r="A109" s="790" t="s">
        <v>593</v>
      </c>
      <c r="B109" s="790"/>
      <c r="C109" s="790"/>
      <c r="D109" s="790"/>
      <c r="E109" s="790"/>
      <c r="F109" s="790"/>
      <c r="G109" s="790"/>
      <c r="H109" s="790"/>
      <c r="I109" s="790"/>
    </row>
    <row r="110" spans="1:10" ht="30" customHeight="1">
      <c r="A110" s="377" t="s">
        <v>594</v>
      </c>
      <c r="B110" s="376"/>
      <c r="C110" s="376"/>
      <c r="D110" s="376"/>
      <c r="E110" s="376"/>
      <c r="F110" s="376"/>
      <c r="G110" s="376"/>
      <c r="H110" s="376"/>
      <c r="I110" s="376"/>
    </row>
    <row r="111" spans="1:10" ht="62.25" customHeight="1">
      <c r="A111" s="375" t="s">
        <v>482</v>
      </c>
      <c r="B111" s="789" t="s">
        <v>803</v>
      </c>
      <c r="C111" s="789"/>
      <c r="D111" s="789"/>
      <c r="E111" s="789"/>
      <c r="F111" s="789"/>
      <c r="G111" s="789"/>
      <c r="H111" s="789"/>
      <c r="I111" s="789"/>
    </row>
    <row r="112" spans="1:10" ht="45" customHeight="1">
      <c r="A112" s="375" t="s">
        <v>484</v>
      </c>
      <c r="B112" s="789" t="s">
        <v>595</v>
      </c>
      <c r="C112" s="789"/>
      <c r="D112" s="789"/>
      <c r="E112" s="789"/>
      <c r="F112" s="789"/>
      <c r="G112" s="789"/>
      <c r="H112" s="789"/>
      <c r="I112" s="789"/>
    </row>
    <row r="113" spans="1:10" ht="55.5" customHeight="1">
      <c r="A113" s="375" t="s">
        <v>486</v>
      </c>
      <c r="B113" s="789" t="s">
        <v>596</v>
      </c>
      <c r="C113" s="789"/>
      <c r="D113" s="789"/>
      <c r="E113" s="789"/>
      <c r="F113" s="789"/>
      <c r="G113" s="789"/>
      <c r="H113" s="789"/>
      <c r="I113" s="789"/>
    </row>
    <row r="114" spans="1:10" ht="58.5" customHeight="1">
      <c r="A114" s="375" t="s">
        <v>488</v>
      </c>
      <c r="B114" s="789" t="s">
        <v>597</v>
      </c>
      <c r="C114" s="789"/>
      <c r="D114" s="789"/>
      <c r="E114" s="789"/>
      <c r="F114" s="789"/>
      <c r="G114" s="789"/>
      <c r="H114" s="789"/>
      <c r="I114" s="789"/>
    </row>
    <row r="115" spans="1:10" ht="54" customHeight="1">
      <c r="A115" s="375" t="s">
        <v>490</v>
      </c>
      <c r="B115" s="789" t="s">
        <v>598</v>
      </c>
      <c r="C115" s="789"/>
      <c r="D115" s="789"/>
      <c r="E115" s="789"/>
      <c r="F115" s="789"/>
      <c r="G115" s="789"/>
      <c r="H115" s="789"/>
      <c r="I115" s="789"/>
    </row>
    <row r="116" spans="1:10" ht="17.45" customHeight="1">
      <c r="A116" s="369"/>
      <c r="B116" s="366"/>
      <c r="C116" s="366"/>
      <c r="D116" s="366"/>
      <c r="E116" s="366"/>
      <c r="F116" s="366"/>
      <c r="G116" s="366"/>
      <c r="H116" s="366"/>
      <c r="I116" s="366"/>
    </row>
    <row r="117" spans="1:10" ht="21" customHeight="1">
      <c r="A117" s="789" t="s">
        <v>408</v>
      </c>
      <c r="B117" s="789"/>
      <c r="C117" s="789"/>
      <c r="D117" s="789"/>
      <c r="E117" s="796" t="s">
        <v>408</v>
      </c>
      <c r="F117" s="796"/>
      <c r="G117" s="796"/>
      <c r="H117" s="796"/>
      <c r="I117" s="796"/>
      <c r="J117" s="357"/>
    </row>
    <row r="118" spans="1:10" ht="33" customHeight="1">
      <c r="A118" s="613" t="s">
        <v>409</v>
      </c>
      <c r="B118" s="613"/>
      <c r="C118" s="613"/>
      <c r="D118" s="613"/>
      <c r="E118" s="792" t="s">
        <v>708</v>
      </c>
      <c r="F118" s="792"/>
      <c r="G118" s="792"/>
      <c r="H118" s="792"/>
      <c r="I118" s="792"/>
      <c r="J118" s="357"/>
    </row>
    <row r="119" spans="1:10" ht="22.5" customHeight="1">
      <c r="A119" s="362" t="s">
        <v>506</v>
      </c>
      <c r="B119" s="363"/>
      <c r="C119" s="363"/>
      <c r="D119" s="363"/>
      <c r="E119" s="363"/>
      <c r="F119" s="363"/>
      <c r="G119" s="363"/>
      <c r="H119" s="363"/>
      <c r="I119" s="365" t="s">
        <v>604</v>
      </c>
      <c r="J119" s="357"/>
    </row>
    <row r="120" spans="1:10" ht="30.75" customHeight="1">
      <c r="A120" s="369"/>
      <c r="B120" s="793"/>
      <c r="C120" s="793"/>
      <c r="D120" s="793"/>
      <c r="E120" s="793"/>
      <c r="F120" s="793"/>
      <c r="G120" s="793"/>
      <c r="H120" s="793"/>
      <c r="I120" s="793"/>
    </row>
    <row r="121" spans="1:10" ht="21.95" customHeight="1">
      <c r="A121" s="309"/>
      <c r="B121" s="361"/>
      <c r="C121" s="309"/>
      <c r="D121" s="309"/>
      <c r="E121" s="309"/>
      <c r="F121" s="361"/>
      <c r="G121" s="309"/>
      <c r="H121" s="309"/>
      <c r="I121" s="309"/>
    </row>
    <row r="122" spans="1:10" ht="21.95" customHeight="1">
      <c r="A122" s="309"/>
      <c r="B122" s="791" t="s">
        <v>462</v>
      </c>
      <c r="C122" s="791"/>
      <c r="D122" s="331"/>
      <c r="E122" s="331"/>
      <c r="F122" s="791" t="s">
        <v>462</v>
      </c>
      <c r="G122" s="791"/>
      <c r="H122" s="331"/>
      <c r="I122" s="331"/>
    </row>
    <row r="123" spans="1:10" ht="35.25" customHeight="1">
      <c r="A123" s="309"/>
      <c r="B123" s="794" t="s">
        <v>409</v>
      </c>
      <c r="C123" s="794"/>
      <c r="D123" s="794"/>
      <c r="E123" s="794"/>
      <c r="F123" s="794" t="s">
        <v>708</v>
      </c>
      <c r="G123" s="794"/>
      <c r="H123" s="794"/>
      <c r="I123" s="794"/>
    </row>
    <row r="124" spans="1:10" ht="21.95" customHeight="1">
      <c r="A124" s="309"/>
      <c r="B124" s="370"/>
      <c r="C124" s="367"/>
      <c r="D124" s="367"/>
      <c r="E124" s="367"/>
      <c r="F124" s="371"/>
      <c r="G124" s="371"/>
      <c r="H124" s="371"/>
      <c r="I124" s="371"/>
    </row>
    <row r="125" spans="1:10" ht="21.95" customHeight="1">
      <c r="A125" s="309"/>
      <c r="B125" s="789" t="s">
        <v>463</v>
      </c>
      <c r="C125" s="789"/>
      <c r="D125" s="789"/>
      <c r="E125" s="789"/>
      <c r="F125" s="789" t="s">
        <v>463</v>
      </c>
      <c r="G125" s="789"/>
      <c r="H125" s="789"/>
      <c r="I125" s="789"/>
    </row>
    <row r="126" spans="1:10" ht="21.95" customHeight="1">
      <c r="A126" s="309"/>
      <c r="B126" s="361"/>
      <c r="C126" s="367"/>
      <c r="D126" s="367"/>
      <c r="E126" s="367"/>
      <c r="F126" s="361"/>
      <c r="G126" s="367"/>
      <c r="H126" s="367"/>
      <c r="I126" s="367"/>
    </row>
    <row r="127" spans="1:10" ht="21.95" customHeight="1">
      <c r="A127" s="309"/>
      <c r="B127" s="361"/>
      <c r="C127" s="367"/>
      <c r="D127" s="367"/>
      <c r="E127" s="367"/>
      <c r="F127" s="361"/>
      <c r="G127" s="367"/>
      <c r="H127" s="367"/>
      <c r="I127" s="367"/>
    </row>
    <row r="128" spans="1:10" ht="21.95" customHeight="1">
      <c r="A128" s="309"/>
      <c r="B128" s="363" t="s">
        <v>464</v>
      </c>
      <c r="C128" s="372"/>
      <c r="D128" s="363"/>
      <c r="E128" s="363"/>
      <c r="F128" s="795" t="s">
        <v>464</v>
      </c>
      <c r="G128" s="795"/>
      <c r="H128" s="795"/>
      <c r="I128" s="795"/>
    </row>
    <row r="129" spans="1:9" ht="21.95" customHeight="1">
      <c r="A129" s="309"/>
      <c r="B129" s="363" t="s">
        <v>5</v>
      </c>
      <c r="C129" s="372"/>
      <c r="D129" s="363"/>
      <c r="E129" s="363"/>
      <c r="F129" s="363" t="s">
        <v>540</v>
      </c>
      <c r="G129" s="331"/>
      <c r="H129" s="331"/>
      <c r="I129" s="331"/>
    </row>
    <row r="130" spans="1:9" ht="21.95" customHeight="1">
      <c r="A130" s="309"/>
      <c r="B130" s="331"/>
      <c r="C130" s="367"/>
      <c r="D130" s="367"/>
      <c r="E130" s="367"/>
      <c r="F130" s="331"/>
      <c r="G130" s="367"/>
      <c r="H130" s="367"/>
      <c r="I130" s="367"/>
    </row>
    <row r="131" spans="1:9" ht="21.95" customHeight="1">
      <c r="A131" s="309"/>
      <c r="B131" s="789" t="s">
        <v>465</v>
      </c>
      <c r="C131" s="789"/>
      <c r="D131" s="789"/>
      <c r="E131" s="789"/>
      <c r="F131" s="789" t="s">
        <v>465</v>
      </c>
      <c r="G131" s="789"/>
      <c r="H131" s="789"/>
      <c r="I131" s="789"/>
    </row>
    <row r="132" spans="1:9" ht="21.95" customHeight="1">
      <c r="A132" s="309"/>
      <c r="B132" s="363" t="s">
        <v>464</v>
      </c>
      <c r="C132" s="363"/>
      <c r="D132" s="363"/>
      <c r="E132" s="363"/>
      <c r="F132" s="363" t="s">
        <v>464</v>
      </c>
      <c r="G132" s="331"/>
      <c r="H132" s="331"/>
      <c r="I132" s="331"/>
    </row>
    <row r="133" spans="1:9" ht="21.95" customHeight="1">
      <c r="A133" s="309"/>
      <c r="B133" s="363" t="s">
        <v>5</v>
      </c>
      <c r="C133" s="363"/>
      <c r="D133" s="363"/>
      <c r="E133" s="363"/>
      <c r="F133" s="363" t="s">
        <v>5</v>
      </c>
      <c r="G133" s="309"/>
      <c r="H133" s="309"/>
      <c r="I133" s="309"/>
    </row>
    <row r="134" spans="1:9" ht="21.95" customHeight="1">
      <c r="A134" s="309"/>
      <c r="B134" s="309"/>
      <c r="C134" s="309"/>
      <c r="D134" s="309"/>
      <c r="E134" s="309"/>
      <c r="F134" s="309"/>
      <c r="G134" s="309"/>
      <c r="H134" s="309"/>
      <c r="I134" s="309"/>
    </row>
    <row r="135" spans="1:9" ht="21.95" customHeight="1">
      <c r="A135" s="309"/>
      <c r="B135" s="789" t="s">
        <v>606</v>
      </c>
      <c r="C135" s="789"/>
      <c r="D135" s="789"/>
      <c r="E135" s="789"/>
      <c r="F135" s="789" t="s">
        <v>606</v>
      </c>
      <c r="G135" s="789"/>
      <c r="H135" s="789"/>
      <c r="I135" s="789"/>
    </row>
    <row r="136" spans="1:9" ht="21.95" customHeight="1">
      <c r="A136" s="309"/>
      <c r="B136" s="363" t="s">
        <v>464</v>
      </c>
      <c r="C136" s="363"/>
      <c r="D136" s="363"/>
      <c r="E136" s="363"/>
      <c r="F136" s="363" t="s">
        <v>464</v>
      </c>
      <c r="G136" s="331"/>
      <c r="H136" s="331"/>
      <c r="I136" s="331"/>
    </row>
    <row r="137" spans="1:9" ht="21.95" customHeight="1">
      <c r="A137" s="309"/>
      <c r="B137" s="363" t="s">
        <v>5</v>
      </c>
      <c r="C137" s="363"/>
      <c r="D137" s="363"/>
      <c r="E137" s="363"/>
      <c r="F137" s="363" t="s">
        <v>5</v>
      </c>
      <c r="G137" s="309"/>
      <c r="H137" s="309"/>
      <c r="I137" s="309"/>
    </row>
    <row r="138" spans="1:9" ht="21.95" customHeight="1">
      <c r="A138" s="309"/>
      <c r="B138" s="363"/>
      <c r="C138" s="363"/>
      <c r="D138" s="363"/>
      <c r="E138" s="363"/>
      <c r="F138" s="363"/>
      <c r="G138" s="309"/>
      <c r="H138" s="309"/>
      <c r="I138" s="309"/>
    </row>
    <row r="139" spans="1:9" ht="21.95" customHeight="1">
      <c r="A139" s="309"/>
      <c r="B139" s="363"/>
      <c r="C139" s="363"/>
      <c r="D139" s="363"/>
      <c r="E139" s="363"/>
      <c r="F139" s="363"/>
      <c r="G139" s="309"/>
      <c r="H139" s="309"/>
      <c r="I139" s="309"/>
    </row>
    <row r="140" spans="1:9" ht="21.95" customHeight="1">
      <c r="A140" s="309"/>
      <c r="B140" s="363"/>
      <c r="C140" s="363"/>
      <c r="D140" s="363"/>
      <c r="E140" s="363"/>
      <c r="F140" s="363"/>
      <c r="G140" s="309"/>
      <c r="H140" s="309"/>
      <c r="I140" s="309"/>
    </row>
    <row r="141" spans="1:9" ht="21.95" customHeight="1">
      <c r="A141" s="309"/>
      <c r="B141" s="363"/>
      <c r="C141" s="363"/>
      <c r="D141" s="363"/>
      <c r="E141" s="363"/>
      <c r="F141" s="363"/>
      <c r="G141" s="309"/>
      <c r="H141" s="309"/>
      <c r="I141" s="309"/>
    </row>
    <row r="142" spans="1:9" ht="21.95" customHeight="1">
      <c r="A142" s="309"/>
      <c r="B142" s="363"/>
      <c r="C142" s="363"/>
      <c r="D142" s="363"/>
      <c r="E142" s="363"/>
      <c r="F142" s="363"/>
      <c r="G142" s="309"/>
      <c r="H142" s="309"/>
      <c r="I142" s="309"/>
    </row>
    <row r="143" spans="1:9" ht="21.95" customHeight="1">
      <c r="A143" s="309"/>
      <c r="B143" s="363"/>
      <c r="C143" s="363"/>
      <c r="D143" s="363"/>
      <c r="E143" s="363"/>
      <c r="F143" s="363"/>
      <c r="G143" s="309"/>
      <c r="H143" s="309"/>
      <c r="I143" s="309"/>
    </row>
    <row r="144" spans="1:9" ht="21.95" customHeight="1">
      <c r="A144" s="309"/>
      <c r="B144" s="363"/>
      <c r="C144" s="363"/>
      <c r="D144" s="363"/>
      <c r="E144" s="363"/>
      <c r="F144" s="363"/>
      <c r="G144" s="309"/>
      <c r="H144" s="309"/>
      <c r="I144" s="309"/>
    </row>
    <row r="145" spans="1:9" ht="21.95" customHeight="1">
      <c r="A145" s="309"/>
      <c r="B145" s="363"/>
      <c r="C145" s="363"/>
      <c r="D145" s="363"/>
      <c r="E145" s="363"/>
      <c r="F145" s="363"/>
      <c r="G145" s="309"/>
      <c r="H145" s="309"/>
      <c r="I145" s="309"/>
    </row>
    <row r="146" spans="1:9" ht="21.95" customHeight="1">
      <c r="A146" s="309"/>
      <c r="B146" s="363"/>
      <c r="C146" s="363"/>
      <c r="D146" s="363"/>
      <c r="E146" s="363"/>
      <c r="F146" s="363"/>
      <c r="G146" s="309"/>
      <c r="H146" s="309"/>
      <c r="I146" s="309"/>
    </row>
    <row r="147" spans="1:9" ht="21.95" customHeight="1">
      <c r="A147" s="309"/>
      <c r="B147" s="363"/>
      <c r="C147" s="363"/>
      <c r="D147" s="363"/>
      <c r="E147" s="363"/>
      <c r="F147" s="363"/>
      <c r="G147" s="309"/>
      <c r="H147" s="309"/>
      <c r="I147" s="309"/>
    </row>
    <row r="148" spans="1:9" ht="21.6" customHeight="1">
      <c r="A148" s="309"/>
      <c r="B148" s="363"/>
      <c r="C148" s="363"/>
      <c r="D148" s="363"/>
      <c r="E148" s="363"/>
      <c r="F148" s="363"/>
      <c r="G148" s="309"/>
      <c r="H148" s="309"/>
      <c r="I148" s="309"/>
    </row>
    <row r="149" spans="1:9" ht="21.6" hidden="1" customHeight="1">
      <c r="A149" s="309"/>
      <c r="B149" s="363"/>
      <c r="C149" s="363"/>
      <c r="D149" s="363"/>
      <c r="E149" s="363"/>
      <c r="F149" s="363"/>
      <c r="G149" s="309"/>
      <c r="H149" s="309"/>
      <c r="I149" s="309"/>
    </row>
    <row r="150" spans="1:9" ht="21.6" hidden="1" customHeight="1">
      <c r="A150" s="309"/>
      <c r="B150" s="363"/>
      <c r="C150" s="363"/>
      <c r="D150" s="363"/>
      <c r="E150" s="363"/>
      <c r="F150" s="363"/>
      <c r="G150" s="309"/>
      <c r="H150" s="309"/>
      <c r="I150" s="309"/>
    </row>
    <row r="151" spans="1:9" ht="18.600000000000001" hidden="1" customHeight="1">
      <c r="A151" s="309"/>
      <c r="B151" s="363"/>
      <c r="C151" s="363"/>
      <c r="D151" s="363"/>
      <c r="E151" s="363"/>
      <c r="F151" s="363"/>
      <c r="G151" s="309"/>
      <c r="H151" s="309"/>
      <c r="I151" s="309"/>
    </row>
    <row r="152" spans="1:9" ht="21.6" hidden="1" customHeight="1">
      <c r="A152" s="309"/>
      <c r="B152" s="363"/>
      <c r="C152" s="363"/>
      <c r="D152" s="363"/>
      <c r="E152" s="363"/>
      <c r="F152" s="363"/>
      <c r="G152" s="309"/>
      <c r="H152" s="309"/>
      <c r="I152" s="309"/>
    </row>
    <row r="153" spans="1:9" ht="21.6" hidden="1" customHeight="1">
      <c r="A153" s="309"/>
      <c r="B153" s="363"/>
      <c r="C153" s="363"/>
      <c r="D153" s="363"/>
      <c r="E153" s="363"/>
      <c r="F153" s="363"/>
      <c r="G153" s="309"/>
      <c r="H153" s="309"/>
      <c r="I153" s="309"/>
    </row>
    <row r="154" spans="1:9" ht="21.95" customHeight="1">
      <c r="A154" s="309"/>
      <c r="B154" s="363"/>
      <c r="C154" s="363"/>
      <c r="D154" s="363"/>
      <c r="E154" s="363"/>
      <c r="F154" s="363"/>
      <c r="G154" s="309"/>
      <c r="H154" s="309"/>
      <c r="I154" s="309"/>
    </row>
    <row r="155" spans="1:9" ht="21.95" customHeight="1">
      <c r="A155" s="309"/>
      <c r="B155" s="363"/>
      <c r="C155" s="363"/>
      <c r="D155" s="363"/>
      <c r="E155" s="363"/>
      <c r="F155" s="363"/>
      <c r="G155" s="309"/>
      <c r="H155" s="309"/>
      <c r="I155" s="309"/>
    </row>
    <row r="156" spans="1:9" ht="21.95" customHeight="1">
      <c r="A156" s="373"/>
      <c r="B156" s="306"/>
      <c r="C156" s="306"/>
      <c r="D156" s="306"/>
      <c r="E156" s="306"/>
      <c r="F156" s="306"/>
      <c r="G156" s="373"/>
      <c r="H156" s="373"/>
      <c r="I156" s="373"/>
    </row>
    <row r="157" spans="1:9" ht="21.95" customHeight="1">
      <c r="A157" s="362" t="s">
        <v>506</v>
      </c>
      <c r="B157" s="363"/>
      <c r="C157" s="363"/>
      <c r="D157" s="363"/>
      <c r="E157" s="363"/>
      <c r="F157" s="363"/>
      <c r="G157" s="363"/>
      <c r="H157" s="363"/>
      <c r="I157" s="365" t="s">
        <v>605</v>
      </c>
    </row>
    <row r="158" spans="1:9" ht="21.95" customHeight="1">
      <c r="A158" s="309"/>
      <c r="B158" s="363"/>
      <c r="C158" s="363"/>
      <c r="D158" s="363"/>
      <c r="E158" s="363"/>
      <c r="F158" s="363"/>
      <c r="G158" s="309"/>
      <c r="H158" s="309"/>
      <c r="I158" s="309"/>
    </row>
    <row r="159" spans="1:9" ht="21.95" customHeight="1">
      <c r="A159" s="309"/>
      <c r="B159" s="363"/>
      <c r="C159" s="363"/>
      <c r="D159" s="363"/>
      <c r="E159" s="363"/>
      <c r="F159" s="363"/>
      <c r="G159" s="309"/>
      <c r="H159" s="309"/>
      <c r="I159" s="309"/>
    </row>
    <row r="160" spans="1:9" ht="21.95" customHeight="1">
      <c r="A160" s="309"/>
      <c r="B160" s="363"/>
      <c r="C160" s="363"/>
      <c r="D160" s="363"/>
      <c r="E160" s="363"/>
      <c r="F160" s="363"/>
      <c r="G160" s="309"/>
      <c r="H160" s="309"/>
      <c r="I160" s="309"/>
    </row>
    <row r="161" spans="1:10" ht="21.95" customHeight="1">
      <c r="A161" s="309"/>
      <c r="B161" s="363"/>
      <c r="C161" s="363"/>
      <c r="D161" s="363"/>
      <c r="E161" s="363"/>
      <c r="F161" s="363"/>
      <c r="G161" s="309"/>
      <c r="H161" s="309"/>
      <c r="I161" s="309"/>
    </row>
    <row r="162" spans="1:10" ht="21.95" customHeight="1">
      <c r="A162" s="309"/>
      <c r="B162" s="363"/>
      <c r="C162" s="363"/>
      <c r="D162" s="363"/>
      <c r="E162" s="363"/>
      <c r="F162" s="363"/>
      <c r="G162" s="309"/>
      <c r="H162" s="309"/>
      <c r="I162" s="309"/>
    </row>
    <row r="163" spans="1:10" ht="21.95" customHeight="1">
      <c r="A163" s="309"/>
      <c r="B163" s="363"/>
      <c r="C163" s="363"/>
      <c r="D163" s="363"/>
      <c r="E163" s="363"/>
      <c r="F163" s="363"/>
      <c r="G163" s="309"/>
      <c r="H163" s="309"/>
      <c r="I163" s="309"/>
    </row>
    <row r="164" spans="1:10" ht="21.95" customHeight="1">
      <c r="A164" s="309"/>
      <c r="B164" s="363"/>
      <c r="C164" s="363"/>
      <c r="D164" s="363"/>
      <c r="E164" s="363"/>
      <c r="F164" s="363"/>
      <c r="G164" s="309"/>
      <c r="H164" s="309"/>
      <c r="I164" s="309"/>
    </row>
    <row r="165" spans="1:10" ht="21.95" customHeight="1">
      <c r="A165" s="309"/>
      <c r="B165" s="363"/>
      <c r="C165" s="363"/>
      <c r="D165" s="363"/>
      <c r="E165" s="363"/>
      <c r="F165" s="363"/>
      <c r="G165" s="309"/>
      <c r="H165" s="309"/>
      <c r="I165" s="309"/>
    </row>
    <row r="166" spans="1:10" ht="21.95" customHeight="1">
      <c r="A166" s="309"/>
      <c r="B166" s="363"/>
      <c r="C166" s="363"/>
      <c r="D166" s="363"/>
      <c r="E166" s="363"/>
      <c r="F166" s="363"/>
      <c r="G166" s="309"/>
      <c r="H166" s="309"/>
      <c r="I166" s="309"/>
    </row>
    <row r="167" spans="1:10" ht="21.95" customHeight="1">
      <c r="A167" s="309"/>
      <c r="B167" s="363"/>
      <c r="C167" s="363"/>
      <c r="D167" s="363"/>
      <c r="E167" s="363"/>
      <c r="F167" s="363"/>
      <c r="G167" s="309"/>
      <c r="H167" s="309"/>
      <c r="I167" s="309"/>
    </row>
    <row r="168" spans="1:10" ht="21.95" customHeight="1">
      <c r="A168" s="309"/>
      <c r="B168" s="363"/>
      <c r="C168" s="363"/>
      <c r="D168" s="363"/>
      <c r="E168" s="363"/>
      <c r="F168" s="363"/>
      <c r="G168" s="309"/>
      <c r="H168" s="309"/>
      <c r="I168" s="309"/>
    </row>
    <row r="169" spans="1:10" ht="21.95" customHeight="1">
      <c r="A169" s="309"/>
      <c r="B169" s="363"/>
      <c r="C169" s="363"/>
      <c r="D169" s="363"/>
      <c r="E169" s="363"/>
      <c r="F169" s="363"/>
      <c r="G169" s="309"/>
      <c r="H169" s="309"/>
      <c r="I169" s="309"/>
    </row>
    <row r="170" spans="1:10" ht="15.75">
      <c r="A170" s="309"/>
      <c r="B170" s="309"/>
      <c r="C170" s="309"/>
      <c r="D170" s="309"/>
      <c r="E170" s="309"/>
      <c r="F170" s="309"/>
      <c r="G170" s="309"/>
      <c r="H170" s="309"/>
      <c r="I170" s="309"/>
    </row>
    <row r="171" spans="1:10">
      <c r="J171" s="357"/>
    </row>
    <row r="172" spans="1:10" ht="15.75">
      <c r="A172" s="309"/>
      <c r="B172" s="309"/>
      <c r="C172" s="309"/>
      <c r="D172" s="309"/>
      <c r="E172" s="309"/>
      <c r="F172" s="309"/>
      <c r="G172" s="309"/>
      <c r="H172" s="309"/>
      <c r="I172" s="309"/>
    </row>
    <row r="173" spans="1:10" ht="15.75">
      <c r="A173" s="309"/>
      <c r="B173" s="309"/>
      <c r="C173" s="309"/>
      <c r="D173" s="309"/>
      <c r="E173" s="309"/>
      <c r="F173" s="309"/>
      <c r="G173" s="309"/>
      <c r="H173" s="309"/>
      <c r="I173" s="309"/>
    </row>
    <row r="174" spans="1:10" ht="15.75">
      <c r="A174" s="309"/>
      <c r="B174" s="309"/>
      <c r="C174" s="309"/>
      <c r="D174" s="309"/>
      <c r="E174" s="309"/>
      <c r="F174" s="309"/>
      <c r="G174" s="309"/>
      <c r="H174" s="309"/>
      <c r="I174" s="309"/>
    </row>
    <row r="175" spans="1:10" ht="15.75">
      <c r="A175" s="309"/>
      <c r="B175" s="309"/>
      <c r="C175" s="309"/>
      <c r="D175" s="309"/>
      <c r="E175" s="309"/>
      <c r="F175" s="309"/>
      <c r="G175" s="309"/>
      <c r="H175" s="309"/>
      <c r="I175" s="309"/>
    </row>
    <row r="176" spans="1:10" ht="15.75">
      <c r="A176" s="309"/>
      <c r="B176" s="309"/>
      <c r="C176" s="309"/>
      <c r="D176" s="309"/>
      <c r="E176" s="309"/>
      <c r="F176" s="309"/>
      <c r="G176" s="309"/>
      <c r="H176" s="309"/>
      <c r="I176" s="309"/>
    </row>
    <row r="177" spans="1:9" ht="15.75">
      <c r="A177" s="309"/>
      <c r="B177" s="309"/>
      <c r="C177" s="309"/>
      <c r="D177" s="309"/>
      <c r="E177" s="309"/>
      <c r="F177" s="309"/>
      <c r="G177" s="309"/>
      <c r="H177" s="309"/>
      <c r="I177" s="309"/>
    </row>
    <row r="178" spans="1:9" ht="15.75">
      <c r="A178" s="309"/>
      <c r="B178" s="309"/>
      <c r="C178" s="309"/>
      <c r="D178" s="309"/>
      <c r="E178" s="309"/>
      <c r="F178" s="309"/>
      <c r="G178" s="309"/>
      <c r="H178" s="309"/>
      <c r="I178" s="309"/>
    </row>
    <row r="179" spans="1:9" ht="15.75">
      <c r="A179" s="309"/>
      <c r="B179" s="309"/>
      <c r="C179" s="309"/>
      <c r="D179" s="309"/>
      <c r="E179" s="309"/>
      <c r="F179" s="309"/>
      <c r="G179" s="309"/>
      <c r="H179" s="309"/>
      <c r="I179" s="309"/>
    </row>
    <row r="180" spans="1:9" ht="15.75">
      <c r="A180" s="309"/>
      <c r="B180" s="309"/>
      <c r="C180" s="309"/>
      <c r="D180" s="309"/>
      <c r="E180" s="309"/>
      <c r="F180" s="309"/>
      <c r="G180" s="309"/>
      <c r="H180" s="309"/>
      <c r="I180" s="309"/>
    </row>
    <row r="181" spans="1:9" ht="15.75">
      <c r="A181" s="309"/>
      <c r="B181" s="309"/>
      <c r="C181" s="309"/>
      <c r="D181" s="309"/>
      <c r="E181" s="309"/>
      <c r="F181" s="309"/>
      <c r="G181" s="309"/>
      <c r="H181" s="309"/>
      <c r="I181" s="309"/>
    </row>
    <row r="182" spans="1:9" ht="15.75">
      <c r="A182" s="309"/>
      <c r="B182" s="309"/>
      <c r="C182" s="309"/>
      <c r="D182" s="309"/>
      <c r="E182" s="309"/>
      <c r="F182" s="309"/>
      <c r="G182" s="309"/>
      <c r="H182" s="309"/>
      <c r="I182" s="309"/>
    </row>
    <row r="183" spans="1:9" ht="15.75">
      <c r="A183" s="309"/>
      <c r="B183" s="309"/>
      <c r="C183" s="309"/>
      <c r="D183" s="309"/>
      <c r="E183" s="309"/>
      <c r="F183" s="309"/>
      <c r="G183" s="309"/>
      <c r="H183" s="309"/>
      <c r="I183" s="309"/>
    </row>
    <row r="184" spans="1:9" ht="15.75">
      <c r="A184" s="309"/>
      <c r="B184" s="309"/>
      <c r="C184" s="309"/>
      <c r="D184" s="309"/>
      <c r="E184" s="309"/>
      <c r="F184" s="309"/>
      <c r="G184" s="309"/>
      <c r="H184" s="309"/>
      <c r="I184" s="309"/>
    </row>
  </sheetData>
  <sheetProtection algorithmName="SHA-512" hashValue="C7xWv/6fQ+TAaN1W9RwaGcDuLZdzgB03G4tkTcpWNt+BGBN6npiZSvrTSw+BrAQNpM0woeTnsXdmTSQWfQUn1w==" saltValue="with2tlokUFlX4/xK+8BXw=="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18" zoomScaleSheetLayoutView="100" workbookViewId="0">
      <selection activeCell="E1" sqref="E1"/>
    </sheetView>
  </sheetViews>
  <sheetFormatPr defaultRowHeight="16.5"/>
  <cols>
    <col min="1" max="1" width="12.140625" style="16" customWidth="1"/>
    <col min="2" max="2" width="36.85546875" style="16" customWidth="1"/>
    <col min="3" max="3" width="11.42578125" style="16" customWidth="1"/>
    <col min="4" max="4" width="27.140625" style="16" customWidth="1"/>
    <col min="5" max="5" width="39.28515625" style="16" customWidth="1"/>
    <col min="6" max="8" width="9.140625" style="11"/>
    <col min="9" max="16384" width="9.140625" style="12"/>
  </cols>
  <sheetData>
    <row r="1" spans="1:9" ht="31.5" customHeight="1">
      <c r="A1" s="814" t="str">
        <f>'Attach 3(JV)'!A1</f>
        <v xml:space="preserve">Specification No. :CC/NT/W-AIS/DOM/A06/24/09570	</v>
      </c>
      <c r="B1" s="814"/>
      <c r="C1" s="814"/>
      <c r="D1" s="814"/>
      <c r="E1" s="295" t="str">
        <f>"Attachment-19 " &amp; 'Attach 3(JV)'!AT1</f>
        <v xml:space="preserve">Attachment-19 </v>
      </c>
    </row>
    <row r="2" spans="1:9" ht="7.5" customHeight="1"/>
    <row r="3" spans="1:9" ht="98.25" customHeight="1">
      <c r="A3" s="815" t="str">
        <f>'Attach 3(JV)'!A3</f>
        <v>Substation Extension Package SS-133(AIS) associated Augmentation of Transformation Capacity at 400/ 220kV New Wanpoh (PG) S/s in Jammu &amp; Kashmir by 400/220kV, 1x315MVA (3x105MVA) ICT (3rd).</v>
      </c>
      <c r="B3" s="816"/>
      <c r="C3" s="816"/>
      <c r="D3" s="816"/>
      <c r="E3" s="816"/>
      <c r="F3" s="13"/>
      <c r="G3" s="14"/>
      <c r="H3" s="13"/>
    </row>
    <row r="4" spans="1:9" ht="20.100000000000001" customHeight="1">
      <c r="A4" s="15"/>
      <c r="H4" s="17"/>
      <c r="I4" s="2"/>
    </row>
    <row r="5" spans="1:9" ht="20.100000000000001" customHeight="1">
      <c r="A5" s="569" t="s">
        <v>2</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5.25" customHeight="1">
      <c r="A8" s="759" t="str">
        <f>'Attach 3(JV)'!A8</f>
        <v/>
      </c>
      <c r="B8" s="759"/>
      <c r="C8" s="759"/>
      <c r="D8" s="759"/>
      <c r="E8" s="115" t="str">
        <f>'Attach 3(JV)'!E8</f>
        <v>Contract Services</v>
      </c>
      <c r="H8" s="17"/>
      <c r="I8" s="2"/>
    </row>
    <row r="9" spans="1:9" ht="20.100000000000001" customHeight="1">
      <c r="A9" s="4" t="s">
        <v>351</v>
      </c>
      <c r="B9" s="681" t="str">
        <f>'Attach 3(JV)'!B9</f>
        <v/>
      </c>
      <c r="C9" s="681"/>
      <c r="D9" s="681"/>
      <c r="E9" s="115" t="str">
        <f>'Attach 3(JV)'!E9</f>
        <v>Power Grid Corporation of India Ltd.,</v>
      </c>
      <c r="H9" s="17"/>
      <c r="I9" s="2"/>
    </row>
    <row r="10" spans="1:9" ht="20.100000000000001" customHeight="1">
      <c r="A10" s="4" t="s">
        <v>353</v>
      </c>
      <c r="B10" s="681" t="str">
        <f>'Attach 3(JV)'!B10</f>
        <v/>
      </c>
      <c r="C10" s="681"/>
      <c r="D10" s="681"/>
      <c r="E10" s="115" t="str">
        <f>'Attach 3(JV)'!E10</f>
        <v>"Saudamini", Plot No. 2, Sector 29</v>
      </c>
      <c r="H10" s="17"/>
      <c r="I10" s="2"/>
    </row>
    <row r="11" spans="1:9" ht="20.100000000000001" customHeight="1">
      <c r="B11" s="681" t="str">
        <f>'Attach 3(JV)'!B11</f>
        <v/>
      </c>
      <c r="C11" s="681"/>
      <c r="D11" s="681"/>
      <c r="E11" s="115" t="str">
        <f>'Attach 3(JV)'!E11</f>
        <v>Gurgaon (Haryana) - 122001</v>
      </c>
    </row>
    <row r="12" spans="1:9" ht="18" customHeight="1">
      <c r="A12" s="19"/>
      <c r="B12" s="681" t="str">
        <f>'Attach 3(JV)'!B12</f>
        <v/>
      </c>
      <c r="C12" s="681"/>
      <c r="D12" s="681"/>
      <c r="E12" s="5"/>
    </row>
    <row r="13" spans="1:9" ht="19.5" hidden="1" customHeight="1">
      <c r="A13" s="19"/>
      <c r="B13" s="110"/>
      <c r="C13" s="110"/>
      <c r="D13" s="110"/>
      <c r="E13" s="5"/>
    </row>
    <row r="14" spans="1:9" ht="20.100000000000001" customHeight="1">
      <c r="A14" s="19"/>
      <c r="B14" s="110"/>
      <c r="C14" s="110"/>
      <c r="D14" s="110"/>
      <c r="G14" s="3"/>
    </row>
    <row r="15" spans="1:9" ht="20.100000000000001" customHeight="1">
      <c r="A15" s="16" t="s">
        <v>346</v>
      </c>
    </row>
    <row r="16" spans="1:9" ht="6" customHeight="1">
      <c r="A16" s="19"/>
    </row>
    <row r="17" spans="1:8" ht="78.75" customHeight="1">
      <c r="A17" s="527" t="s">
        <v>3</v>
      </c>
      <c r="B17" s="527"/>
      <c r="C17" s="527"/>
      <c r="D17" s="527"/>
      <c r="E17" s="527"/>
    </row>
    <row r="18" spans="1:8" ht="56.25" customHeight="1">
      <c r="A18" s="639" t="s">
        <v>501</v>
      </c>
      <c r="B18" s="639"/>
      <c r="C18" s="639"/>
      <c r="D18" s="639"/>
      <c r="E18" s="639"/>
    </row>
    <row r="19" spans="1:8" ht="184.5" customHeight="1">
      <c r="A19" s="639" t="s">
        <v>500</v>
      </c>
      <c r="B19" s="639"/>
      <c r="C19" s="639"/>
      <c r="D19" s="639"/>
      <c r="E19" s="639"/>
    </row>
    <row r="20" spans="1:8" ht="8.25" hidden="1" customHeight="1">
      <c r="A20" s="19"/>
    </row>
    <row r="21" spans="1:8" ht="20.100000000000001" hidden="1" customHeight="1">
      <c r="A21" s="19"/>
    </row>
    <row r="22" spans="1:8" ht="20.100000000000001" hidden="1" customHeight="1">
      <c r="A22" s="19"/>
    </row>
    <row r="23" spans="1:8" ht="57.75" hidden="1" customHeight="1">
      <c r="A23" s="527"/>
      <c r="B23" s="527"/>
      <c r="C23" s="527"/>
      <c r="D23" s="527"/>
      <c r="E23" s="527"/>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6" t="str">
        <f>'Attach 3(JV)'!B24</f>
        <v>--</v>
      </c>
      <c r="C30" s="27"/>
      <c r="D30" s="24" t="s">
        <v>4</v>
      </c>
      <c r="E30" s="225" t="str">
        <f>'Attach 3(JV)'!E24</f>
        <v/>
      </c>
    </row>
    <row r="31" spans="1:8" ht="33" customHeight="1">
      <c r="A31" s="23" t="s">
        <v>7</v>
      </c>
      <c r="B31" s="225" t="str">
        <f>'Attach 3(JV)'!B25</f>
        <v/>
      </c>
      <c r="C31" s="27"/>
      <c r="D31" s="24" t="s">
        <v>5</v>
      </c>
      <c r="E31" s="22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U38pL33sg5pS7ddDyw5HF5sbg+ayCN5UL9cBTQ1DNMb6o8D8r23c0vs80nDXloFAXb8ReMmJRmtIhvWAVJ6LeQ==" saltValue="IpJy7RR1Kn7E//WOcvVNzw=="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6"/>
  <sheetViews>
    <sheetView showGridLines="0" view="pageBreakPreview" zoomScaleSheetLayoutView="100" workbookViewId="0">
      <selection activeCell="B87" sqref="B87:F87"/>
    </sheetView>
  </sheetViews>
  <sheetFormatPr defaultRowHeight="16.5"/>
  <cols>
    <col min="1" max="1" width="13.85546875" style="16" customWidth="1"/>
    <col min="2" max="2" width="10.7109375" style="16" customWidth="1"/>
    <col min="3" max="3" width="16" style="16" customWidth="1"/>
    <col min="4" max="4" width="18.7109375" style="16" customWidth="1"/>
    <col min="5" max="5" width="27.28515625" style="16" customWidth="1"/>
    <col min="6" max="6" width="25" style="16" customWidth="1"/>
    <col min="7" max="7" width="12.5703125" style="16" customWidth="1"/>
    <col min="8" max="8" width="11.28515625" style="16" customWidth="1"/>
    <col min="9" max="9" width="9.42578125" style="46" customWidth="1"/>
    <col min="10" max="11" width="9.140625" style="46" customWidth="1"/>
    <col min="12" max="12" width="9.140625" style="46" hidden="1" customWidth="1"/>
    <col min="13" max="13" width="9.140625" style="46" customWidth="1"/>
    <col min="14" max="25" width="9.140625" style="46"/>
    <col min="26" max="26" width="10" style="46" bestFit="1" customWidth="1"/>
    <col min="27" max="27" width="0" style="46" hidden="1" customWidth="1"/>
    <col min="28" max="28" width="0" style="49" hidden="1" customWidth="1"/>
    <col min="29" max="29" width="22.42578125" style="50" hidden="1" customWidth="1"/>
    <col min="30" max="31" width="0" style="199" hidden="1" customWidth="1"/>
    <col min="32" max="32" width="0" style="175" hidden="1" customWidth="1"/>
    <col min="33" max="33" width="10" style="175" hidden="1" customWidth="1"/>
    <col min="34" max="34" width="14.85546875" style="175" hidden="1" customWidth="1"/>
    <col min="35" max="35" width="0" style="175" hidden="1" customWidth="1"/>
    <col min="36" max="42" width="9.140625" style="175"/>
    <col min="43" max="16384" width="9.140625" style="12"/>
  </cols>
  <sheetData>
    <row r="1" spans="1:52" ht="36" customHeight="1">
      <c r="A1" s="576" t="str">
        <f>'Attach 3(JV)'!A1</f>
        <v xml:space="preserve">Specification No. :CC/NT/W-AIS/DOM/A06/24/09570	</v>
      </c>
      <c r="B1" s="576"/>
      <c r="C1" s="576"/>
      <c r="D1" s="576"/>
      <c r="E1" s="576"/>
      <c r="F1" s="297" t="s">
        <v>399</v>
      </c>
      <c r="G1" s="45"/>
      <c r="H1" s="45"/>
      <c r="AE1" s="200">
        <v>1</v>
      </c>
      <c r="AF1" s="175" t="s">
        <v>314</v>
      </c>
      <c r="AG1" s="201">
        <v>1</v>
      </c>
      <c r="AH1" s="201" t="s">
        <v>111</v>
      </c>
      <c r="AI1" s="202"/>
      <c r="AJ1" s="202"/>
      <c r="AK1" s="201">
        <v>1</v>
      </c>
      <c r="AL1" s="202" t="s">
        <v>112</v>
      </c>
      <c r="AQ1" s="125"/>
      <c r="AR1" s="125"/>
      <c r="AS1" s="125"/>
      <c r="AT1" s="125"/>
      <c r="AU1" s="125"/>
      <c r="AV1" s="125"/>
      <c r="AW1" s="125"/>
      <c r="AX1" s="125"/>
      <c r="AY1" s="125"/>
      <c r="AZ1" s="125"/>
    </row>
    <row r="2" spans="1:52">
      <c r="AE2" s="200">
        <v>2</v>
      </c>
      <c r="AF2" s="175" t="s">
        <v>315</v>
      </c>
      <c r="AG2" s="201">
        <v>2</v>
      </c>
      <c r="AH2" s="201" t="s">
        <v>291</v>
      </c>
      <c r="AI2" s="202"/>
      <c r="AJ2" s="202"/>
      <c r="AK2" s="201">
        <v>2</v>
      </c>
      <c r="AL2" s="202" t="s">
        <v>292</v>
      </c>
      <c r="AQ2" s="125"/>
      <c r="AR2" s="125"/>
      <c r="AS2" s="125"/>
      <c r="AT2" s="125"/>
      <c r="AU2" s="125"/>
      <c r="AV2" s="125"/>
      <c r="AW2" s="125"/>
      <c r="AX2" s="125"/>
      <c r="AY2" s="125"/>
      <c r="AZ2" s="125"/>
    </row>
    <row r="3" spans="1:52" ht="20.100000000000001" customHeight="1">
      <c r="A3" s="569" t="s">
        <v>53</v>
      </c>
      <c r="B3" s="569"/>
      <c r="C3" s="569"/>
      <c r="D3" s="569"/>
      <c r="E3" s="569"/>
      <c r="F3" s="569"/>
      <c r="G3" s="15"/>
      <c r="H3" s="15"/>
      <c r="I3" s="37"/>
      <c r="AB3" s="203"/>
      <c r="AC3" s="204"/>
      <c r="AE3" s="200">
        <v>3</v>
      </c>
      <c r="AF3" s="175" t="s">
        <v>316</v>
      </c>
      <c r="AG3" s="201">
        <v>3</v>
      </c>
      <c r="AH3" s="201" t="s">
        <v>293</v>
      </c>
      <c r="AI3" s="202"/>
      <c r="AJ3" s="202"/>
      <c r="AK3" s="201">
        <v>3</v>
      </c>
      <c r="AL3" s="202" t="s">
        <v>294</v>
      </c>
      <c r="AQ3" s="125"/>
      <c r="AR3" s="125"/>
      <c r="AS3" s="125"/>
      <c r="AT3" s="125"/>
      <c r="AU3" s="125"/>
      <c r="AV3" s="125"/>
      <c r="AW3" s="125"/>
      <c r="AX3" s="125"/>
      <c r="AY3" s="125"/>
      <c r="AZ3" s="125"/>
    </row>
    <row r="4" spans="1:52" ht="12" customHeight="1">
      <c r="A4" s="15"/>
      <c r="B4" s="15"/>
      <c r="C4" s="15"/>
      <c r="D4" s="15"/>
      <c r="E4" s="15"/>
      <c r="F4" s="15"/>
      <c r="G4" s="15"/>
      <c r="H4" s="15"/>
      <c r="I4" s="37"/>
      <c r="AB4" s="203"/>
      <c r="AC4" s="204"/>
      <c r="AE4" s="200">
        <v>4</v>
      </c>
      <c r="AF4" s="175" t="s">
        <v>317</v>
      </c>
      <c r="AG4" s="201">
        <v>4</v>
      </c>
      <c r="AH4" s="201" t="s">
        <v>295</v>
      </c>
      <c r="AI4" s="202"/>
      <c r="AJ4" s="202"/>
      <c r="AK4" s="201">
        <v>4</v>
      </c>
      <c r="AL4" s="202" t="s">
        <v>296</v>
      </c>
      <c r="AQ4" s="125"/>
      <c r="AR4" s="125"/>
      <c r="AS4" s="125"/>
      <c r="AT4" s="125"/>
      <c r="AU4" s="125"/>
      <c r="AV4" s="125"/>
      <c r="AW4" s="125"/>
      <c r="AX4" s="125"/>
      <c r="AY4" s="125"/>
      <c r="AZ4" s="125"/>
    </row>
    <row r="5" spans="1:52" ht="20.100000000000001" customHeight="1">
      <c r="A5" s="25" t="s">
        <v>313</v>
      </c>
      <c r="B5" s="25"/>
      <c r="C5" s="819"/>
      <c r="D5" s="819"/>
      <c r="E5" s="819"/>
      <c r="F5" s="819"/>
      <c r="G5" s="25"/>
      <c r="H5" s="25"/>
      <c r="AB5" s="203"/>
      <c r="AC5" s="204"/>
      <c r="AE5" s="200">
        <v>5</v>
      </c>
      <c r="AF5" s="175" t="s">
        <v>318</v>
      </c>
      <c r="AG5" s="201">
        <v>5</v>
      </c>
      <c r="AH5" s="201" t="s">
        <v>295</v>
      </c>
      <c r="AI5" s="202"/>
      <c r="AJ5" s="202"/>
      <c r="AK5" s="201">
        <v>5</v>
      </c>
      <c r="AL5" s="202" t="s">
        <v>297</v>
      </c>
      <c r="AQ5" s="125"/>
      <c r="AR5" s="125"/>
      <c r="AS5" s="125"/>
      <c r="AT5" s="125"/>
      <c r="AU5" s="125"/>
      <c r="AV5" s="125"/>
      <c r="AW5" s="125"/>
      <c r="AX5" s="125"/>
      <c r="AY5" s="125"/>
      <c r="AZ5" s="125"/>
    </row>
    <row r="6" spans="1:52" ht="20.100000000000001" customHeight="1">
      <c r="A6" s="25" t="s">
        <v>6</v>
      </c>
      <c r="B6" s="820" t="str">
        <f>'Attach 3(JV)'!B24</f>
        <v>--</v>
      </c>
      <c r="C6" s="820"/>
      <c r="AB6" s="203"/>
      <c r="AC6" s="204"/>
      <c r="AE6" s="200">
        <v>6</v>
      </c>
      <c r="AF6" s="175" t="s">
        <v>319</v>
      </c>
      <c r="AG6" s="201">
        <v>6</v>
      </c>
      <c r="AH6" s="201" t="s">
        <v>295</v>
      </c>
      <c r="AI6" s="205" t="e">
        <f>DAY(B6)</f>
        <v>#VALUE!</v>
      </c>
      <c r="AJ6" s="202"/>
      <c r="AK6" s="201">
        <v>6</v>
      </c>
      <c r="AL6" s="202" t="s">
        <v>298</v>
      </c>
      <c r="AQ6" s="125"/>
      <c r="AR6" s="125"/>
      <c r="AS6" s="125"/>
      <c r="AT6" s="125"/>
      <c r="AU6" s="125"/>
      <c r="AV6" s="125"/>
      <c r="AW6" s="125"/>
      <c r="AX6" s="125"/>
      <c r="AY6" s="125"/>
      <c r="AZ6" s="125"/>
    </row>
    <row r="7" spans="1:52" ht="20.100000000000001" customHeight="1">
      <c r="A7" s="25"/>
      <c r="B7" s="59"/>
      <c r="C7" s="59"/>
      <c r="AB7" s="203"/>
      <c r="AC7" s="204"/>
      <c r="AE7" s="200">
        <v>7</v>
      </c>
      <c r="AF7" s="175" t="s">
        <v>320</v>
      </c>
      <c r="AG7" s="201">
        <v>7</v>
      </c>
      <c r="AH7" s="201" t="s">
        <v>295</v>
      </c>
      <c r="AI7" s="205" t="e">
        <f>MONTH(B6)</f>
        <v>#VALUE!</v>
      </c>
      <c r="AJ7" s="202"/>
      <c r="AK7" s="201">
        <v>7</v>
      </c>
      <c r="AL7" s="202" t="s">
        <v>299</v>
      </c>
      <c r="AQ7" s="125"/>
      <c r="AR7" s="125"/>
      <c r="AS7" s="125"/>
      <c r="AT7" s="125"/>
      <c r="AU7" s="125"/>
      <c r="AV7" s="125"/>
      <c r="AW7" s="125"/>
      <c r="AX7" s="125"/>
      <c r="AY7" s="125"/>
      <c r="AZ7" s="125"/>
    </row>
    <row r="8" spans="1:52" ht="20.100000000000001" customHeight="1">
      <c r="A8" s="48" t="str">
        <f>'Attach 3(JV)'!E7</f>
        <v>To:</v>
      </c>
      <c r="B8" s="6"/>
      <c r="F8" s="19"/>
      <c r="G8" s="19"/>
      <c r="H8" s="19"/>
      <c r="AB8" s="203"/>
      <c r="AC8" s="204"/>
      <c r="AE8" s="200">
        <v>8</v>
      </c>
      <c r="AF8" s="175" t="s">
        <v>321</v>
      </c>
      <c r="AG8" s="201">
        <v>8</v>
      </c>
      <c r="AH8" s="201" t="s">
        <v>295</v>
      </c>
      <c r="AI8" s="205" t="e">
        <f>LOOKUP(AI7,AK1:AK12,AL1:AL12)</f>
        <v>#VALUE!</v>
      </c>
      <c r="AJ8" s="202"/>
      <c r="AK8" s="201">
        <v>8</v>
      </c>
      <c r="AL8" s="202" t="s">
        <v>300</v>
      </c>
      <c r="AQ8" s="125"/>
      <c r="AR8" s="125"/>
      <c r="AS8" s="125"/>
      <c r="AT8" s="125"/>
      <c r="AU8" s="125"/>
      <c r="AV8" s="125"/>
      <c r="AW8" s="125"/>
      <c r="AX8" s="125"/>
      <c r="AY8" s="125"/>
      <c r="AZ8" s="125"/>
    </row>
    <row r="9" spans="1:52" ht="20.100000000000001" customHeight="1">
      <c r="A9" s="48" t="str">
        <f>'Attach 3(JV)'!E8</f>
        <v>Contract Services</v>
      </c>
      <c r="B9" s="7"/>
      <c r="F9" s="19"/>
      <c r="G9" s="19"/>
      <c r="H9" s="19"/>
      <c r="AB9" s="203"/>
      <c r="AC9" s="204"/>
      <c r="AE9" s="200">
        <v>9</v>
      </c>
      <c r="AF9" s="175" t="s">
        <v>322</v>
      </c>
      <c r="AG9" s="201">
        <v>9</v>
      </c>
      <c r="AH9" s="201" t="s">
        <v>295</v>
      </c>
      <c r="AI9" s="205" t="e">
        <f>YEAR(B6)</f>
        <v>#VALUE!</v>
      </c>
      <c r="AJ9" s="202"/>
      <c r="AK9" s="201">
        <v>9</v>
      </c>
      <c r="AL9" s="202" t="s">
        <v>301</v>
      </c>
      <c r="AQ9" s="125"/>
      <c r="AR9" s="125"/>
      <c r="AS9" s="125"/>
      <c r="AT9" s="125"/>
      <c r="AU9" s="125"/>
      <c r="AV9" s="125"/>
      <c r="AW9" s="125"/>
      <c r="AX9" s="125"/>
      <c r="AY9" s="125"/>
      <c r="AZ9" s="125"/>
    </row>
    <row r="10" spans="1:52" ht="20.100000000000001" customHeight="1">
      <c r="A10" s="48" t="str">
        <f>'Attach 3(JV)'!E9</f>
        <v>Power Grid Corporation of India Ltd.,</v>
      </c>
      <c r="B10" s="7"/>
      <c r="F10" s="19"/>
      <c r="G10" s="19"/>
      <c r="H10" s="19"/>
      <c r="AB10" s="203"/>
      <c r="AC10" s="204"/>
      <c r="AE10" s="200">
        <v>10</v>
      </c>
      <c r="AF10" s="175" t="s">
        <v>323</v>
      </c>
      <c r="AG10" s="201">
        <v>10</v>
      </c>
      <c r="AH10" s="201" t="s">
        <v>295</v>
      </c>
      <c r="AI10" s="202"/>
      <c r="AJ10" s="202"/>
      <c r="AK10" s="201">
        <v>10</v>
      </c>
      <c r="AL10" s="202" t="s">
        <v>302</v>
      </c>
      <c r="AQ10" s="125"/>
      <c r="AR10" s="125"/>
      <c r="AS10" s="125"/>
      <c r="AT10" s="125"/>
      <c r="AU10" s="125"/>
      <c r="AV10" s="125"/>
      <c r="AW10" s="125"/>
      <c r="AX10" s="125"/>
      <c r="AY10" s="125"/>
      <c r="AZ10" s="125"/>
    </row>
    <row r="11" spans="1:52" ht="20.100000000000001" customHeight="1">
      <c r="A11" s="48" t="str">
        <f>'Attach 3(JV)'!E10</f>
        <v>"Saudamini", Plot No. 2, Sector 29</v>
      </c>
      <c r="B11" s="7"/>
      <c r="F11" s="19"/>
      <c r="G11" s="19"/>
      <c r="H11" s="19"/>
      <c r="AB11" s="203"/>
      <c r="AC11" s="204"/>
      <c r="AE11" s="200">
        <v>11</v>
      </c>
      <c r="AF11" s="175" t="s">
        <v>324</v>
      </c>
      <c r="AG11" s="201">
        <v>11</v>
      </c>
      <c r="AH11" s="201" t="s">
        <v>295</v>
      </c>
      <c r="AI11" s="202"/>
      <c r="AJ11" s="202"/>
      <c r="AK11" s="201">
        <v>11</v>
      </c>
      <c r="AL11" s="202" t="s">
        <v>303</v>
      </c>
      <c r="AQ11" s="125"/>
      <c r="AR11" s="125"/>
      <c r="AS11" s="125"/>
      <c r="AT11" s="125"/>
      <c r="AU11" s="125"/>
      <c r="AV11" s="125"/>
      <c r="AW11" s="125"/>
      <c r="AX11" s="125"/>
      <c r="AY11" s="125"/>
      <c r="AZ11" s="125"/>
    </row>
    <row r="12" spans="1:52" ht="20.100000000000001" customHeight="1">
      <c r="A12" s="48" t="str">
        <f>'Attach 3(JV)'!E11</f>
        <v>Gurgaon (Haryana) - 122001</v>
      </c>
      <c r="B12" s="7"/>
      <c r="F12" s="19"/>
      <c r="G12" s="19"/>
      <c r="H12" s="19"/>
      <c r="AB12" s="203"/>
      <c r="AC12" s="204"/>
      <c r="AE12" s="200">
        <v>12</v>
      </c>
      <c r="AF12" s="175" t="s">
        <v>325</v>
      </c>
      <c r="AG12" s="201">
        <v>12</v>
      </c>
      <c r="AH12" s="201" t="s">
        <v>295</v>
      </c>
      <c r="AI12" s="202"/>
      <c r="AJ12" s="202"/>
      <c r="AK12" s="201">
        <v>12</v>
      </c>
      <c r="AL12" s="202" t="s">
        <v>304</v>
      </c>
      <c r="AQ12" s="125"/>
      <c r="AR12" s="125"/>
      <c r="AS12" s="125"/>
      <c r="AT12" s="125"/>
      <c r="AU12" s="125"/>
      <c r="AV12" s="125"/>
      <c r="AW12" s="125"/>
      <c r="AX12" s="125"/>
      <c r="AY12" s="125"/>
      <c r="AZ12" s="125"/>
    </row>
    <row r="13" spans="1:52" ht="20.100000000000001" customHeight="1">
      <c r="A13" s="48"/>
      <c r="B13" s="7"/>
      <c r="F13" s="19"/>
      <c r="G13" s="19"/>
      <c r="H13" s="19"/>
      <c r="AB13" s="203"/>
      <c r="AC13" s="204"/>
      <c r="AE13" s="200">
        <v>13</v>
      </c>
      <c r="AF13" s="175" t="s">
        <v>326</v>
      </c>
      <c r="AG13" s="201">
        <v>13</v>
      </c>
      <c r="AH13" s="201" t="s">
        <v>295</v>
      </c>
      <c r="AI13" s="202"/>
      <c r="AJ13" s="202"/>
      <c r="AK13" s="202"/>
      <c r="AL13" s="202"/>
      <c r="AQ13" s="125"/>
      <c r="AR13" s="125"/>
      <c r="AS13" s="125"/>
      <c r="AT13" s="125"/>
      <c r="AU13" s="125"/>
      <c r="AV13" s="125"/>
      <c r="AW13" s="125"/>
      <c r="AX13" s="125"/>
      <c r="AY13" s="125"/>
      <c r="AZ13" s="125"/>
    </row>
    <row r="14" spans="1:52" ht="12" customHeight="1">
      <c r="A14" s="25"/>
      <c r="B14" s="25"/>
      <c r="F14" s="19"/>
      <c r="G14" s="19"/>
      <c r="H14" s="19"/>
      <c r="AB14" s="203"/>
      <c r="AC14" s="204"/>
      <c r="AE14" s="200">
        <v>14</v>
      </c>
      <c r="AF14" s="175" t="s">
        <v>327</v>
      </c>
      <c r="AG14" s="201">
        <v>14</v>
      </c>
      <c r="AH14" s="201" t="s">
        <v>295</v>
      </c>
      <c r="AI14" s="202"/>
      <c r="AJ14" s="202"/>
      <c r="AK14" s="202"/>
      <c r="AL14" s="202"/>
      <c r="AQ14" s="125"/>
      <c r="AR14" s="125"/>
      <c r="AS14" s="125"/>
      <c r="AT14" s="125"/>
      <c r="AU14" s="125"/>
      <c r="AV14" s="125"/>
      <c r="AW14" s="125"/>
      <c r="AX14" s="125"/>
      <c r="AY14" s="125"/>
      <c r="AZ14" s="125"/>
    </row>
    <row r="15" spans="1:52" ht="43.5" customHeight="1">
      <c r="A15" s="88" t="s">
        <v>337</v>
      </c>
      <c r="B15" s="832" t="str">
        <f>Basic!B1</f>
        <v>Substation Extension Package SS-133(AIS) associated Augmentation of Transformation Capacity at 400/ 220kV New Wanpoh (PG) S/s in Jammu &amp; Kashmir by 400/220kV, 1x315MVA (3x105MVA) ICT (3rd).</v>
      </c>
      <c r="C15" s="832"/>
      <c r="D15" s="832"/>
      <c r="E15" s="832"/>
      <c r="F15" s="832"/>
      <c r="G15" s="19"/>
      <c r="H15" s="19"/>
      <c r="AB15" s="203"/>
      <c r="AC15" s="204"/>
      <c r="AE15" s="200">
        <v>15</v>
      </c>
      <c r="AF15" s="175" t="s">
        <v>328</v>
      </c>
      <c r="AG15" s="201">
        <v>15</v>
      </c>
      <c r="AH15" s="201" t="s">
        <v>295</v>
      </c>
      <c r="AI15" s="202"/>
      <c r="AJ15" s="202"/>
      <c r="AK15" s="202"/>
      <c r="AL15" s="202"/>
      <c r="AQ15" s="125"/>
      <c r="AR15" s="125"/>
      <c r="AS15" s="125"/>
      <c r="AT15" s="125"/>
      <c r="AU15" s="125"/>
      <c r="AV15" s="125"/>
      <c r="AW15" s="125"/>
      <c r="AX15" s="125"/>
      <c r="AY15" s="125"/>
      <c r="AZ15" s="125"/>
    </row>
    <row r="16" spans="1:52" ht="21" customHeight="1">
      <c r="A16" s="16" t="s">
        <v>54</v>
      </c>
      <c r="C16" s="19"/>
      <c r="D16" s="19"/>
      <c r="E16" s="19"/>
      <c r="F16" s="19"/>
      <c r="G16" s="822" t="s">
        <v>170</v>
      </c>
      <c r="H16" s="822"/>
      <c r="AB16" s="203"/>
      <c r="AC16" s="204"/>
      <c r="AE16" s="200">
        <v>16</v>
      </c>
      <c r="AF16" s="175" t="s">
        <v>329</v>
      </c>
      <c r="AG16" s="201">
        <v>16</v>
      </c>
      <c r="AH16" s="201" t="s">
        <v>295</v>
      </c>
      <c r="AI16" s="202"/>
      <c r="AJ16" s="202"/>
      <c r="AK16" s="202"/>
      <c r="AL16" s="202"/>
      <c r="AQ16" s="125"/>
      <c r="AR16" s="125"/>
      <c r="AS16" s="125"/>
      <c r="AT16" s="125"/>
      <c r="AU16" s="125"/>
      <c r="AV16" s="125"/>
      <c r="AW16" s="125"/>
      <c r="AX16" s="125"/>
      <c r="AY16" s="125"/>
      <c r="AZ16" s="125"/>
    </row>
    <row r="17" spans="1:52" s="11" customFormat="1" ht="166.5" customHeight="1">
      <c r="A17" s="63">
        <v>1</v>
      </c>
      <c r="B17" s="823"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23"/>
      <c r="D17" s="823"/>
      <c r="E17" s="823"/>
      <c r="F17" s="823"/>
      <c r="G17" s="292" t="s">
        <v>473</v>
      </c>
      <c r="H17" s="293" t="s">
        <v>474</v>
      </c>
      <c r="I17" s="172"/>
      <c r="J17" s="46"/>
      <c r="K17" s="46"/>
      <c r="L17" s="46"/>
      <c r="M17" s="46"/>
      <c r="N17" s="46"/>
      <c r="O17" s="46"/>
      <c r="P17" s="46"/>
      <c r="Q17" s="46"/>
      <c r="R17" s="46"/>
      <c r="S17" s="46"/>
      <c r="T17" s="46"/>
      <c r="U17" s="46"/>
      <c r="V17" s="46"/>
      <c r="W17" s="46"/>
      <c r="X17" s="46"/>
      <c r="Y17" s="46"/>
      <c r="Z17" s="51"/>
      <c r="AA17" s="51"/>
      <c r="AB17" s="206" t="s">
        <v>338</v>
      </c>
      <c r="AC17" s="49"/>
      <c r="AD17" s="207"/>
      <c r="AE17" s="200">
        <v>17</v>
      </c>
      <c r="AF17" s="46" t="s">
        <v>330</v>
      </c>
      <c r="AG17" s="201">
        <v>17</v>
      </c>
      <c r="AH17" s="201" t="s">
        <v>295</v>
      </c>
      <c r="AI17" s="202"/>
      <c r="AJ17" s="202"/>
      <c r="AK17" s="202"/>
      <c r="AL17" s="202"/>
      <c r="AM17" s="46"/>
      <c r="AN17" s="46"/>
      <c r="AO17" s="46"/>
      <c r="AP17" s="46"/>
      <c r="AQ17" s="122"/>
      <c r="AR17" s="122"/>
      <c r="AS17" s="122"/>
      <c r="AT17" s="122"/>
      <c r="AU17" s="122"/>
      <c r="AV17" s="122"/>
      <c r="AW17" s="122"/>
      <c r="AX17" s="122"/>
      <c r="AY17" s="122"/>
      <c r="AZ17" s="122"/>
    </row>
    <row r="18" spans="1:52" s="11" customFormat="1" ht="35.25" customHeight="1">
      <c r="A18" s="63">
        <v>1.1000000000000001</v>
      </c>
      <c r="B18" s="827" t="s">
        <v>619</v>
      </c>
      <c r="C18" s="827"/>
      <c r="D18" s="827"/>
      <c r="E18" s="827"/>
      <c r="F18" s="827"/>
      <c r="G18" s="423"/>
      <c r="H18" s="424"/>
      <c r="I18" s="172"/>
      <c r="J18" s="46"/>
      <c r="K18" s="46"/>
      <c r="L18" s="46"/>
      <c r="M18" s="46"/>
      <c r="N18" s="46"/>
      <c r="O18" s="46"/>
      <c r="P18" s="46"/>
      <c r="Q18" s="46"/>
      <c r="R18" s="46"/>
      <c r="S18" s="46"/>
      <c r="T18" s="46"/>
      <c r="U18" s="46"/>
      <c r="V18" s="46"/>
      <c r="W18" s="46"/>
      <c r="X18" s="46"/>
      <c r="Y18" s="46"/>
      <c r="Z18" s="51"/>
      <c r="AA18" s="51"/>
      <c r="AB18" s="206"/>
      <c r="AC18" s="49"/>
      <c r="AD18" s="207"/>
      <c r="AE18" s="200"/>
      <c r="AF18" s="46"/>
      <c r="AG18" s="201"/>
      <c r="AH18" s="201"/>
      <c r="AI18" s="202"/>
      <c r="AJ18" s="202"/>
      <c r="AK18" s="202"/>
      <c r="AL18" s="202"/>
      <c r="AM18" s="46"/>
      <c r="AN18" s="46"/>
      <c r="AO18" s="46"/>
      <c r="AP18" s="46"/>
      <c r="AQ18" s="122"/>
      <c r="AR18" s="122"/>
      <c r="AS18" s="122"/>
      <c r="AT18" s="122"/>
      <c r="AU18" s="122"/>
      <c r="AV18" s="122"/>
      <c r="AW18" s="122"/>
      <c r="AX18" s="122"/>
      <c r="AY18" s="122"/>
      <c r="AZ18" s="122"/>
    </row>
    <row r="19" spans="1:52" ht="21" customHeight="1">
      <c r="A19" s="63">
        <v>2</v>
      </c>
      <c r="B19" s="64" t="s">
        <v>55</v>
      </c>
      <c r="C19" s="19"/>
      <c r="D19" s="19"/>
      <c r="E19" s="19"/>
      <c r="F19" s="19"/>
      <c r="G19" s="19"/>
      <c r="H19" s="19"/>
      <c r="AB19" s="203"/>
      <c r="AC19" s="204" t="s">
        <v>339</v>
      </c>
      <c r="AE19" s="200">
        <v>18</v>
      </c>
      <c r="AF19" s="175" t="s">
        <v>331</v>
      </c>
      <c r="AG19" s="201">
        <v>18</v>
      </c>
      <c r="AH19" s="201" t="s">
        <v>295</v>
      </c>
      <c r="AI19" s="202"/>
      <c r="AJ19" s="202"/>
      <c r="AK19" s="202"/>
      <c r="AL19" s="202"/>
      <c r="AQ19" s="125"/>
      <c r="AR19" s="125"/>
      <c r="AS19" s="125"/>
      <c r="AT19" s="125"/>
      <c r="AU19" s="125"/>
      <c r="AV19" s="125"/>
      <c r="AW19" s="125"/>
      <c r="AX19" s="125"/>
      <c r="AY19" s="125"/>
      <c r="AZ19" s="125"/>
    </row>
    <row r="20" spans="1:52" s="11" customFormat="1" ht="63.75" customHeight="1">
      <c r="A20" s="16"/>
      <c r="B20" s="527" t="s">
        <v>57</v>
      </c>
      <c r="C20" s="527"/>
      <c r="D20" s="527"/>
      <c r="E20" s="527"/>
      <c r="F20" s="527"/>
      <c r="G20" s="767" t="s">
        <v>170</v>
      </c>
      <c r="H20" s="767"/>
      <c r="I20" s="767"/>
      <c r="J20" s="767"/>
      <c r="K20" s="72"/>
      <c r="L20" s="72"/>
      <c r="M20" s="72"/>
      <c r="N20" s="72"/>
      <c r="O20" s="72"/>
      <c r="P20" s="72"/>
      <c r="Q20" s="72"/>
      <c r="R20" s="72"/>
      <c r="S20" s="72"/>
      <c r="T20" s="72"/>
      <c r="U20" s="72"/>
      <c r="V20" s="72"/>
      <c r="W20" s="72"/>
      <c r="X20" s="72"/>
      <c r="Y20" s="72"/>
      <c r="Z20" s="72"/>
      <c r="AA20" s="72"/>
      <c r="AB20" s="203"/>
      <c r="AC20" s="204" t="s">
        <v>340</v>
      </c>
      <c r="AD20" s="444"/>
      <c r="AE20" s="444">
        <v>19</v>
      </c>
      <c r="AF20" s="72" t="s">
        <v>332</v>
      </c>
      <c r="AG20" s="491">
        <v>19</v>
      </c>
      <c r="AH20" s="491" t="s">
        <v>295</v>
      </c>
      <c r="AI20" s="492"/>
      <c r="AJ20" s="492"/>
      <c r="AK20" s="492"/>
      <c r="AL20" s="492"/>
      <c r="AM20" s="72"/>
      <c r="AN20" s="72"/>
      <c r="AO20" s="72"/>
      <c r="AP20" s="72"/>
      <c r="AQ20" s="122"/>
      <c r="AR20" s="122"/>
      <c r="AS20" s="122"/>
      <c r="AT20" s="122"/>
      <c r="AU20" s="122"/>
      <c r="AV20" s="122"/>
      <c r="AW20" s="122"/>
      <c r="AX20" s="122"/>
      <c r="AY20" s="122"/>
      <c r="AZ20" s="122"/>
    </row>
    <row r="21" spans="1:52" s="11" customFormat="1" ht="30" customHeight="1">
      <c r="A21" s="16"/>
      <c r="B21" s="749" t="str">
        <f>"(a) Attachment 1 :"</f>
        <v>(a) Attachment 1 :</v>
      </c>
      <c r="C21" s="749"/>
      <c r="D21" s="826" t="s">
        <v>344</v>
      </c>
      <c r="E21" s="826"/>
      <c r="F21" s="826"/>
      <c r="G21" s="493" t="s">
        <v>342</v>
      </c>
      <c r="H21" s="413" t="s">
        <v>790</v>
      </c>
      <c r="I21" s="413"/>
      <c r="J21" s="413"/>
      <c r="K21" s="444"/>
      <c r="L21" s="444"/>
      <c r="M21" s="142"/>
      <c r="N21" s="444"/>
      <c r="O21" s="444"/>
      <c r="P21" s="444"/>
      <c r="Q21" s="444"/>
      <c r="R21" s="444"/>
      <c r="S21" s="444"/>
      <c r="T21" s="444"/>
      <c r="U21" s="444"/>
      <c r="V21" s="444"/>
      <c r="W21" s="444"/>
      <c r="X21" s="444"/>
      <c r="Y21" s="444"/>
      <c r="Z21" s="72"/>
      <c r="AA21" s="72"/>
      <c r="AB21" s="203"/>
      <c r="AC21" s="204" t="s">
        <v>341</v>
      </c>
      <c r="AD21" s="444" t="str">
        <f>IF(ISERROR(LOOKUP(J21,AE1:AE21,AF1:AF21)), "Zero", LOOKUP(J21,AE1:AE21,AF1:AF21))</f>
        <v>Zero</v>
      </c>
      <c r="AE21" s="444">
        <v>20</v>
      </c>
      <c r="AF21" s="72" t="s">
        <v>333</v>
      </c>
      <c r="AG21" s="491">
        <v>20</v>
      </c>
      <c r="AH21" s="491" t="s">
        <v>295</v>
      </c>
      <c r="AI21" s="494"/>
      <c r="AJ21" s="494"/>
      <c r="AK21" s="494"/>
      <c r="AL21" s="494"/>
      <c r="AM21" s="72"/>
      <c r="AN21" s="72"/>
      <c r="AO21" s="72"/>
      <c r="AP21" s="72"/>
      <c r="AQ21" s="122"/>
      <c r="AR21" s="122"/>
      <c r="AS21" s="122"/>
      <c r="AT21" s="122"/>
      <c r="AU21" s="122"/>
      <c r="AV21" s="122"/>
      <c r="AW21" s="122"/>
      <c r="AX21" s="122"/>
      <c r="AY21" s="122"/>
      <c r="AZ21" s="122"/>
    </row>
    <row r="22" spans="1:52" s="11" customFormat="1" hidden="1">
      <c r="A22" s="16"/>
      <c r="B22" s="429"/>
      <c r="C22" s="429"/>
      <c r="D22" s="829"/>
      <c r="E22" s="830"/>
      <c r="F22" s="208"/>
      <c r="G22" s="825"/>
      <c r="H22" s="825"/>
      <c r="I22" s="825"/>
      <c r="J22" s="825"/>
      <c r="K22" s="200"/>
      <c r="L22" s="200"/>
      <c r="M22" s="240"/>
      <c r="N22" s="200"/>
      <c r="O22" s="200"/>
      <c r="P22" s="200"/>
      <c r="Q22" s="200"/>
      <c r="R22" s="200"/>
      <c r="S22" s="200"/>
      <c r="T22" s="200"/>
      <c r="U22" s="200"/>
      <c r="V22" s="200"/>
      <c r="W22" s="200"/>
      <c r="X22" s="200"/>
      <c r="Y22" s="200"/>
      <c r="Z22" s="46"/>
      <c r="AA22" s="46"/>
      <c r="AB22" s="203"/>
      <c r="AC22" s="204"/>
      <c r="AD22" s="200"/>
      <c r="AE22" s="200"/>
      <c r="AF22" s="46"/>
      <c r="AG22" s="201"/>
      <c r="AH22" s="201"/>
      <c r="AI22" s="202"/>
      <c r="AJ22" s="202"/>
      <c r="AK22" s="202"/>
      <c r="AL22" s="202"/>
      <c r="AM22" s="46"/>
      <c r="AN22" s="46"/>
      <c r="AO22" s="46"/>
      <c r="AP22" s="46"/>
      <c r="AQ22" s="122"/>
      <c r="AR22" s="122"/>
      <c r="AS22" s="122"/>
      <c r="AT22" s="122"/>
      <c r="AU22" s="122"/>
      <c r="AV22" s="122"/>
      <c r="AW22" s="122"/>
      <c r="AX22" s="122"/>
      <c r="AY22" s="122"/>
      <c r="AZ22" s="122"/>
    </row>
    <row r="23" spans="1:52" s="11" customFormat="1" ht="76.5" hidden="1" customHeight="1">
      <c r="A23" s="16"/>
      <c r="B23" s="429"/>
      <c r="C23" s="429"/>
      <c r="D23" s="828"/>
      <c r="E23" s="828"/>
      <c r="F23" s="828"/>
      <c r="G23" s="824"/>
      <c r="H23" s="824"/>
      <c r="I23" s="824"/>
      <c r="J23" s="824"/>
      <c r="K23" s="200"/>
      <c r="L23" s="200"/>
      <c r="M23" s="240"/>
      <c r="N23" s="200"/>
      <c r="O23" s="200"/>
      <c r="P23" s="200"/>
      <c r="Q23" s="200"/>
      <c r="R23" s="200"/>
      <c r="S23" s="200"/>
      <c r="T23" s="200"/>
      <c r="U23" s="200"/>
      <c r="V23" s="200"/>
      <c r="W23" s="200"/>
      <c r="X23" s="200"/>
      <c r="Y23" s="200"/>
      <c r="Z23" s="46"/>
      <c r="AA23" s="46"/>
      <c r="AB23" s="203"/>
      <c r="AC23" s="204"/>
      <c r="AD23" s="200"/>
      <c r="AE23" s="200"/>
      <c r="AF23" s="46"/>
      <c r="AG23" s="201"/>
      <c r="AH23" s="201"/>
      <c r="AI23" s="202"/>
      <c r="AJ23" s="202"/>
      <c r="AK23" s="202"/>
      <c r="AL23" s="202"/>
      <c r="AM23" s="46"/>
      <c r="AN23" s="46"/>
      <c r="AO23" s="46"/>
      <c r="AP23" s="46"/>
      <c r="AQ23" s="122"/>
      <c r="AR23" s="122"/>
      <c r="AS23" s="122"/>
      <c r="AT23" s="122"/>
      <c r="AU23" s="122"/>
      <c r="AV23" s="122"/>
      <c r="AW23" s="122"/>
      <c r="AX23" s="122"/>
      <c r="AY23" s="122"/>
      <c r="AZ23" s="122"/>
    </row>
    <row r="24" spans="1:52" s="11" customFormat="1" ht="86.25" customHeight="1">
      <c r="A24" s="16"/>
      <c r="B24" s="749" t="str">
        <f>"(b) Attachment 2:"</f>
        <v>(b) Attachment 2:</v>
      </c>
      <c r="C24" s="749"/>
      <c r="D24" s="818" t="s">
        <v>58</v>
      </c>
      <c r="E24" s="818"/>
      <c r="F24" s="818"/>
      <c r="G24" s="824"/>
      <c r="H24" s="824"/>
      <c r="I24" s="824"/>
      <c r="J24" s="824"/>
      <c r="K24" s="46"/>
      <c r="L24" s="46"/>
      <c r="M24" s="46"/>
      <c r="N24" s="46"/>
      <c r="O24" s="46"/>
      <c r="P24" s="46"/>
      <c r="Q24" s="46"/>
      <c r="R24" s="46"/>
      <c r="S24" s="46"/>
      <c r="T24" s="46"/>
      <c r="U24" s="46"/>
      <c r="V24" s="46"/>
      <c r="W24" s="46"/>
      <c r="X24" s="46"/>
      <c r="Y24" s="46"/>
      <c r="Z24" s="46"/>
      <c r="AA24" s="46"/>
      <c r="AB24" s="203"/>
      <c r="AC24" s="204" t="s">
        <v>342</v>
      </c>
      <c r="AD24" s="200" t="str">
        <f>IF(J21 &gt; 9, "("&amp;J21&amp;")", "(0"&amp;J21&amp;")")</f>
        <v>(0)</v>
      </c>
      <c r="AE24" s="200"/>
      <c r="AF24" s="46"/>
      <c r="AG24" s="201">
        <v>21</v>
      </c>
      <c r="AH24" s="201" t="s">
        <v>111</v>
      </c>
      <c r="AI24" s="202"/>
      <c r="AJ24" s="202"/>
      <c r="AK24" s="202"/>
      <c r="AL24" s="202"/>
      <c r="AM24" s="46"/>
      <c r="AN24" s="46"/>
      <c r="AO24" s="46"/>
      <c r="AP24" s="46"/>
      <c r="AQ24" s="122"/>
      <c r="AR24" s="122"/>
      <c r="AS24" s="122"/>
      <c r="AT24" s="122"/>
      <c r="AU24" s="122"/>
      <c r="AV24" s="122"/>
      <c r="AW24" s="122"/>
      <c r="AX24" s="122"/>
      <c r="AY24" s="122"/>
      <c r="AZ24" s="122"/>
    </row>
    <row r="25" spans="1:52" s="11" customFormat="1" ht="80.25" customHeight="1">
      <c r="A25" s="16"/>
      <c r="B25" s="749" t="str">
        <f>"(c) Attachment 3 :"</f>
        <v>(c) Attachment 3 :</v>
      </c>
      <c r="C25" s="749"/>
      <c r="D25" s="818" t="s">
        <v>309</v>
      </c>
      <c r="E25" s="818"/>
      <c r="F25" s="818"/>
      <c r="G25" s="65"/>
      <c r="H25" s="65"/>
      <c r="I25" s="46"/>
      <c r="J25" s="46"/>
      <c r="K25" s="46"/>
      <c r="L25" s="46"/>
      <c r="M25" s="46"/>
      <c r="N25" s="46"/>
      <c r="O25" s="46"/>
      <c r="P25" s="46"/>
      <c r="Q25" s="46"/>
      <c r="R25" s="46"/>
      <c r="S25" s="46"/>
      <c r="T25" s="46"/>
      <c r="U25" s="46"/>
      <c r="V25" s="46"/>
      <c r="W25" s="46"/>
      <c r="X25" s="46"/>
      <c r="Y25" s="46"/>
      <c r="Z25" s="46"/>
      <c r="AA25" s="21"/>
      <c r="AB25" s="203"/>
      <c r="AC25" s="204"/>
      <c r="AD25" s="200"/>
      <c r="AE25" s="200"/>
      <c r="AF25" s="46"/>
      <c r="AG25" s="201">
        <v>22</v>
      </c>
      <c r="AH25" s="201" t="s">
        <v>295</v>
      </c>
      <c r="AI25" s="202"/>
      <c r="AJ25" s="202"/>
      <c r="AK25" s="202"/>
      <c r="AL25" s="202"/>
      <c r="AM25" s="46"/>
      <c r="AN25" s="46"/>
      <c r="AO25" s="46"/>
      <c r="AP25" s="46"/>
      <c r="AQ25" s="122"/>
      <c r="AR25" s="122"/>
      <c r="AS25" s="122"/>
      <c r="AT25" s="122"/>
      <c r="AU25" s="122"/>
      <c r="AV25" s="122"/>
      <c r="AW25" s="122"/>
      <c r="AX25" s="122"/>
      <c r="AY25" s="122"/>
      <c r="AZ25" s="122"/>
    </row>
    <row r="26" spans="1:52" s="11" customFormat="1" ht="49.5" hidden="1" customHeight="1">
      <c r="A26" s="16"/>
      <c r="B26" s="298"/>
      <c r="C26" s="298"/>
      <c r="D26" s="821" t="s">
        <v>168</v>
      </c>
      <c r="E26" s="821"/>
      <c r="F26" s="821"/>
      <c r="G26" s="165"/>
      <c r="H26" s="241" t="e">
        <f>#REF!</f>
        <v>#REF!</v>
      </c>
      <c r="I26" s="46"/>
      <c r="J26" s="54"/>
      <c r="K26" s="54"/>
      <c r="L26" s="54"/>
      <c r="M26" s="54"/>
      <c r="N26" s="54"/>
      <c r="O26" s="54"/>
      <c r="P26" s="54"/>
      <c r="Q26" s="54"/>
      <c r="R26" s="54"/>
      <c r="S26" s="54"/>
      <c r="T26" s="54"/>
      <c r="U26" s="54"/>
      <c r="V26" s="54"/>
      <c r="W26" s="54"/>
      <c r="X26" s="54"/>
      <c r="Y26" s="54"/>
      <c r="Z26" s="46"/>
      <c r="AA26" s="46"/>
      <c r="AB26" s="203"/>
      <c r="AC26" s="204" t="s">
        <v>343</v>
      </c>
      <c r="AD26" s="200"/>
      <c r="AE26" s="200"/>
      <c r="AF26" s="46"/>
      <c r="AG26" s="201">
        <v>23</v>
      </c>
      <c r="AH26" s="201" t="s">
        <v>295</v>
      </c>
      <c r="AI26" s="202"/>
      <c r="AJ26" s="202"/>
      <c r="AK26" s="202"/>
      <c r="AL26" s="202"/>
      <c r="AM26" s="46"/>
      <c r="AN26" s="46"/>
      <c r="AO26" s="46"/>
      <c r="AP26" s="46"/>
      <c r="AQ26" s="122"/>
      <c r="AR26" s="122"/>
      <c r="AS26" s="122"/>
      <c r="AT26" s="122"/>
      <c r="AU26" s="122"/>
      <c r="AV26" s="122"/>
      <c r="AW26" s="122"/>
      <c r="AX26" s="122"/>
      <c r="AY26" s="122"/>
      <c r="AZ26" s="122"/>
    </row>
    <row r="27" spans="1:52" s="11" customFormat="1" ht="48" hidden="1" customHeight="1">
      <c r="A27" s="16"/>
      <c r="B27" s="298"/>
      <c r="C27" s="298"/>
      <c r="D27" s="821" t="s">
        <v>169</v>
      </c>
      <c r="E27" s="821"/>
      <c r="F27" s="821"/>
      <c r="G27" s="165">
        <v>0</v>
      </c>
      <c r="H27" s="241" t="e">
        <f>#REF!</f>
        <v>#REF!</v>
      </c>
      <c r="I27" s="46"/>
      <c r="J27" s="173"/>
      <c r="K27" s="173"/>
      <c r="L27" s="173"/>
      <c r="M27" s="173"/>
      <c r="N27" s="173"/>
      <c r="O27" s="173"/>
      <c r="P27" s="173"/>
      <c r="Q27" s="173"/>
      <c r="R27" s="173"/>
      <c r="S27" s="173"/>
      <c r="T27" s="173"/>
      <c r="U27" s="173"/>
      <c r="V27" s="173"/>
      <c r="W27" s="173"/>
      <c r="X27" s="173"/>
      <c r="Y27" s="173"/>
      <c r="Z27" s="173"/>
      <c r="AA27" s="173"/>
      <c r="AB27" s="203"/>
      <c r="AC27" s="204" t="s">
        <v>344</v>
      </c>
      <c r="AD27" s="200"/>
      <c r="AE27" s="200"/>
      <c r="AF27" s="46"/>
      <c r="AG27" s="201">
        <v>24</v>
      </c>
      <c r="AH27" s="201" t="s">
        <v>295</v>
      </c>
      <c r="AI27" s="202"/>
      <c r="AJ27" s="202"/>
      <c r="AK27" s="202"/>
      <c r="AL27" s="202"/>
      <c r="AM27" s="46"/>
      <c r="AN27" s="46"/>
      <c r="AO27" s="46"/>
      <c r="AP27" s="46"/>
      <c r="AQ27" s="122"/>
      <c r="AR27" s="122"/>
      <c r="AS27" s="122"/>
      <c r="AT27" s="122"/>
      <c r="AU27" s="122"/>
      <c r="AV27" s="122"/>
      <c r="AW27" s="122"/>
      <c r="AX27" s="122"/>
      <c r="AY27" s="122"/>
      <c r="AZ27" s="122"/>
    </row>
    <row r="28" spans="1:52" ht="198.75" customHeight="1">
      <c r="B28" s="749" t="str">
        <f>"(d) Attachment 4 :"</f>
        <v>(d) Attachment 4 :</v>
      </c>
      <c r="C28" s="749"/>
      <c r="D28" s="818" t="s">
        <v>308</v>
      </c>
      <c r="E28" s="818"/>
      <c r="F28" s="818"/>
      <c r="G28" s="147"/>
      <c r="H28" s="65"/>
      <c r="AB28" s="203"/>
      <c r="AC28" s="204"/>
      <c r="AG28" s="201">
        <v>25</v>
      </c>
      <c r="AH28" s="201" t="s">
        <v>295</v>
      </c>
      <c r="AI28" s="202"/>
      <c r="AJ28" s="202"/>
      <c r="AK28" s="202"/>
      <c r="AL28" s="202"/>
      <c r="AQ28" s="125"/>
      <c r="AR28" s="125"/>
      <c r="AS28" s="125"/>
      <c r="AT28" s="125"/>
      <c r="AU28" s="125"/>
      <c r="AV28" s="125"/>
      <c r="AW28" s="125"/>
      <c r="AX28" s="125"/>
      <c r="AY28" s="125"/>
      <c r="AZ28" s="125"/>
    </row>
    <row r="29" spans="1:52" ht="69" customHeight="1">
      <c r="B29" s="749" t="str">
        <f>"(e) Attachment 5 :"</f>
        <v>(e) Attachment 5 :</v>
      </c>
      <c r="C29" s="749"/>
      <c r="D29" s="818" t="s">
        <v>59</v>
      </c>
      <c r="E29" s="818"/>
      <c r="F29" s="818"/>
      <c r="G29" s="65"/>
      <c r="H29" s="65"/>
      <c r="AB29" s="203"/>
      <c r="AC29" s="204"/>
      <c r="AG29" s="201">
        <v>26</v>
      </c>
      <c r="AH29" s="201" t="s">
        <v>295</v>
      </c>
      <c r="AI29" s="202"/>
      <c r="AJ29" s="202"/>
      <c r="AK29" s="202"/>
      <c r="AL29" s="202"/>
      <c r="AQ29" s="125"/>
      <c r="AR29" s="125"/>
      <c r="AS29" s="125"/>
      <c r="AT29" s="125"/>
      <c r="AU29" s="125"/>
      <c r="AV29" s="125"/>
      <c r="AW29" s="125"/>
      <c r="AX29" s="125"/>
      <c r="AY29" s="125"/>
      <c r="AZ29" s="125"/>
    </row>
    <row r="30" spans="1:52" ht="69" customHeight="1">
      <c r="B30" s="749" t="s">
        <v>622</v>
      </c>
      <c r="C30" s="749"/>
      <c r="D30" s="749" t="s">
        <v>623</v>
      </c>
      <c r="E30" s="749"/>
      <c r="F30" s="749"/>
      <c r="G30" s="65"/>
      <c r="H30" s="65"/>
      <c r="AB30" s="203"/>
      <c r="AC30" s="204"/>
      <c r="AG30" s="201"/>
      <c r="AH30" s="201"/>
      <c r="AI30" s="202"/>
      <c r="AJ30" s="202"/>
      <c r="AK30" s="202"/>
      <c r="AL30" s="202"/>
      <c r="AQ30" s="125"/>
      <c r="AR30" s="125"/>
      <c r="AS30" s="125"/>
      <c r="AT30" s="125"/>
      <c r="AU30" s="125"/>
      <c r="AV30" s="125"/>
      <c r="AW30" s="125"/>
      <c r="AX30" s="125"/>
      <c r="AY30" s="125"/>
      <c r="AZ30" s="125"/>
    </row>
    <row r="31" spans="1:52" s="11" customFormat="1" ht="97.5" customHeight="1">
      <c r="A31" s="16"/>
      <c r="B31" s="749" t="str">
        <f>"(g) Attachment 6 :"</f>
        <v>(g) Attachment 6 :</v>
      </c>
      <c r="C31" s="749"/>
      <c r="D31" s="818" t="s">
        <v>60</v>
      </c>
      <c r="E31" s="818"/>
      <c r="F31" s="818"/>
      <c r="G31" s="65"/>
      <c r="H31" s="65"/>
      <c r="I31" s="46"/>
      <c r="J31" s="46"/>
      <c r="K31" s="46"/>
      <c r="L31" s="46"/>
      <c r="M31" s="46"/>
      <c r="N31" s="46"/>
      <c r="O31" s="46"/>
      <c r="P31" s="46"/>
      <c r="Q31" s="46"/>
      <c r="R31" s="46"/>
      <c r="S31" s="46"/>
      <c r="T31" s="46"/>
      <c r="U31" s="46"/>
      <c r="V31" s="46"/>
      <c r="W31" s="46"/>
      <c r="X31" s="46"/>
      <c r="Y31" s="46"/>
      <c r="Z31" s="46"/>
      <c r="AA31" s="46"/>
      <c r="AB31" s="203"/>
      <c r="AC31" s="204"/>
      <c r="AD31" s="200"/>
      <c r="AE31" s="200"/>
      <c r="AF31" s="46"/>
      <c r="AG31" s="201">
        <v>27</v>
      </c>
      <c r="AH31" s="201" t="s">
        <v>295</v>
      </c>
      <c r="AI31" s="202"/>
      <c r="AJ31" s="202"/>
      <c r="AK31" s="202"/>
      <c r="AL31" s="202"/>
      <c r="AM31" s="46"/>
      <c r="AN31" s="46"/>
      <c r="AO31" s="46"/>
      <c r="AP31" s="46"/>
      <c r="AQ31" s="122"/>
      <c r="AR31" s="122"/>
      <c r="AS31" s="122"/>
      <c r="AT31" s="122"/>
      <c r="AU31" s="122"/>
      <c r="AV31" s="122"/>
      <c r="AW31" s="122"/>
      <c r="AX31" s="122"/>
      <c r="AY31" s="122"/>
      <c r="AZ31" s="122"/>
    </row>
    <row r="32" spans="1:52" s="11" customFormat="1" ht="57" customHeight="1">
      <c r="A32" s="16"/>
      <c r="B32" s="749" t="str">
        <f>"(h) Attachment 7 :"</f>
        <v>(h) Attachment 7 :</v>
      </c>
      <c r="C32" s="749"/>
      <c r="D32" s="818" t="s">
        <v>804</v>
      </c>
      <c r="E32" s="818"/>
      <c r="F32" s="818"/>
      <c r="G32" s="66"/>
      <c r="H32" s="66"/>
      <c r="I32" s="46"/>
      <c r="J32" s="46"/>
      <c r="K32" s="46"/>
      <c r="L32" s="46"/>
      <c r="M32" s="46"/>
      <c r="N32" s="46"/>
      <c r="O32" s="46"/>
      <c r="P32" s="46"/>
      <c r="Q32" s="46"/>
      <c r="R32" s="46"/>
      <c r="S32" s="46"/>
      <c r="T32" s="46"/>
      <c r="U32" s="46"/>
      <c r="V32" s="46"/>
      <c r="W32" s="46"/>
      <c r="X32" s="46"/>
      <c r="Y32" s="46"/>
      <c r="Z32" s="46"/>
      <c r="AA32" s="46"/>
      <c r="AB32" s="203"/>
      <c r="AC32" s="204"/>
      <c r="AD32" s="200"/>
      <c r="AE32" s="200"/>
      <c r="AF32" s="46"/>
      <c r="AG32" s="201">
        <v>28</v>
      </c>
      <c r="AH32" s="201" t="s">
        <v>295</v>
      </c>
      <c r="AI32" s="202"/>
      <c r="AJ32" s="202"/>
      <c r="AK32" s="202"/>
      <c r="AL32" s="202"/>
      <c r="AM32" s="46"/>
      <c r="AN32" s="46"/>
      <c r="AO32" s="46"/>
      <c r="AP32" s="46"/>
      <c r="AQ32" s="122"/>
      <c r="AR32" s="122"/>
      <c r="AS32" s="122"/>
      <c r="AT32" s="122"/>
      <c r="AU32" s="122"/>
      <c r="AV32" s="122"/>
      <c r="AW32" s="122"/>
      <c r="AX32" s="122"/>
      <c r="AY32" s="122"/>
      <c r="AZ32" s="122"/>
    </row>
    <row r="33" spans="1:52" s="11" customFormat="1" ht="44.25" customHeight="1">
      <c r="A33" s="16"/>
      <c r="B33" s="749" t="str">
        <f>"(i) Attachment 8 :"</f>
        <v>(i) Attachment 8 :</v>
      </c>
      <c r="C33" s="749"/>
      <c r="D33" s="818" t="s">
        <v>310</v>
      </c>
      <c r="E33" s="818"/>
      <c r="F33" s="818"/>
      <c r="G33" s="65"/>
      <c r="H33" s="65"/>
      <c r="I33" s="46"/>
      <c r="J33" s="46"/>
      <c r="K33" s="46"/>
      <c r="L33" s="46"/>
      <c r="M33" s="46"/>
      <c r="N33" s="46"/>
      <c r="O33" s="46"/>
      <c r="P33" s="46"/>
      <c r="Q33" s="46"/>
      <c r="R33" s="46"/>
      <c r="S33" s="46"/>
      <c r="T33" s="46"/>
      <c r="U33" s="46"/>
      <c r="V33" s="46"/>
      <c r="W33" s="46"/>
      <c r="X33" s="46"/>
      <c r="Y33" s="46"/>
      <c r="Z33" s="46"/>
      <c r="AA33" s="46"/>
      <c r="AB33" s="203"/>
      <c r="AC33" s="204"/>
      <c r="AD33" s="200"/>
      <c r="AE33" s="200"/>
      <c r="AF33" s="46"/>
      <c r="AG33" s="201">
        <v>29</v>
      </c>
      <c r="AH33" s="201" t="s">
        <v>295</v>
      </c>
      <c r="AI33" s="202"/>
      <c r="AJ33" s="202"/>
      <c r="AK33" s="202"/>
      <c r="AL33" s="202"/>
      <c r="AM33" s="46"/>
      <c r="AN33" s="46"/>
      <c r="AO33" s="46"/>
      <c r="AP33" s="46"/>
      <c r="AQ33" s="122"/>
      <c r="AR33" s="122"/>
      <c r="AS33" s="122"/>
      <c r="AT33" s="122"/>
      <c r="AU33" s="122"/>
      <c r="AV33" s="122"/>
      <c r="AW33" s="122"/>
      <c r="AX33" s="122"/>
      <c r="AY33" s="122"/>
      <c r="AZ33" s="122"/>
    </row>
    <row r="34" spans="1:52" s="11" customFormat="1" ht="45" customHeight="1">
      <c r="A34" s="16"/>
      <c r="B34" s="749" t="str">
        <f>"(j) Attachment 9 :"</f>
        <v>(j) Attachment 9 :</v>
      </c>
      <c r="C34" s="749"/>
      <c r="D34" s="818" t="s">
        <v>61</v>
      </c>
      <c r="E34" s="818"/>
      <c r="F34" s="818"/>
      <c r="G34" s="65"/>
      <c r="H34" s="65"/>
      <c r="I34" s="46"/>
      <c r="J34" s="46"/>
      <c r="K34" s="46"/>
      <c r="L34" s="46"/>
      <c r="M34" s="46"/>
      <c r="N34" s="46"/>
      <c r="O34" s="46"/>
      <c r="P34" s="46"/>
      <c r="Q34" s="46"/>
      <c r="R34" s="46"/>
      <c r="S34" s="46"/>
      <c r="T34" s="46"/>
      <c r="U34" s="46"/>
      <c r="V34" s="46"/>
      <c r="W34" s="46"/>
      <c r="X34" s="46"/>
      <c r="Y34" s="46"/>
      <c r="Z34" s="46"/>
      <c r="AA34" s="46"/>
      <c r="AB34" s="203"/>
      <c r="AC34" s="204"/>
      <c r="AD34" s="200"/>
      <c r="AE34" s="200"/>
      <c r="AF34" s="46"/>
      <c r="AG34" s="201">
        <v>30</v>
      </c>
      <c r="AH34" s="201" t="s">
        <v>295</v>
      </c>
      <c r="AI34" s="202"/>
      <c r="AJ34" s="202"/>
      <c r="AK34" s="202"/>
      <c r="AL34" s="202"/>
      <c r="AM34" s="46"/>
      <c r="AN34" s="46"/>
      <c r="AO34" s="46"/>
      <c r="AP34" s="46"/>
      <c r="AQ34" s="122"/>
      <c r="AR34" s="122"/>
      <c r="AS34" s="122"/>
      <c r="AT34" s="122"/>
      <c r="AU34" s="122"/>
      <c r="AV34" s="122"/>
      <c r="AW34" s="122"/>
      <c r="AX34" s="122"/>
      <c r="AY34" s="122"/>
      <c r="AZ34" s="122"/>
    </row>
    <row r="35" spans="1:52" s="11" customFormat="1" ht="45.75" customHeight="1">
      <c r="A35" s="16"/>
      <c r="B35" s="749" t="str">
        <f>"(k) Attachment 10 :"</f>
        <v>(k) Attachment 10 :</v>
      </c>
      <c r="C35" s="749"/>
      <c r="D35" s="818" t="s">
        <v>62</v>
      </c>
      <c r="E35" s="818"/>
      <c r="F35" s="818"/>
      <c r="G35" s="65"/>
      <c r="H35" s="65"/>
      <c r="I35" s="46"/>
      <c r="J35" s="46"/>
      <c r="K35" s="46"/>
      <c r="L35" s="46"/>
      <c r="M35" s="46"/>
      <c r="N35" s="46"/>
      <c r="O35" s="46"/>
      <c r="P35" s="46"/>
      <c r="Q35" s="46"/>
      <c r="R35" s="46"/>
      <c r="S35" s="46"/>
      <c r="T35" s="46"/>
      <c r="U35" s="46"/>
      <c r="V35" s="46"/>
      <c r="W35" s="46"/>
      <c r="X35" s="46"/>
      <c r="Y35" s="46"/>
      <c r="Z35" s="46"/>
      <c r="AA35" s="46"/>
      <c r="AB35" s="203"/>
      <c r="AC35" s="204"/>
      <c r="AD35" s="200"/>
      <c r="AE35" s="200"/>
      <c r="AF35" s="46"/>
      <c r="AG35" s="201">
        <v>31</v>
      </c>
      <c r="AH35" s="201" t="s">
        <v>111</v>
      </c>
      <c r="AI35" s="202"/>
      <c r="AJ35" s="202"/>
      <c r="AK35" s="202"/>
      <c r="AL35" s="202"/>
      <c r="AM35" s="46"/>
      <c r="AN35" s="46"/>
      <c r="AO35" s="46"/>
      <c r="AP35" s="46"/>
      <c r="AQ35" s="122"/>
      <c r="AR35" s="122"/>
      <c r="AS35" s="122"/>
      <c r="AT35" s="122"/>
      <c r="AU35" s="122"/>
      <c r="AV35" s="122"/>
      <c r="AW35" s="122"/>
      <c r="AX35" s="122"/>
      <c r="AY35" s="122"/>
      <c r="AZ35" s="122"/>
    </row>
    <row r="36" spans="1:52" s="11" customFormat="1" ht="40.5" customHeight="1">
      <c r="A36" s="16"/>
      <c r="B36" s="749" t="str">
        <f>"(l) Attachment 11 :"</f>
        <v>(l) Attachment 11 :</v>
      </c>
      <c r="C36" s="749"/>
      <c r="D36" s="818" t="s">
        <v>63</v>
      </c>
      <c r="E36" s="818"/>
      <c r="F36" s="818"/>
      <c r="G36" s="65"/>
      <c r="H36" s="65"/>
      <c r="I36" s="46"/>
      <c r="J36" s="46"/>
      <c r="K36" s="46"/>
      <c r="L36" s="46"/>
      <c r="M36" s="46"/>
      <c r="N36" s="46"/>
      <c r="O36" s="46"/>
      <c r="P36" s="46"/>
      <c r="Q36" s="46"/>
      <c r="R36" s="46"/>
      <c r="S36" s="46"/>
      <c r="T36" s="46"/>
      <c r="U36" s="46"/>
      <c r="V36" s="46"/>
      <c r="W36" s="46"/>
      <c r="X36" s="46"/>
      <c r="Y36" s="46"/>
      <c r="Z36" s="46"/>
      <c r="AA36" s="46"/>
      <c r="AB36" s="203"/>
      <c r="AC36" s="204"/>
      <c r="AD36" s="200"/>
      <c r="AE36" s="200"/>
      <c r="AF36" s="46"/>
      <c r="AG36" s="46"/>
      <c r="AH36" s="46"/>
      <c r="AI36" s="46"/>
      <c r="AJ36" s="46"/>
      <c r="AK36" s="46"/>
      <c r="AL36" s="46"/>
      <c r="AM36" s="46"/>
      <c r="AN36" s="46"/>
      <c r="AO36" s="46"/>
      <c r="AP36" s="46"/>
      <c r="AQ36" s="122"/>
      <c r="AR36" s="122"/>
      <c r="AS36" s="122"/>
      <c r="AT36" s="122"/>
      <c r="AU36" s="122"/>
      <c r="AV36" s="122"/>
      <c r="AW36" s="122"/>
      <c r="AX36" s="122"/>
      <c r="AY36" s="122"/>
      <c r="AZ36" s="122"/>
    </row>
    <row r="37" spans="1:52" s="11" customFormat="1" ht="46.5" customHeight="1">
      <c r="A37" s="16"/>
      <c r="B37" s="749" t="str">
        <f>"(m) Attachment 12 :"</f>
        <v>(m) Attachment 12 :</v>
      </c>
      <c r="C37" s="749"/>
      <c r="D37" s="818" t="s">
        <v>287</v>
      </c>
      <c r="E37" s="818"/>
      <c r="F37" s="818"/>
      <c r="G37" s="65"/>
      <c r="H37" s="65"/>
      <c r="I37" s="46"/>
      <c r="J37" s="46"/>
      <c r="K37" s="46"/>
      <c r="L37" s="46"/>
      <c r="M37" s="46"/>
      <c r="N37" s="46"/>
      <c r="O37" s="46"/>
      <c r="P37" s="46"/>
      <c r="Q37" s="46"/>
      <c r="R37" s="46"/>
      <c r="S37" s="46"/>
      <c r="T37" s="46"/>
      <c r="U37" s="46"/>
      <c r="V37" s="46"/>
      <c r="W37" s="46"/>
      <c r="X37" s="46"/>
      <c r="Y37" s="46"/>
      <c r="Z37" s="46"/>
      <c r="AA37" s="46"/>
      <c r="AB37" s="203"/>
      <c r="AC37" s="204"/>
      <c r="AD37" s="200"/>
      <c r="AE37" s="200"/>
      <c r="AF37" s="46"/>
      <c r="AG37" s="46"/>
      <c r="AH37" s="46"/>
      <c r="AI37" s="46"/>
      <c r="AJ37" s="46"/>
      <c r="AK37" s="46"/>
      <c r="AL37" s="46"/>
      <c r="AM37" s="46"/>
      <c r="AN37" s="46"/>
      <c r="AO37" s="46"/>
      <c r="AP37" s="46"/>
      <c r="AQ37" s="122"/>
      <c r="AR37" s="122"/>
      <c r="AS37" s="122"/>
      <c r="AT37" s="122"/>
      <c r="AU37" s="122"/>
      <c r="AV37" s="122"/>
      <c r="AW37" s="122"/>
      <c r="AX37" s="122"/>
      <c r="AY37" s="122"/>
      <c r="AZ37" s="122"/>
    </row>
    <row r="38" spans="1:52" s="11" customFormat="1" ht="45" customHeight="1">
      <c r="A38" s="16"/>
      <c r="B38" s="749" t="str">
        <f>"(n) Attachment 13 :"</f>
        <v>(n) Attachment 13 :</v>
      </c>
      <c r="C38" s="749"/>
      <c r="D38" s="818" t="s">
        <v>288</v>
      </c>
      <c r="E38" s="818"/>
      <c r="F38" s="818"/>
      <c r="G38" s="65"/>
      <c r="H38" s="65"/>
      <c r="I38" s="46"/>
      <c r="J38" s="46"/>
      <c r="K38" s="46"/>
      <c r="L38" s="46"/>
      <c r="M38" s="46"/>
      <c r="N38" s="46"/>
      <c r="O38" s="46"/>
      <c r="P38" s="46"/>
      <c r="Q38" s="46"/>
      <c r="R38" s="46"/>
      <c r="S38" s="46"/>
      <c r="T38" s="46"/>
      <c r="U38" s="46"/>
      <c r="V38" s="46"/>
      <c r="W38" s="46"/>
      <c r="X38" s="46"/>
      <c r="Y38" s="46"/>
      <c r="Z38" s="46"/>
      <c r="AA38" s="46"/>
      <c r="AB38" s="203"/>
      <c r="AC38" s="204"/>
      <c r="AD38" s="200"/>
      <c r="AE38" s="200"/>
      <c r="AF38" s="46"/>
      <c r="AG38" s="46"/>
      <c r="AH38" s="46"/>
      <c r="AI38" s="46"/>
      <c r="AJ38" s="46"/>
      <c r="AK38" s="46"/>
      <c r="AL38" s="46"/>
      <c r="AM38" s="46"/>
      <c r="AN38" s="46"/>
      <c r="AO38" s="46"/>
      <c r="AP38" s="46"/>
      <c r="AQ38" s="122"/>
      <c r="AR38" s="122"/>
      <c r="AS38" s="122"/>
      <c r="AT38" s="122"/>
      <c r="AU38" s="122"/>
      <c r="AV38" s="122"/>
      <c r="AW38" s="122"/>
      <c r="AX38" s="122"/>
      <c r="AY38" s="122"/>
      <c r="AZ38" s="122"/>
    </row>
    <row r="39" spans="1:52" s="11" customFormat="1" ht="46.5" customHeight="1">
      <c r="A39" s="16"/>
      <c r="B39" s="749" t="str">
        <f>"(o) Attachment 14 :"</f>
        <v>(o) Attachment 14 :</v>
      </c>
      <c r="C39" s="749"/>
      <c r="D39" s="818" t="s">
        <v>64</v>
      </c>
      <c r="E39" s="818"/>
      <c r="F39" s="818"/>
      <c r="G39" s="65"/>
      <c r="H39" s="65"/>
      <c r="I39" s="46"/>
      <c r="J39" s="46"/>
      <c r="K39" s="46"/>
      <c r="L39" s="46"/>
      <c r="M39" s="46"/>
      <c r="N39" s="46"/>
      <c r="O39" s="46"/>
      <c r="P39" s="46"/>
      <c r="Q39" s="46"/>
      <c r="R39" s="46"/>
      <c r="S39" s="46"/>
      <c r="T39" s="46"/>
      <c r="U39" s="46"/>
      <c r="V39" s="46"/>
      <c r="W39" s="46"/>
      <c r="X39" s="46"/>
      <c r="Y39" s="46"/>
      <c r="Z39" s="46"/>
      <c r="AA39" s="46"/>
      <c r="AB39" s="203"/>
      <c r="AC39" s="204"/>
      <c r="AD39" s="200"/>
      <c r="AE39" s="200"/>
      <c r="AF39" s="46"/>
      <c r="AG39" s="46"/>
      <c r="AH39" s="46"/>
      <c r="AI39" s="46"/>
      <c r="AJ39" s="46"/>
      <c r="AK39" s="46"/>
      <c r="AL39" s="46"/>
      <c r="AM39" s="46"/>
      <c r="AN39" s="46"/>
      <c r="AO39" s="46"/>
      <c r="AP39" s="46"/>
      <c r="AQ39" s="122"/>
      <c r="AR39" s="122"/>
      <c r="AS39" s="122"/>
      <c r="AT39" s="122"/>
      <c r="AU39" s="122"/>
      <c r="AV39" s="122"/>
      <c r="AW39" s="122"/>
      <c r="AX39" s="122"/>
      <c r="AY39" s="122"/>
      <c r="AZ39" s="122"/>
    </row>
    <row r="40" spans="1:52" s="11" customFormat="1" ht="60" customHeight="1">
      <c r="A40" s="16"/>
      <c r="B40" s="749" t="str">
        <f>"(p) Attachment 15 :"</f>
        <v>(p) Attachment 15 :</v>
      </c>
      <c r="C40" s="749"/>
      <c r="D40" s="818" t="s">
        <v>791</v>
      </c>
      <c r="E40" s="818"/>
      <c r="F40" s="818"/>
      <c r="G40" s="65"/>
      <c r="H40" s="65"/>
      <c r="I40" s="46"/>
      <c r="J40" s="46"/>
      <c r="K40" s="46"/>
      <c r="L40" s="46"/>
      <c r="M40" s="46"/>
      <c r="N40" s="46"/>
      <c r="O40" s="46"/>
      <c r="P40" s="46"/>
      <c r="Q40" s="46"/>
      <c r="R40" s="46"/>
      <c r="S40" s="46"/>
      <c r="T40" s="46"/>
      <c r="U40" s="46"/>
      <c r="V40" s="46"/>
      <c r="W40" s="46"/>
      <c r="X40" s="46"/>
      <c r="Y40" s="46"/>
      <c r="Z40" s="46"/>
      <c r="AA40" s="46"/>
      <c r="AB40" s="203"/>
      <c r="AC40" s="204"/>
      <c r="AD40" s="200"/>
      <c r="AE40" s="200"/>
      <c r="AF40" s="46"/>
      <c r="AG40" s="46"/>
      <c r="AH40" s="46"/>
      <c r="AI40" s="46"/>
      <c r="AJ40" s="46"/>
      <c r="AK40" s="46"/>
      <c r="AL40" s="46"/>
      <c r="AM40" s="46"/>
      <c r="AN40" s="46"/>
      <c r="AO40" s="46"/>
      <c r="AP40" s="46"/>
      <c r="AQ40" s="122"/>
      <c r="AR40" s="122"/>
      <c r="AS40" s="122"/>
      <c r="AT40" s="122"/>
      <c r="AU40" s="122"/>
      <c r="AV40" s="122"/>
      <c r="AW40" s="122"/>
      <c r="AX40" s="122"/>
      <c r="AY40" s="122"/>
      <c r="AZ40" s="122"/>
    </row>
    <row r="41" spans="1:52" s="11" customFormat="1" ht="55.5" customHeight="1">
      <c r="A41" s="16"/>
      <c r="B41" s="749" t="str">
        <f>"(q) Attachment 16 :"</f>
        <v>(q) Attachment 16 :</v>
      </c>
      <c r="C41" s="749"/>
      <c r="D41" s="818" t="s">
        <v>289</v>
      </c>
      <c r="E41" s="818"/>
      <c r="F41" s="818"/>
      <c r="G41" s="65"/>
      <c r="H41" s="65"/>
      <c r="I41" s="46"/>
      <c r="J41" s="46"/>
      <c r="K41" s="46"/>
      <c r="L41" s="46"/>
      <c r="M41" s="46"/>
      <c r="N41" s="46"/>
      <c r="O41" s="46"/>
      <c r="P41" s="46"/>
      <c r="Q41" s="46"/>
      <c r="R41" s="46"/>
      <c r="S41" s="46"/>
      <c r="T41" s="46"/>
      <c r="U41" s="46"/>
      <c r="V41" s="46"/>
      <c r="W41" s="46"/>
      <c r="X41" s="46"/>
      <c r="Y41" s="46"/>
      <c r="Z41" s="46"/>
      <c r="AA41" s="46"/>
      <c r="AB41" s="203"/>
      <c r="AC41" s="204"/>
      <c r="AD41" s="200"/>
      <c r="AE41" s="200"/>
      <c r="AF41" s="46"/>
      <c r="AG41" s="46"/>
      <c r="AH41" s="46"/>
      <c r="AI41" s="46"/>
      <c r="AJ41" s="46"/>
      <c r="AK41" s="46"/>
      <c r="AL41" s="46"/>
      <c r="AM41" s="46"/>
      <c r="AN41" s="46"/>
      <c r="AO41" s="46"/>
      <c r="AP41" s="46"/>
      <c r="AQ41" s="122"/>
      <c r="AR41" s="122"/>
      <c r="AS41" s="122"/>
      <c r="AT41" s="122"/>
      <c r="AU41" s="122"/>
      <c r="AV41" s="122"/>
      <c r="AW41" s="122"/>
      <c r="AX41" s="122"/>
      <c r="AY41" s="122"/>
      <c r="AZ41" s="122"/>
    </row>
    <row r="42" spans="1:52" ht="46.5" customHeight="1">
      <c r="B42" s="749" t="str">
        <f>"(r) Attachment 17 :"</f>
        <v>(r) Attachment 17 :</v>
      </c>
      <c r="C42" s="749"/>
      <c r="D42" s="818" t="s">
        <v>502</v>
      </c>
      <c r="E42" s="818"/>
      <c r="F42" s="818"/>
      <c r="G42" s="65"/>
      <c r="H42" s="65"/>
      <c r="AB42" s="203"/>
      <c r="AC42" s="204"/>
      <c r="AQ42" s="125"/>
      <c r="AR42" s="125"/>
      <c r="AS42" s="125"/>
      <c r="AT42" s="125"/>
      <c r="AU42" s="125"/>
      <c r="AV42" s="125"/>
      <c r="AW42" s="125"/>
      <c r="AX42" s="125"/>
      <c r="AY42" s="125"/>
      <c r="AZ42" s="125"/>
    </row>
    <row r="43" spans="1:52" ht="49.5" customHeight="1">
      <c r="B43" s="749" t="str">
        <f>"(s) Attachment 18 :"</f>
        <v>(s) Attachment 18 :</v>
      </c>
      <c r="C43" s="749"/>
      <c r="D43" s="65" t="s">
        <v>506</v>
      </c>
      <c r="E43" s="65"/>
      <c r="F43" s="65"/>
      <c r="G43" s="65"/>
      <c r="H43" s="65"/>
      <c r="AB43" s="203"/>
      <c r="AC43" s="204"/>
      <c r="AQ43" s="125"/>
      <c r="AR43" s="125"/>
      <c r="AS43" s="125"/>
      <c r="AT43" s="125"/>
      <c r="AU43" s="125"/>
      <c r="AV43" s="125"/>
      <c r="AW43" s="125"/>
      <c r="AX43" s="125"/>
      <c r="AY43" s="125"/>
      <c r="AZ43" s="125"/>
    </row>
    <row r="44" spans="1:52" ht="44.25" customHeight="1">
      <c r="B44" s="749" t="str">
        <f>"(t) Attachment 19 :"</f>
        <v>(t) Attachment 19 :</v>
      </c>
      <c r="C44" s="749"/>
      <c r="D44" s="818" t="s">
        <v>290</v>
      </c>
      <c r="E44" s="818"/>
      <c r="F44" s="818"/>
      <c r="G44" s="65"/>
      <c r="H44" s="65"/>
      <c r="AB44" s="203"/>
      <c r="AC44" s="204"/>
      <c r="AQ44" s="125"/>
      <c r="AR44" s="125"/>
      <c r="AS44" s="125"/>
      <c r="AT44" s="125"/>
      <c r="AU44" s="125"/>
      <c r="AV44" s="125"/>
      <c r="AW44" s="125"/>
      <c r="AX44" s="125"/>
      <c r="AY44" s="125"/>
      <c r="AZ44" s="125"/>
    </row>
    <row r="45" spans="1:52" ht="43.5" customHeight="1">
      <c r="B45" s="749" t="str">
        <f>"(u) Attachment 20 :"</f>
        <v>(u) Attachment 20 :</v>
      </c>
      <c r="C45" s="749"/>
      <c r="D45" s="639" t="s">
        <v>532</v>
      </c>
      <c r="E45" s="639"/>
      <c r="F45" s="639"/>
      <c r="G45" s="65"/>
      <c r="H45" s="65"/>
      <c r="AB45" s="203"/>
      <c r="AC45" s="204"/>
      <c r="AQ45" s="125"/>
      <c r="AR45" s="125"/>
      <c r="AS45" s="125"/>
      <c r="AT45" s="125"/>
      <c r="AU45" s="125"/>
      <c r="AV45" s="125"/>
      <c r="AW45" s="125"/>
      <c r="AX45" s="125"/>
      <c r="AY45" s="125"/>
      <c r="AZ45" s="125"/>
    </row>
    <row r="46" spans="1:52" ht="43.5" customHeight="1">
      <c r="B46" s="749" t="s">
        <v>621</v>
      </c>
      <c r="C46" s="749"/>
      <c r="D46" s="639" t="s">
        <v>805</v>
      </c>
      <c r="E46" s="639"/>
      <c r="F46" s="639"/>
      <c r="G46" s="65"/>
      <c r="H46" s="65"/>
      <c r="AB46" s="203"/>
      <c r="AC46" s="204"/>
      <c r="AQ46" s="125"/>
      <c r="AR46" s="125"/>
      <c r="AS46" s="125"/>
      <c r="AT46" s="125"/>
      <c r="AU46" s="125"/>
      <c r="AV46" s="125"/>
      <c r="AW46" s="125"/>
      <c r="AX46" s="125"/>
      <c r="AY46" s="125"/>
      <c r="AZ46" s="125"/>
    </row>
    <row r="47" spans="1:52" ht="88.5" customHeight="1">
      <c r="B47" s="749" t="s">
        <v>711</v>
      </c>
      <c r="C47" s="749"/>
      <c r="D47" s="639" t="s">
        <v>806</v>
      </c>
      <c r="E47" s="639"/>
      <c r="F47" s="639"/>
      <c r="G47" s="65"/>
      <c r="H47" s="65"/>
      <c r="AB47" s="203"/>
      <c r="AC47" s="204"/>
      <c r="AQ47" s="125"/>
      <c r="AR47" s="125"/>
      <c r="AS47" s="125"/>
      <c r="AT47" s="125"/>
      <c r="AU47" s="125"/>
      <c r="AV47" s="125"/>
      <c r="AW47" s="125"/>
      <c r="AX47" s="125"/>
      <c r="AY47" s="125"/>
      <c r="AZ47" s="125"/>
    </row>
    <row r="48" spans="1:52" ht="51" customHeight="1">
      <c r="B48" s="749" t="s">
        <v>634</v>
      </c>
      <c r="C48" s="749"/>
      <c r="D48" s="639" t="s">
        <v>807</v>
      </c>
      <c r="E48" s="639"/>
      <c r="F48" s="639"/>
      <c r="G48" s="65"/>
      <c r="H48" s="65"/>
      <c r="AB48" s="203"/>
      <c r="AC48" s="204"/>
      <c r="AQ48" s="125"/>
      <c r="AR48" s="125"/>
      <c r="AS48" s="125"/>
      <c r="AT48" s="125"/>
      <c r="AU48" s="125"/>
      <c r="AV48" s="125"/>
      <c r="AW48" s="125"/>
      <c r="AX48" s="125"/>
      <c r="AY48" s="125"/>
      <c r="AZ48" s="125"/>
    </row>
    <row r="49" spans="1:52" ht="51" customHeight="1">
      <c r="B49" s="749" t="s">
        <v>709</v>
      </c>
      <c r="C49" s="749"/>
      <c r="D49" s="639" t="s">
        <v>710</v>
      </c>
      <c r="E49" s="639"/>
      <c r="F49" s="639"/>
      <c r="G49" s="65"/>
      <c r="H49" s="65"/>
      <c r="AB49" s="203"/>
      <c r="AC49" s="204"/>
      <c r="AQ49" s="125"/>
      <c r="AR49" s="125"/>
      <c r="AS49" s="125"/>
      <c r="AT49" s="125"/>
      <c r="AU49" s="125"/>
      <c r="AV49" s="125"/>
      <c r="AW49" s="125"/>
      <c r="AX49" s="125"/>
      <c r="AY49" s="125"/>
      <c r="AZ49" s="125"/>
    </row>
    <row r="50" spans="1:52" ht="43.5" customHeight="1">
      <c r="B50" s="52" t="s">
        <v>712</v>
      </c>
      <c r="C50" s="12"/>
      <c r="D50" s="639" t="s">
        <v>808</v>
      </c>
      <c r="E50" s="639"/>
      <c r="F50" s="639"/>
      <c r="G50" s="65"/>
      <c r="H50" s="65"/>
      <c r="AB50" s="203"/>
      <c r="AC50" s="204"/>
      <c r="AQ50" s="125"/>
      <c r="AR50" s="125"/>
      <c r="AS50" s="125"/>
      <c r="AT50" s="125"/>
      <c r="AU50" s="125"/>
      <c r="AV50" s="125"/>
      <c r="AW50" s="125"/>
      <c r="AX50" s="125"/>
      <c r="AY50" s="125"/>
      <c r="AZ50" s="125"/>
    </row>
    <row r="51" spans="1:52" ht="45" customHeight="1">
      <c r="B51" s="52" t="s">
        <v>713</v>
      </c>
      <c r="C51" s="53"/>
      <c r="D51" s="639" t="s">
        <v>809</v>
      </c>
      <c r="E51" s="639"/>
      <c r="F51" s="639"/>
      <c r="G51" s="65"/>
      <c r="H51" s="65"/>
      <c r="AB51" s="203"/>
      <c r="AC51" s="204"/>
      <c r="AQ51" s="125"/>
      <c r="AR51" s="125"/>
      <c r="AS51" s="125"/>
      <c r="AT51" s="125"/>
      <c r="AU51" s="125"/>
      <c r="AV51" s="125"/>
      <c r="AW51" s="125"/>
      <c r="AX51" s="125"/>
      <c r="AY51" s="125"/>
      <c r="AZ51" s="125"/>
    </row>
    <row r="52" spans="1:52" ht="29.25" customHeight="1">
      <c r="B52" s="52" t="s">
        <v>730</v>
      </c>
      <c r="C52" s="53"/>
      <c r="D52" s="639" t="s">
        <v>794</v>
      </c>
      <c r="E52" s="639"/>
      <c r="F52" s="639"/>
      <c r="G52" s="65"/>
      <c r="H52" s="65"/>
      <c r="AB52" s="203"/>
      <c r="AC52" s="204"/>
      <c r="AQ52" s="125"/>
      <c r="AR52" s="125"/>
      <c r="AS52" s="125"/>
      <c r="AT52" s="125"/>
      <c r="AU52" s="125"/>
      <c r="AV52" s="125"/>
      <c r="AW52" s="125"/>
      <c r="AX52" s="125"/>
      <c r="AY52" s="125"/>
      <c r="AZ52" s="125"/>
    </row>
    <row r="53" spans="1:52" ht="41.25" customHeight="1">
      <c r="B53" s="841" t="s">
        <v>795</v>
      </c>
      <c r="C53" s="841"/>
      <c r="D53" s="639" t="s">
        <v>810</v>
      </c>
      <c r="E53" s="639"/>
      <c r="F53" s="639"/>
      <c r="G53" s="65"/>
      <c r="H53" s="65"/>
      <c r="AB53" s="203"/>
      <c r="AC53" s="204"/>
      <c r="AQ53" s="125"/>
      <c r="AR53" s="125"/>
      <c r="AS53" s="125"/>
      <c r="AT53" s="125"/>
      <c r="AU53" s="125"/>
      <c r="AV53" s="125"/>
      <c r="AW53" s="125"/>
      <c r="AX53" s="125"/>
      <c r="AY53" s="125"/>
      <c r="AZ53" s="125"/>
    </row>
    <row r="54" spans="1:52" ht="66" customHeight="1">
      <c r="A54" s="63">
        <v>3</v>
      </c>
      <c r="B54" s="823" t="s">
        <v>65</v>
      </c>
      <c r="C54" s="823"/>
      <c r="D54" s="823"/>
      <c r="E54" s="823"/>
      <c r="F54" s="823"/>
      <c r="G54" s="67"/>
      <c r="H54" s="67"/>
      <c r="AB54" s="203"/>
      <c r="AC54" s="204"/>
      <c r="AQ54" s="125"/>
      <c r="AR54" s="125"/>
      <c r="AS54" s="125"/>
      <c r="AT54" s="125"/>
      <c r="AU54" s="125"/>
      <c r="AV54" s="125"/>
      <c r="AW54" s="125"/>
      <c r="AX54" s="125"/>
      <c r="AY54" s="125"/>
      <c r="AZ54" s="125"/>
    </row>
    <row r="55" spans="1:52" ht="83.25" customHeight="1">
      <c r="A55" s="63">
        <v>3.1</v>
      </c>
      <c r="B55" s="823" t="s">
        <v>334</v>
      </c>
      <c r="C55" s="823"/>
      <c r="D55" s="823"/>
      <c r="E55" s="823"/>
      <c r="F55" s="823"/>
      <c r="G55" s="67"/>
      <c r="H55" s="67"/>
      <c r="AB55" s="203"/>
      <c r="AC55" s="204"/>
      <c r="AQ55" s="125"/>
      <c r="AR55" s="125"/>
      <c r="AS55" s="125"/>
      <c r="AT55" s="125"/>
      <c r="AU55" s="125"/>
      <c r="AV55" s="125"/>
      <c r="AW55" s="125"/>
      <c r="AX55" s="125"/>
      <c r="AY55" s="125"/>
      <c r="AZ55" s="125"/>
    </row>
    <row r="56" spans="1:52" ht="84" customHeight="1">
      <c r="A56" s="63">
        <v>3.2</v>
      </c>
      <c r="B56" s="823" t="s">
        <v>335</v>
      </c>
      <c r="C56" s="823"/>
      <c r="D56" s="823"/>
      <c r="E56" s="823"/>
      <c r="F56" s="823"/>
      <c r="G56" s="67"/>
      <c r="H56" s="67"/>
      <c r="AB56" s="203"/>
      <c r="AC56" s="204"/>
      <c r="AQ56" s="125"/>
      <c r="AR56" s="125"/>
      <c r="AS56" s="125"/>
      <c r="AT56" s="125"/>
      <c r="AU56" s="125"/>
      <c r="AV56" s="125"/>
      <c r="AW56" s="125"/>
      <c r="AX56" s="125"/>
      <c r="AY56" s="125"/>
      <c r="AZ56" s="125"/>
    </row>
    <row r="57" spans="1:52" s="11" customFormat="1" ht="92.25" customHeight="1">
      <c r="A57" s="63">
        <v>4</v>
      </c>
      <c r="B57" s="823" t="s">
        <v>475</v>
      </c>
      <c r="C57" s="823"/>
      <c r="D57" s="823"/>
      <c r="E57" s="823"/>
      <c r="F57" s="823"/>
      <c r="G57" s="67"/>
      <c r="H57" s="67"/>
      <c r="I57" s="46"/>
      <c r="J57" s="46"/>
      <c r="K57" s="46"/>
      <c r="L57" s="46"/>
      <c r="M57" s="46"/>
      <c r="N57" s="46"/>
      <c r="O57" s="46"/>
      <c r="P57" s="46"/>
      <c r="Q57" s="46"/>
      <c r="R57" s="46"/>
      <c r="S57" s="46"/>
      <c r="T57" s="46"/>
      <c r="U57" s="46"/>
      <c r="V57" s="46"/>
      <c r="W57" s="46"/>
      <c r="X57" s="46"/>
      <c r="Y57" s="46"/>
      <c r="Z57" s="46"/>
      <c r="AA57" s="46"/>
      <c r="AB57" s="203"/>
      <c r="AC57" s="204"/>
      <c r="AD57" s="200"/>
      <c r="AE57" s="200"/>
      <c r="AF57" s="46"/>
      <c r="AG57" s="46"/>
      <c r="AH57" s="46"/>
      <c r="AI57" s="46"/>
      <c r="AJ57" s="46"/>
      <c r="AK57" s="46"/>
      <c r="AL57" s="46"/>
      <c r="AM57" s="46"/>
      <c r="AN57" s="46"/>
      <c r="AO57" s="46"/>
      <c r="AP57" s="46"/>
      <c r="AQ57" s="122"/>
      <c r="AR57" s="122"/>
      <c r="AS57" s="122"/>
      <c r="AT57" s="122"/>
      <c r="AU57" s="122"/>
      <c r="AV57" s="122"/>
      <c r="AW57" s="122"/>
      <c r="AX57" s="122"/>
      <c r="AY57" s="122"/>
      <c r="AZ57" s="122"/>
    </row>
    <row r="58" spans="1:52" ht="68.25" customHeight="1">
      <c r="A58" s="63">
        <v>4.0999999999999996</v>
      </c>
      <c r="B58" s="823" t="s">
        <v>522</v>
      </c>
      <c r="C58" s="823"/>
      <c r="D58" s="823"/>
      <c r="E58" s="823"/>
      <c r="F58" s="823"/>
      <c r="G58" s="67"/>
      <c r="H58" s="67"/>
      <c r="AB58" s="203"/>
      <c r="AC58" s="204"/>
      <c r="AQ58" s="125"/>
      <c r="AR58" s="125"/>
      <c r="AS58" s="125"/>
      <c r="AT58" s="125"/>
      <c r="AU58" s="125"/>
      <c r="AV58" s="125"/>
      <c r="AW58" s="125"/>
      <c r="AX58" s="125"/>
      <c r="AY58" s="125"/>
      <c r="AZ58" s="125"/>
    </row>
    <row r="59" spans="1:52" ht="104.25" customHeight="1">
      <c r="A59" s="63">
        <v>4.2</v>
      </c>
      <c r="B59" s="823" t="s">
        <v>523</v>
      </c>
      <c r="C59" s="823"/>
      <c r="D59" s="823"/>
      <c r="E59" s="823"/>
      <c r="F59" s="823"/>
      <c r="G59" s="67"/>
      <c r="H59" s="67"/>
      <c r="AB59" s="203"/>
      <c r="AC59" s="204"/>
      <c r="AQ59" s="125"/>
      <c r="AR59" s="125"/>
      <c r="AS59" s="125"/>
      <c r="AT59" s="125"/>
      <c r="AU59" s="125"/>
      <c r="AV59" s="125"/>
      <c r="AW59" s="125"/>
      <c r="AX59" s="125"/>
      <c r="AY59" s="125"/>
      <c r="AZ59" s="125"/>
    </row>
    <row r="60" spans="1:52" ht="21" customHeight="1">
      <c r="A60" s="63"/>
      <c r="B60" s="823"/>
      <c r="C60" s="823"/>
      <c r="D60" s="823"/>
      <c r="E60" s="823"/>
      <c r="F60" s="823"/>
      <c r="G60" s="67"/>
      <c r="H60" s="67"/>
      <c r="AB60" s="203"/>
      <c r="AC60" s="204"/>
      <c r="AQ60" s="125"/>
      <c r="AR60" s="125"/>
      <c r="AS60" s="125"/>
      <c r="AT60" s="125"/>
      <c r="AU60" s="125"/>
      <c r="AV60" s="125"/>
      <c r="AW60" s="125"/>
      <c r="AX60" s="125"/>
      <c r="AY60" s="125"/>
      <c r="AZ60" s="125"/>
    </row>
    <row r="61" spans="1:52" ht="59.25" customHeight="1">
      <c r="A61" s="63">
        <v>4.3</v>
      </c>
      <c r="B61" s="823" t="s">
        <v>524</v>
      </c>
      <c r="C61" s="823"/>
      <c r="D61" s="823"/>
      <c r="E61" s="823"/>
      <c r="F61" s="823"/>
      <c r="G61" s="67"/>
      <c r="H61" s="67"/>
      <c r="AB61" s="203"/>
      <c r="AC61" s="204"/>
      <c r="AQ61" s="125"/>
      <c r="AR61" s="125"/>
      <c r="AS61" s="125"/>
      <c r="AT61" s="125"/>
      <c r="AU61" s="125"/>
      <c r="AV61" s="125"/>
      <c r="AW61" s="125"/>
      <c r="AX61" s="125"/>
      <c r="AY61" s="125"/>
      <c r="AZ61" s="125"/>
    </row>
    <row r="62" spans="1:52" ht="14.25" customHeight="1">
      <c r="A62" s="63"/>
      <c r="B62" s="823"/>
      <c r="C62" s="823"/>
      <c r="D62" s="823"/>
      <c r="E62" s="823"/>
      <c r="F62" s="823"/>
      <c r="G62" s="67"/>
      <c r="H62" s="67"/>
      <c r="AB62" s="203"/>
      <c r="AC62" s="204"/>
      <c r="AQ62" s="125"/>
      <c r="AR62" s="125"/>
      <c r="AS62" s="125"/>
      <c r="AT62" s="125"/>
      <c r="AU62" s="125"/>
      <c r="AV62" s="125"/>
      <c r="AW62" s="125"/>
      <c r="AX62" s="125"/>
      <c r="AY62" s="125"/>
      <c r="AZ62" s="125"/>
    </row>
    <row r="63" spans="1:52" ht="21" customHeight="1">
      <c r="A63" s="47">
        <v>5</v>
      </c>
      <c r="B63" s="831" t="s">
        <v>66</v>
      </c>
      <c r="C63" s="831"/>
      <c r="D63" s="831"/>
      <c r="E63" s="831"/>
      <c r="F63" s="831"/>
      <c r="G63" s="23"/>
      <c r="H63" s="23"/>
      <c r="AB63" s="203"/>
      <c r="AC63" s="204"/>
      <c r="AQ63" s="125"/>
      <c r="AR63" s="125"/>
      <c r="AS63" s="125"/>
      <c r="AT63" s="125"/>
      <c r="AU63" s="125"/>
      <c r="AV63" s="125"/>
      <c r="AW63" s="125"/>
      <c r="AX63" s="125"/>
      <c r="AY63" s="125"/>
      <c r="AZ63" s="125"/>
    </row>
    <row r="64" spans="1:52" s="11" customFormat="1" ht="223.5" customHeight="1">
      <c r="A64" s="63">
        <v>5.0999999999999996</v>
      </c>
      <c r="B64" s="823" t="s">
        <v>525</v>
      </c>
      <c r="C64" s="823"/>
      <c r="D64" s="823"/>
      <c r="E64" s="823"/>
      <c r="F64" s="823"/>
      <c r="G64" s="67"/>
      <c r="H64" s="67"/>
      <c r="I64" s="46"/>
      <c r="J64" s="46"/>
      <c r="K64" s="46"/>
      <c r="L64" s="46"/>
      <c r="M64" s="46"/>
      <c r="N64" s="46"/>
      <c r="O64" s="46"/>
      <c r="P64" s="46"/>
      <c r="Q64" s="46"/>
      <c r="R64" s="46"/>
      <c r="S64" s="46"/>
      <c r="T64" s="46"/>
      <c r="U64" s="46"/>
      <c r="V64" s="46"/>
      <c r="W64" s="46"/>
      <c r="X64" s="46"/>
      <c r="Y64" s="46"/>
      <c r="Z64" s="46"/>
      <c r="AA64" s="46"/>
      <c r="AB64" s="203"/>
      <c r="AC64" s="204"/>
      <c r="AD64" s="200"/>
      <c r="AE64" s="200"/>
      <c r="AF64" s="46"/>
      <c r="AG64" s="46"/>
      <c r="AH64" s="46"/>
      <c r="AI64" s="46"/>
      <c r="AJ64" s="46"/>
      <c r="AK64" s="46"/>
      <c r="AL64" s="46"/>
      <c r="AM64" s="46"/>
      <c r="AN64" s="46"/>
      <c r="AO64" s="46"/>
      <c r="AP64" s="46"/>
      <c r="AQ64" s="122"/>
      <c r="AR64" s="122"/>
      <c r="AS64" s="122"/>
      <c r="AT64" s="122"/>
      <c r="AU64" s="122"/>
      <c r="AV64" s="122"/>
      <c r="AW64" s="122"/>
      <c r="AX64" s="122"/>
      <c r="AY64" s="122"/>
      <c r="AZ64" s="122"/>
    </row>
    <row r="65" spans="1:52" s="11" customFormat="1" ht="33" customHeight="1">
      <c r="A65" s="63">
        <v>6</v>
      </c>
      <c r="B65" s="823" t="s">
        <v>67</v>
      </c>
      <c r="C65" s="823"/>
      <c r="D65" s="823"/>
      <c r="E65" s="823"/>
      <c r="F65" s="823"/>
      <c r="G65" s="67"/>
      <c r="H65" s="67"/>
      <c r="I65" s="46"/>
      <c r="J65" s="46"/>
      <c r="K65" s="46"/>
      <c r="L65" s="46"/>
      <c r="M65" s="46"/>
      <c r="N65" s="46"/>
      <c r="O65" s="46"/>
      <c r="P65" s="46"/>
      <c r="Q65" s="46"/>
      <c r="R65" s="46"/>
      <c r="S65" s="46"/>
      <c r="T65" s="46"/>
      <c r="U65" s="46"/>
      <c r="V65" s="46"/>
      <c r="W65" s="46"/>
      <c r="X65" s="46"/>
      <c r="Y65" s="46"/>
      <c r="Z65" s="46"/>
      <c r="AA65" s="46"/>
      <c r="AB65" s="203"/>
      <c r="AC65" s="204"/>
      <c r="AD65" s="200"/>
      <c r="AE65" s="200"/>
      <c r="AF65" s="46"/>
      <c r="AG65" s="46"/>
      <c r="AH65" s="46"/>
      <c r="AI65" s="46"/>
      <c r="AJ65" s="46"/>
      <c r="AK65" s="46"/>
      <c r="AL65" s="46"/>
      <c r="AM65" s="46"/>
      <c r="AN65" s="46"/>
      <c r="AO65" s="46"/>
      <c r="AP65" s="46"/>
      <c r="AQ65" s="122"/>
      <c r="AR65" s="122"/>
      <c r="AS65" s="122"/>
      <c r="AT65" s="122"/>
      <c r="AU65" s="122"/>
      <c r="AV65" s="122"/>
      <c r="AW65" s="122"/>
      <c r="AX65" s="122"/>
      <c r="AY65" s="122"/>
      <c r="AZ65" s="122"/>
    </row>
    <row r="66" spans="1:52" s="11" customFormat="1" ht="26.1" customHeight="1">
      <c r="A66" s="47"/>
      <c r="B66" s="39" t="s">
        <v>361</v>
      </c>
      <c r="C66" s="19" t="s">
        <v>68</v>
      </c>
      <c r="D66" s="16"/>
      <c r="E66" s="61" t="s">
        <v>69</v>
      </c>
      <c r="G66" s="72"/>
      <c r="H66" s="72"/>
      <c r="I66" s="72"/>
      <c r="J66" s="72"/>
      <c r="K66" s="72"/>
      <c r="L66" s="72"/>
      <c r="M66" s="72"/>
      <c r="N66" s="72"/>
      <c r="O66" s="72"/>
      <c r="P66" s="72"/>
      <c r="Q66" s="72"/>
      <c r="R66" s="72"/>
      <c r="S66" s="72"/>
      <c r="T66" s="72"/>
      <c r="U66" s="72"/>
      <c r="V66" s="72"/>
      <c r="W66" s="72"/>
      <c r="X66" s="72"/>
      <c r="Y66" s="72"/>
      <c r="Z66" s="72"/>
      <c r="AA66" s="72"/>
      <c r="AB66" s="49"/>
      <c r="AC66" s="204"/>
      <c r="AD66" s="444"/>
      <c r="AE66" s="444"/>
      <c r="AF66" s="72"/>
      <c r="AG66" s="72"/>
      <c r="AH66" s="72"/>
      <c r="AI66" s="72"/>
      <c r="AJ66" s="72"/>
      <c r="AK66" s="72"/>
      <c r="AL66" s="72"/>
      <c r="AM66" s="72"/>
      <c r="AN66" s="72"/>
      <c r="AO66" s="72"/>
      <c r="AP66" s="72"/>
      <c r="AQ66" s="122"/>
      <c r="AR66" s="122"/>
      <c r="AS66" s="122"/>
      <c r="AT66" s="122"/>
      <c r="AU66" s="122"/>
      <c r="AV66" s="122"/>
      <c r="AW66" s="122"/>
      <c r="AX66" s="122"/>
      <c r="AY66" s="122"/>
      <c r="AZ66" s="122"/>
    </row>
    <row r="67" spans="1:52" s="11" customFormat="1" ht="26.1" customHeight="1">
      <c r="A67" s="47"/>
      <c r="B67" s="39" t="s">
        <v>362</v>
      </c>
      <c r="C67" s="19" t="s">
        <v>797</v>
      </c>
      <c r="D67" s="16"/>
      <c r="E67" s="61" t="s">
        <v>798</v>
      </c>
      <c r="G67" s="72"/>
      <c r="H67" s="72"/>
      <c r="I67" s="72"/>
      <c r="J67" s="72"/>
      <c r="K67" s="72"/>
      <c r="L67" s="72"/>
      <c r="M67" s="72"/>
      <c r="N67" s="72"/>
      <c r="O67" s="72"/>
      <c r="P67" s="72"/>
      <c r="Q67" s="72"/>
      <c r="R67" s="72"/>
      <c r="S67" s="72"/>
      <c r="T67" s="72"/>
      <c r="U67" s="72"/>
      <c r="V67" s="72"/>
      <c r="W67" s="72"/>
      <c r="X67" s="72"/>
      <c r="Y67" s="72"/>
      <c r="Z67" s="72"/>
      <c r="AA67" s="72"/>
      <c r="AB67" s="49"/>
      <c r="AC67" s="204"/>
      <c r="AD67" s="444"/>
      <c r="AE67" s="444"/>
      <c r="AF67" s="72"/>
      <c r="AG67" s="72"/>
      <c r="AH67" s="72"/>
      <c r="AI67" s="72"/>
      <c r="AJ67" s="72"/>
      <c r="AK67" s="72"/>
      <c r="AL67" s="72"/>
      <c r="AM67" s="72"/>
      <c r="AN67" s="72"/>
      <c r="AO67" s="72"/>
      <c r="AP67" s="72"/>
      <c r="AQ67" s="122"/>
      <c r="AR67" s="122"/>
      <c r="AS67" s="122"/>
      <c r="AT67" s="122"/>
      <c r="AU67" s="122"/>
      <c r="AV67" s="122"/>
      <c r="AW67" s="122"/>
      <c r="AX67" s="122"/>
      <c r="AY67" s="122"/>
      <c r="AZ67" s="122"/>
    </row>
    <row r="68" spans="1:52" s="11" customFormat="1" ht="26.1" customHeight="1">
      <c r="A68" s="47"/>
      <c r="B68" s="39" t="s">
        <v>363</v>
      </c>
      <c r="C68" s="19" t="s">
        <v>70</v>
      </c>
      <c r="D68" s="16"/>
      <c r="E68" s="61" t="s">
        <v>71</v>
      </c>
      <c r="G68" s="72"/>
      <c r="H68" s="72"/>
      <c r="I68" s="72"/>
      <c r="J68" s="72"/>
      <c r="K68" s="72"/>
      <c r="L68" s="72"/>
      <c r="M68" s="72"/>
      <c r="N68" s="72"/>
      <c r="O68" s="72"/>
      <c r="P68" s="72"/>
      <c r="Q68" s="72"/>
      <c r="R68" s="72"/>
      <c r="S68" s="72"/>
      <c r="T68" s="72"/>
      <c r="U68" s="72"/>
      <c r="V68" s="72"/>
      <c r="W68" s="72"/>
      <c r="X68" s="72"/>
      <c r="Y68" s="72"/>
      <c r="Z68" s="72"/>
      <c r="AA68" s="72"/>
      <c r="AB68" s="50"/>
      <c r="AC68" s="204"/>
      <c r="AD68" s="444"/>
      <c r="AE68" s="444"/>
      <c r="AF68" s="72"/>
      <c r="AG68" s="72"/>
      <c r="AH68" s="72"/>
      <c r="AI68" s="72"/>
      <c r="AJ68" s="72"/>
      <c r="AK68" s="72"/>
      <c r="AL68" s="72"/>
      <c r="AM68" s="72"/>
      <c r="AN68" s="72"/>
      <c r="AO68" s="72"/>
      <c r="AP68" s="72"/>
      <c r="AQ68" s="122"/>
      <c r="AR68" s="122"/>
      <c r="AS68" s="122"/>
      <c r="AT68" s="122"/>
      <c r="AU68" s="122"/>
      <c r="AV68" s="122"/>
      <c r="AW68" s="122"/>
      <c r="AX68" s="122"/>
      <c r="AY68" s="122"/>
      <c r="AZ68" s="122"/>
    </row>
    <row r="69" spans="1:52" s="11" customFormat="1" ht="26.1" customHeight="1">
      <c r="A69" s="47"/>
      <c r="B69" s="39" t="s">
        <v>72</v>
      </c>
      <c r="C69" s="19" t="s">
        <v>73</v>
      </c>
      <c r="D69" s="16"/>
      <c r="E69" s="61" t="s">
        <v>74</v>
      </c>
      <c r="G69" s="72"/>
      <c r="H69" s="72"/>
      <c r="I69" s="72"/>
      <c r="J69" s="72"/>
      <c r="K69" s="72"/>
      <c r="L69" s="72"/>
      <c r="M69" s="72"/>
      <c r="N69" s="72"/>
      <c r="O69" s="72"/>
      <c r="P69" s="72"/>
      <c r="Q69" s="72"/>
      <c r="R69" s="72"/>
      <c r="S69" s="72"/>
      <c r="T69" s="72"/>
      <c r="U69" s="72"/>
      <c r="V69" s="72"/>
      <c r="W69" s="72"/>
      <c r="X69" s="72"/>
      <c r="Y69" s="72"/>
      <c r="Z69" s="72"/>
      <c r="AA69" s="72"/>
      <c r="AB69" s="50"/>
      <c r="AC69" s="204"/>
      <c r="AD69" s="444"/>
      <c r="AE69" s="444"/>
      <c r="AF69" s="72"/>
      <c r="AG69" s="72"/>
      <c r="AH69" s="72"/>
      <c r="AI69" s="72"/>
      <c r="AJ69" s="72"/>
      <c r="AK69" s="72"/>
      <c r="AL69" s="72"/>
      <c r="AM69" s="72"/>
      <c r="AN69" s="72"/>
      <c r="AO69" s="72"/>
      <c r="AP69" s="72"/>
      <c r="AQ69" s="122"/>
      <c r="AR69" s="122"/>
      <c r="AS69" s="122"/>
      <c r="AT69" s="122"/>
      <c r="AU69" s="122"/>
      <c r="AV69" s="122"/>
      <c r="AW69" s="122"/>
      <c r="AX69" s="122"/>
      <c r="AY69" s="122"/>
      <c r="AZ69" s="122"/>
    </row>
    <row r="70" spans="1:52" s="11" customFormat="1" ht="26.1" customHeight="1">
      <c r="A70" s="47"/>
      <c r="B70" s="39" t="s">
        <v>75</v>
      </c>
      <c r="C70" s="19" t="s">
        <v>76</v>
      </c>
      <c r="D70" s="16"/>
      <c r="E70" s="61" t="s">
        <v>77</v>
      </c>
      <c r="G70" s="72"/>
      <c r="H70" s="72"/>
      <c r="I70" s="72"/>
      <c r="J70" s="71"/>
      <c r="K70" s="71"/>
      <c r="L70" s="71"/>
      <c r="M70" s="71"/>
      <c r="N70" s="71"/>
      <c r="O70" s="71"/>
      <c r="P70" s="71"/>
      <c r="Q70" s="71"/>
      <c r="R70" s="71"/>
      <c r="S70" s="71"/>
      <c r="T70" s="71"/>
      <c r="U70" s="71"/>
      <c r="V70" s="71"/>
      <c r="W70" s="71"/>
      <c r="X70" s="71"/>
      <c r="Y70" s="71"/>
      <c r="Z70" s="71"/>
      <c r="AA70" s="71"/>
      <c r="AB70" s="50"/>
      <c r="AC70" s="204"/>
      <c r="AD70" s="444"/>
      <c r="AE70" s="444"/>
      <c r="AF70" s="72"/>
      <c r="AG70" s="72"/>
      <c r="AH70" s="72"/>
      <c r="AI70" s="72"/>
      <c r="AJ70" s="72"/>
      <c r="AK70" s="72"/>
      <c r="AL70" s="72"/>
      <c r="AM70" s="72"/>
      <c r="AN70" s="72"/>
      <c r="AO70" s="72"/>
      <c r="AP70" s="72"/>
      <c r="AQ70" s="122"/>
      <c r="AR70" s="122"/>
      <c r="AS70" s="122"/>
      <c r="AT70" s="122"/>
      <c r="AU70" s="122"/>
      <c r="AV70" s="122"/>
      <c r="AW70" s="122"/>
      <c r="AX70" s="122"/>
      <c r="AY70" s="122"/>
      <c r="AZ70" s="122"/>
    </row>
    <row r="71" spans="1:52" s="11" customFormat="1" ht="26.1" customHeight="1">
      <c r="A71" s="47"/>
      <c r="B71" s="39" t="s">
        <v>78</v>
      </c>
      <c r="C71" s="19" t="s">
        <v>79</v>
      </c>
      <c r="D71" s="16"/>
      <c r="E71" s="61" t="s">
        <v>81</v>
      </c>
      <c r="G71" s="72"/>
      <c r="H71" s="72"/>
      <c r="I71" s="72"/>
      <c r="J71" s="72"/>
      <c r="K71" s="72"/>
      <c r="L71" s="72"/>
      <c r="M71" s="72"/>
      <c r="N71" s="72"/>
      <c r="O71" s="72"/>
      <c r="P71" s="72"/>
      <c r="Q71" s="72"/>
      <c r="R71" s="72"/>
      <c r="S71" s="72"/>
      <c r="T71" s="72"/>
      <c r="U71" s="72"/>
      <c r="V71" s="72"/>
      <c r="W71" s="72"/>
      <c r="X71" s="72"/>
      <c r="Y71" s="72"/>
      <c r="Z71" s="72"/>
      <c r="AA71" s="72"/>
      <c r="AB71" s="50"/>
      <c r="AC71" s="204"/>
      <c r="AD71" s="444"/>
      <c r="AE71" s="444"/>
      <c r="AF71" s="72"/>
      <c r="AG71" s="72"/>
      <c r="AH71" s="72"/>
      <c r="AI71" s="72"/>
      <c r="AJ71" s="72"/>
      <c r="AK71" s="72"/>
      <c r="AL71" s="72"/>
      <c r="AM71" s="72"/>
      <c r="AN71" s="72"/>
      <c r="AO71" s="72"/>
      <c r="AP71" s="72"/>
      <c r="AQ71" s="122"/>
      <c r="AR71" s="122"/>
      <c r="AS71" s="122"/>
      <c r="AT71" s="122"/>
      <c r="AU71" s="122"/>
      <c r="AV71" s="122"/>
      <c r="AW71" s="122"/>
      <c r="AX71" s="122"/>
      <c r="AY71" s="122"/>
      <c r="AZ71" s="122"/>
    </row>
    <row r="72" spans="1:52" s="11" customFormat="1" ht="26.1" customHeight="1">
      <c r="A72" s="47"/>
      <c r="B72" s="39" t="s">
        <v>82</v>
      </c>
      <c r="C72" s="19" t="s">
        <v>83</v>
      </c>
      <c r="D72" s="16"/>
      <c r="E72" s="61" t="s">
        <v>84</v>
      </c>
      <c r="G72" s="72"/>
      <c r="H72" s="72"/>
      <c r="I72" s="72"/>
      <c r="J72" s="72"/>
      <c r="K72" s="72"/>
      <c r="L72" s="72"/>
      <c r="M72" s="72"/>
      <c r="N72" s="72"/>
      <c r="O72" s="72"/>
      <c r="P72" s="72"/>
      <c r="Q72" s="72"/>
      <c r="R72" s="72"/>
      <c r="S72" s="72"/>
      <c r="T72" s="72"/>
      <c r="U72" s="72"/>
      <c r="V72" s="72"/>
      <c r="W72" s="72"/>
      <c r="X72" s="72"/>
      <c r="Y72" s="72"/>
      <c r="Z72" s="72"/>
      <c r="AA72" s="72"/>
      <c r="AB72" s="50"/>
      <c r="AC72" s="204"/>
      <c r="AD72" s="444"/>
      <c r="AE72" s="444"/>
      <c r="AF72" s="72"/>
      <c r="AG72" s="72"/>
      <c r="AH72" s="72"/>
      <c r="AI72" s="72"/>
      <c r="AJ72" s="72"/>
      <c r="AK72" s="72"/>
      <c r="AL72" s="72"/>
      <c r="AM72" s="72"/>
      <c r="AN72" s="72"/>
      <c r="AO72" s="72"/>
      <c r="AP72" s="72"/>
      <c r="AQ72" s="122"/>
      <c r="AR72" s="122"/>
      <c r="AS72" s="122"/>
      <c r="AT72" s="122"/>
      <c r="AU72" s="122"/>
      <c r="AV72" s="122"/>
      <c r="AW72" s="122"/>
      <c r="AX72" s="122"/>
      <c r="AY72" s="122"/>
      <c r="AZ72" s="122"/>
    </row>
    <row r="73" spans="1:52" ht="26.1" customHeight="1">
      <c r="A73" s="47"/>
      <c r="B73" s="39" t="s">
        <v>85</v>
      </c>
      <c r="C73" s="19" t="s">
        <v>86</v>
      </c>
      <c r="E73" s="61" t="s">
        <v>87</v>
      </c>
      <c r="F73" s="11"/>
      <c r="G73" s="71"/>
      <c r="H73" s="71"/>
      <c r="I73" s="72"/>
      <c r="J73" s="71"/>
      <c r="K73" s="71"/>
      <c r="L73" s="71"/>
      <c r="M73" s="71"/>
      <c r="N73" s="71"/>
      <c r="O73" s="71"/>
      <c r="P73" s="71"/>
      <c r="Q73" s="71"/>
      <c r="R73" s="71"/>
      <c r="S73" s="71"/>
      <c r="T73" s="71"/>
      <c r="U73" s="71"/>
      <c r="V73" s="71"/>
      <c r="W73" s="71"/>
      <c r="X73" s="71"/>
      <c r="Y73" s="71"/>
      <c r="Z73" s="71"/>
      <c r="AA73" s="71"/>
      <c r="AB73" s="50"/>
      <c r="AC73" s="204"/>
      <c r="AD73" s="445"/>
      <c r="AE73" s="445"/>
      <c r="AF73" s="71"/>
      <c r="AG73" s="71"/>
      <c r="AH73" s="71"/>
      <c r="AI73" s="71"/>
      <c r="AJ73" s="71"/>
      <c r="AK73" s="71"/>
      <c r="AL73" s="71"/>
      <c r="AM73" s="71"/>
      <c r="AN73" s="71"/>
      <c r="AO73" s="71"/>
      <c r="AP73" s="71"/>
      <c r="AQ73" s="125"/>
      <c r="AR73" s="125"/>
      <c r="AS73" s="125"/>
      <c r="AT73" s="125"/>
      <c r="AU73" s="125"/>
      <c r="AV73" s="125"/>
      <c r="AW73" s="125"/>
      <c r="AX73" s="125"/>
      <c r="AY73" s="125"/>
      <c r="AZ73" s="125"/>
    </row>
    <row r="74" spans="1:52" ht="26.1" customHeight="1">
      <c r="A74" s="47"/>
      <c r="B74" s="39" t="s">
        <v>19</v>
      </c>
      <c r="C74" s="19" t="s">
        <v>88</v>
      </c>
      <c r="E74" s="61" t="s">
        <v>89</v>
      </c>
      <c r="F74" s="11"/>
      <c r="G74" s="71"/>
      <c r="H74" s="71"/>
      <c r="I74" s="72"/>
      <c r="J74" s="71"/>
      <c r="K74" s="71"/>
      <c r="L74" s="71"/>
      <c r="M74" s="71"/>
      <c r="N74" s="71"/>
      <c r="O74" s="71"/>
      <c r="P74" s="71"/>
      <c r="Q74" s="71"/>
      <c r="R74" s="71"/>
      <c r="S74" s="71"/>
      <c r="T74" s="71"/>
      <c r="U74" s="71"/>
      <c r="V74" s="71"/>
      <c r="W74" s="71"/>
      <c r="X74" s="71"/>
      <c r="Y74" s="71"/>
      <c r="Z74" s="71"/>
      <c r="AA74" s="71"/>
      <c r="AB74" s="50"/>
      <c r="AC74" s="204"/>
      <c r="AD74" s="445"/>
      <c r="AE74" s="445"/>
      <c r="AF74" s="71"/>
      <c r="AG74" s="71"/>
      <c r="AH74" s="71"/>
      <c r="AI74" s="71"/>
      <c r="AJ74" s="71"/>
      <c r="AK74" s="71"/>
      <c r="AL74" s="71"/>
      <c r="AM74" s="71"/>
      <c r="AN74" s="71"/>
      <c r="AO74" s="71"/>
      <c r="AP74" s="71"/>
      <c r="AQ74" s="125"/>
      <c r="AR74" s="125"/>
      <c r="AS74" s="125"/>
      <c r="AT74" s="125"/>
      <c r="AU74" s="125"/>
      <c r="AV74" s="125"/>
      <c r="AW74" s="125"/>
      <c r="AX74" s="125"/>
      <c r="AY74" s="125"/>
      <c r="AZ74" s="125"/>
    </row>
    <row r="75" spans="1:52" ht="26.1" customHeight="1">
      <c r="A75" s="39"/>
      <c r="B75" s="39" t="s">
        <v>90</v>
      </c>
      <c r="C75" s="19" t="s">
        <v>91</v>
      </c>
      <c r="E75" s="61" t="s">
        <v>92</v>
      </c>
      <c r="F75" s="12"/>
      <c r="G75" s="71"/>
      <c r="H75" s="71"/>
      <c r="I75" s="72"/>
      <c r="J75" s="71"/>
      <c r="K75" s="71"/>
      <c r="L75" s="71"/>
      <c r="M75" s="71"/>
      <c r="N75" s="71"/>
      <c r="O75" s="71"/>
      <c r="P75" s="71"/>
      <c r="Q75" s="71"/>
      <c r="R75" s="71"/>
      <c r="S75" s="71"/>
      <c r="T75" s="71"/>
      <c r="U75" s="71"/>
      <c r="V75" s="71"/>
      <c r="W75" s="71"/>
      <c r="X75" s="71"/>
      <c r="Y75" s="71"/>
      <c r="Z75" s="71"/>
      <c r="AA75" s="71"/>
      <c r="AB75" s="50"/>
      <c r="AC75" s="204"/>
      <c r="AD75" s="445"/>
      <c r="AE75" s="445"/>
      <c r="AF75" s="71"/>
      <c r="AG75" s="71"/>
      <c r="AH75" s="71"/>
      <c r="AI75" s="71"/>
      <c r="AJ75" s="71"/>
      <c r="AK75" s="71"/>
      <c r="AL75" s="71"/>
      <c r="AM75" s="71"/>
      <c r="AN75" s="71"/>
      <c r="AO75" s="71"/>
      <c r="AP75" s="71"/>
      <c r="AQ75" s="125"/>
      <c r="AR75" s="125"/>
      <c r="AS75" s="125"/>
      <c r="AT75" s="125"/>
      <c r="AU75" s="125"/>
      <c r="AV75" s="125"/>
      <c r="AW75" s="125"/>
      <c r="AX75" s="125"/>
      <c r="AY75" s="125"/>
      <c r="AZ75" s="125"/>
    </row>
    <row r="76" spans="1:52" ht="26.1" customHeight="1">
      <c r="A76" s="39"/>
      <c r="B76" s="39" t="s">
        <v>93</v>
      </c>
      <c r="C76" s="19" t="s">
        <v>94</v>
      </c>
      <c r="E76" s="61" t="s">
        <v>95</v>
      </c>
      <c r="F76" s="12"/>
      <c r="G76" s="71"/>
      <c r="H76" s="71"/>
      <c r="I76" s="72"/>
      <c r="J76" s="71"/>
      <c r="K76" s="71"/>
      <c r="L76" s="71"/>
      <c r="M76" s="71"/>
      <c r="N76" s="71"/>
      <c r="O76" s="71"/>
      <c r="P76" s="71"/>
      <c r="Q76" s="71"/>
      <c r="R76" s="71"/>
      <c r="S76" s="71"/>
      <c r="T76" s="71"/>
      <c r="U76" s="71"/>
      <c r="V76" s="71"/>
      <c r="W76" s="71"/>
      <c r="X76" s="71"/>
      <c r="Y76" s="71"/>
      <c r="Z76" s="71"/>
      <c r="AA76" s="71"/>
      <c r="AB76" s="50"/>
      <c r="AC76" s="204"/>
      <c r="AD76" s="445"/>
      <c r="AE76" s="445"/>
      <c r="AF76" s="71"/>
      <c r="AG76" s="71"/>
      <c r="AH76" s="71"/>
      <c r="AI76" s="71"/>
      <c r="AJ76" s="71"/>
      <c r="AK76" s="71"/>
      <c r="AL76" s="71"/>
      <c r="AM76" s="71"/>
      <c r="AN76" s="71"/>
      <c r="AO76" s="71"/>
      <c r="AP76" s="71"/>
      <c r="AQ76" s="125"/>
      <c r="AR76" s="125"/>
      <c r="AS76" s="125"/>
      <c r="AT76" s="125"/>
      <c r="AU76" s="125"/>
      <c r="AV76" s="125"/>
      <c r="AW76" s="125"/>
      <c r="AX76" s="125"/>
      <c r="AY76" s="125"/>
      <c r="AZ76" s="125"/>
    </row>
    <row r="77" spans="1:52" ht="26.1" customHeight="1">
      <c r="A77" s="39"/>
      <c r="B77" s="39" t="s">
        <v>96</v>
      </c>
      <c r="C77" s="19" t="s">
        <v>97</v>
      </c>
      <c r="E77" s="61" t="s">
        <v>98</v>
      </c>
      <c r="F77" s="12"/>
      <c r="G77" s="71"/>
      <c r="H77" s="71"/>
      <c r="I77" s="72"/>
      <c r="J77" s="71"/>
      <c r="K77" s="71"/>
      <c r="L77" s="71"/>
      <c r="M77" s="71"/>
      <c r="N77" s="71"/>
      <c r="O77" s="71"/>
      <c r="P77" s="71"/>
      <c r="Q77" s="71"/>
      <c r="R77" s="71"/>
      <c r="S77" s="71"/>
      <c r="T77" s="71"/>
      <c r="U77" s="71"/>
      <c r="V77" s="71"/>
      <c r="W77" s="71"/>
      <c r="X77" s="71"/>
      <c r="Y77" s="71"/>
      <c r="Z77" s="71"/>
      <c r="AA77" s="71"/>
      <c r="AB77" s="50"/>
      <c r="AC77" s="204"/>
      <c r="AD77" s="445"/>
      <c r="AE77" s="445"/>
      <c r="AF77" s="71"/>
      <c r="AG77" s="71"/>
      <c r="AH77" s="71"/>
      <c r="AI77" s="71"/>
      <c r="AJ77" s="71"/>
      <c r="AK77" s="71"/>
      <c r="AL77" s="71"/>
      <c r="AM77" s="71"/>
      <c r="AN77" s="71"/>
      <c r="AO77" s="71"/>
      <c r="AP77" s="71"/>
      <c r="AQ77" s="125"/>
      <c r="AR77" s="125"/>
      <c r="AS77" s="125"/>
      <c r="AT77" s="125"/>
      <c r="AU77" s="125"/>
      <c r="AV77" s="125"/>
      <c r="AW77" s="125"/>
      <c r="AX77" s="125"/>
      <c r="AY77" s="125"/>
      <c r="AZ77" s="125"/>
    </row>
    <row r="78" spans="1:52" ht="26.1" customHeight="1">
      <c r="A78" s="39"/>
      <c r="B78" s="39" t="s">
        <v>796</v>
      </c>
      <c r="C78" s="19" t="s">
        <v>812</v>
      </c>
      <c r="E78" s="61" t="s">
        <v>813</v>
      </c>
      <c r="F78" s="12"/>
      <c r="G78" s="71"/>
      <c r="H78" s="71"/>
      <c r="I78" s="72"/>
      <c r="J78" s="71"/>
      <c r="K78" s="71"/>
      <c r="L78" s="71"/>
      <c r="M78" s="71"/>
      <c r="N78" s="71"/>
      <c r="O78" s="71"/>
      <c r="P78" s="71"/>
      <c r="Q78" s="71"/>
      <c r="R78" s="71"/>
      <c r="S78" s="71"/>
      <c r="T78" s="71"/>
      <c r="U78" s="71"/>
      <c r="V78" s="71"/>
      <c r="W78" s="71"/>
      <c r="X78" s="71"/>
      <c r="Y78" s="71"/>
      <c r="Z78" s="71"/>
      <c r="AA78" s="71"/>
      <c r="AB78" s="50"/>
      <c r="AC78" s="204"/>
      <c r="AD78" s="445"/>
      <c r="AE78" s="445"/>
      <c r="AF78" s="71"/>
      <c r="AG78" s="71"/>
      <c r="AH78" s="71"/>
      <c r="AI78" s="71"/>
      <c r="AJ78" s="71"/>
      <c r="AK78" s="71"/>
      <c r="AL78" s="71"/>
      <c r="AM78" s="71"/>
      <c r="AN78" s="71"/>
      <c r="AO78" s="71"/>
      <c r="AP78" s="71"/>
      <c r="AQ78" s="125"/>
      <c r="AR78" s="125"/>
      <c r="AS78" s="125"/>
      <c r="AT78" s="125"/>
      <c r="AU78" s="125"/>
      <c r="AV78" s="125"/>
      <c r="AW78" s="125"/>
      <c r="AX78" s="125"/>
      <c r="AY78" s="125"/>
      <c r="AZ78" s="125"/>
    </row>
    <row r="79" spans="1:52" ht="41.25" customHeight="1">
      <c r="A79" s="39"/>
      <c r="B79" s="39" t="s">
        <v>811</v>
      </c>
      <c r="C79" s="749" t="s">
        <v>100</v>
      </c>
      <c r="D79" s="749"/>
      <c r="E79" s="68" t="s">
        <v>99</v>
      </c>
      <c r="F79" s="12"/>
      <c r="G79" s="71"/>
      <c r="H79" s="71"/>
      <c r="I79" s="72"/>
      <c r="J79" s="72"/>
      <c r="K79" s="72"/>
      <c r="L79" s="72"/>
      <c r="M79" s="72"/>
      <c r="N79" s="72"/>
      <c r="O79" s="72"/>
      <c r="P79" s="72"/>
      <c r="Q79" s="72"/>
      <c r="R79" s="72"/>
      <c r="S79" s="72"/>
      <c r="T79" s="72"/>
      <c r="U79" s="72"/>
      <c r="V79" s="72"/>
      <c r="W79" s="72"/>
      <c r="X79" s="72"/>
      <c r="Y79" s="72"/>
      <c r="Z79" s="72"/>
      <c r="AA79" s="72"/>
      <c r="AB79" s="203"/>
      <c r="AC79" s="204"/>
      <c r="AD79" s="445"/>
      <c r="AE79" s="445"/>
      <c r="AF79" s="71"/>
      <c r="AG79" s="71"/>
      <c r="AH79" s="71"/>
      <c r="AI79" s="71"/>
      <c r="AJ79" s="71"/>
      <c r="AK79" s="71"/>
      <c r="AL79" s="71"/>
      <c r="AM79" s="71"/>
      <c r="AN79" s="71"/>
      <c r="AO79" s="71"/>
      <c r="AP79" s="71"/>
      <c r="AQ79" s="125"/>
      <c r="AR79" s="125"/>
      <c r="AS79" s="125"/>
      <c r="AT79" s="125"/>
      <c r="AU79" s="125"/>
      <c r="AV79" s="125"/>
      <c r="AW79" s="125"/>
      <c r="AX79" s="125"/>
      <c r="AY79" s="125"/>
      <c r="AZ79" s="125"/>
    </row>
    <row r="80" spans="1:52" ht="38.25" customHeight="1">
      <c r="B80" s="823" t="s">
        <v>101</v>
      </c>
      <c r="C80" s="823"/>
      <c r="D80" s="823"/>
      <c r="E80" s="823"/>
      <c r="F80" s="823"/>
      <c r="G80" s="67"/>
      <c r="H80" s="67"/>
      <c r="AB80" s="203"/>
      <c r="AC80" s="204"/>
      <c r="AQ80" s="125"/>
      <c r="AR80" s="125"/>
      <c r="AS80" s="125"/>
      <c r="AT80" s="125"/>
      <c r="AU80" s="125"/>
      <c r="AV80" s="125"/>
      <c r="AW80" s="125"/>
      <c r="AX80" s="125"/>
      <c r="AY80" s="125"/>
      <c r="AZ80" s="125"/>
    </row>
    <row r="81" spans="1:52" ht="60" customHeight="1">
      <c r="A81" s="63">
        <v>7</v>
      </c>
      <c r="B81" s="823" t="s">
        <v>106</v>
      </c>
      <c r="C81" s="823"/>
      <c r="D81" s="823"/>
      <c r="E81" s="823"/>
      <c r="F81" s="823"/>
      <c r="G81" s="67"/>
      <c r="H81" s="67"/>
      <c r="AB81" s="203"/>
      <c r="AC81" s="204"/>
      <c r="AQ81" s="125"/>
      <c r="AR81" s="125"/>
      <c r="AS81" s="125"/>
      <c r="AT81" s="125"/>
      <c r="AU81" s="125"/>
      <c r="AV81" s="125"/>
      <c r="AW81" s="125"/>
      <c r="AX81" s="125"/>
      <c r="AY81" s="125"/>
      <c r="AZ81" s="125"/>
    </row>
    <row r="82" spans="1:52" ht="46.5" customHeight="1">
      <c r="A82" s="63">
        <v>8</v>
      </c>
      <c r="B82" s="823" t="s">
        <v>107</v>
      </c>
      <c r="C82" s="823"/>
      <c r="D82" s="823"/>
      <c r="E82" s="823"/>
      <c r="F82" s="823"/>
      <c r="G82" s="67"/>
      <c r="H82" s="67"/>
      <c r="AB82" s="203"/>
      <c r="AC82" s="204"/>
      <c r="AQ82" s="125"/>
      <c r="AR82" s="125"/>
      <c r="AS82" s="125"/>
      <c r="AT82" s="125"/>
      <c r="AU82" s="125"/>
      <c r="AV82" s="125"/>
      <c r="AW82" s="125"/>
      <c r="AX82" s="125"/>
      <c r="AY82" s="125"/>
      <c r="AZ82" s="125"/>
    </row>
    <row r="83" spans="1:52" ht="62.25" customHeight="1">
      <c r="A83" s="63">
        <v>9</v>
      </c>
      <c r="B83" s="823" t="s">
        <v>108</v>
      </c>
      <c r="C83" s="823"/>
      <c r="D83" s="823"/>
      <c r="E83" s="823"/>
      <c r="F83" s="823"/>
      <c r="G83" s="67"/>
      <c r="H83" s="67"/>
      <c r="AB83" s="203"/>
      <c r="AC83" s="204"/>
      <c r="AQ83" s="125"/>
      <c r="AR83" s="125"/>
      <c r="AS83" s="125"/>
      <c r="AT83" s="125"/>
      <c r="AU83" s="125"/>
      <c r="AV83" s="125"/>
      <c r="AW83" s="125"/>
      <c r="AX83" s="125"/>
      <c r="AY83" s="125"/>
      <c r="AZ83" s="125"/>
    </row>
    <row r="84" spans="1:52" ht="57" customHeight="1">
      <c r="A84" s="63">
        <v>10</v>
      </c>
      <c r="B84" s="823" t="s">
        <v>109</v>
      </c>
      <c r="C84" s="823"/>
      <c r="D84" s="823"/>
      <c r="E84" s="823"/>
      <c r="F84" s="823"/>
      <c r="G84" s="67"/>
      <c r="H84" s="67"/>
      <c r="AB84" s="203"/>
      <c r="AC84" s="204"/>
      <c r="AQ84" s="125"/>
      <c r="AR84" s="125"/>
      <c r="AS84" s="125"/>
      <c r="AT84" s="125"/>
      <c r="AU84" s="125"/>
      <c r="AV84" s="125"/>
      <c r="AW84" s="125"/>
      <c r="AX84" s="125"/>
      <c r="AY84" s="125"/>
      <c r="AZ84" s="125"/>
    </row>
    <row r="85" spans="1:52" ht="21.75" customHeight="1">
      <c r="A85" s="63">
        <v>11</v>
      </c>
      <c r="B85" s="823" t="s">
        <v>110</v>
      </c>
      <c r="C85" s="823"/>
      <c r="D85" s="823"/>
      <c r="E85" s="823"/>
      <c r="F85" s="823"/>
      <c r="G85" s="67"/>
      <c r="H85" s="67"/>
      <c r="AB85" s="203"/>
      <c r="AC85" s="204"/>
      <c r="AQ85" s="125"/>
      <c r="AR85" s="125"/>
      <c r="AS85" s="125"/>
      <c r="AT85" s="125"/>
      <c r="AU85" s="125"/>
      <c r="AV85" s="125"/>
      <c r="AW85" s="125"/>
      <c r="AX85" s="125"/>
      <c r="AY85" s="125"/>
      <c r="AZ85" s="125"/>
    </row>
    <row r="86" spans="1:52" ht="79.5" customHeight="1">
      <c r="A86" s="63">
        <v>12</v>
      </c>
      <c r="B86" s="823" t="s">
        <v>336</v>
      </c>
      <c r="C86" s="823"/>
      <c r="D86" s="823"/>
      <c r="E86" s="823"/>
      <c r="F86" s="823"/>
      <c r="G86" s="12"/>
      <c r="L86" s="418">
        <f>'Names of Bidder'!J6</f>
        <v>2</v>
      </c>
      <c r="AB86" s="203"/>
      <c r="AC86" s="204"/>
      <c r="AQ86" s="125"/>
      <c r="AR86" s="125"/>
      <c r="AS86" s="125"/>
      <c r="AT86" s="125"/>
      <c r="AU86" s="125"/>
      <c r="AV86" s="125"/>
      <c r="AW86" s="125"/>
      <c r="AX86" s="125"/>
      <c r="AY86" s="125"/>
      <c r="AZ86" s="125"/>
    </row>
    <row r="87" spans="1:52" ht="67.5" customHeight="1">
      <c r="A87" s="63">
        <v>13</v>
      </c>
      <c r="B87" s="817"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7" s="817"/>
      <c r="D87" s="817"/>
      <c r="E87" s="817"/>
      <c r="F87" s="817"/>
      <c r="G87" s="12"/>
      <c r="H87" s="67"/>
      <c r="L87" s="83">
        <f>'Names of Bidder'!J8</f>
        <v>2</v>
      </c>
      <c r="AB87" s="203"/>
      <c r="AC87" s="204"/>
      <c r="AQ87" s="125"/>
      <c r="AR87" s="125"/>
      <c r="AS87" s="125"/>
      <c r="AT87" s="125"/>
      <c r="AU87" s="125"/>
      <c r="AV87" s="125"/>
      <c r="AW87" s="125"/>
      <c r="AX87" s="125"/>
      <c r="AY87" s="125"/>
      <c r="AZ87" s="125"/>
    </row>
    <row r="88" spans="1:52" ht="100.5" customHeight="1">
      <c r="A88" s="63">
        <v>14</v>
      </c>
      <c r="B88" s="823" t="s">
        <v>305</v>
      </c>
      <c r="C88" s="823"/>
      <c r="D88" s="823"/>
      <c r="E88" s="823"/>
      <c r="F88" s="823"/>
      <c r="G88" s="67"/>
      <c r="H88" s="67"/>
      <c r="AB88" s="203"/>
      <c r="AC88" s="204"/>
      <c r="AQ88" s="125"/>
      <c r="AR88" s="125"/>
      <c r="AS88" s="125"/>
      <c r="AT88" s="125"/>
      <c r="AU88" s="125"/>
      <c r="AV88" s="125"/>
      <c r="AW88" s="125"/>
      <c r="AX88" s="125"/>
      <c r="AY88" s="125"/>
      <c r="AZ88" s="125"/>
    </row>
    <row r="89" spans="1:52" ht="30" customHeight="1">
      <c r="A89" s="69"/>
      <c r="B89" s="16" t="str">
        <f>IF(ISERROR("Dated this " &amp; AI6 &amp; LOOKUP(AI6,AG1:AG35,AH1:AH35) &amp; " day of " &amp; AI8 &amp; " " &amp;AI9), "", "Dated this " &amp; AI6 &amp; LOOKUP(AI6,AG1:AG35,AH1:AH35) &amp; " day of " &amp; AI8 &amp; " " &amp;AI9)</f>
        <v/>
      </c>
      <c r="E89" s="51"/>
      <c r="F89" s="51"/>
      <c r="G89" s="51"/>
      <c r="H89" s="51"/>
      <c r="AB89" s="203"/>
      <c r="AC89" s="204"/>
      <c r="AQ89" s="125"/>
      <c r="AR89" s="125"/>
      <c r="AS89" s="125"/>
      <c r="AT89" s="125"/>
      <c r="AU89" s="125"/>
      <c r="AV89" s="125"/>
      <c r="AW89" s="125"/>
      <c r="AX89" s="125"/>
      <c r="AY89" s="125"/>
      <c r="AZ89" s="125"/>
    </row>
    <row r="90" spans="1:52" ht="30" customHeight="1">
      <c r="A90" s="69"/>
      <c r="B90" s="25" t="s">
        <v>306</v>
      </c>
      <c r="C90" s="12"/>
      <c r="D90" s="19"/>
      <c r="E90" s="19"/>
      <c r="F90" s="19"/>
      <c r="G90" s="19"/>
      <c r="H90" s="19"/>
      <c r="AB90" s="203"/>
      <c r="AC90" s="204"/>
      <c r="AQ90" s="125"/>
      <c r="AR90" s="125"/>
      <c r="AS90" s="125"/>
      <c r="AT90" s="125"/>
      <c r="AU90" s="125"/>
      <c r="AV90" s="125"/>
      <c r="AW90" s="125"/>
      <c r="AX90" s="125"/>
      <c r="AY90" s="125"/>
      <c r="AZ90" s="125"/>
    </row>
    <row r="91" spans="1:52" ht="15.95" customHeight="1">
      <c r="A91" s="69"/>
      <c r="B91" s="47"/>
      <c r="C91" s="19"/>
      <c r="D91" s="19"/>
      <c r="E91" s="19"/>
      <c r="F91" s="19"/>
      <c r="G91" s="19"/>
      <c r="H91" s="19"/>
      <c r="AB91" s="203"/>
      <c r="AC91" s="204"/>
      <c r="AQ91" s="125"/>
      <c r="AR91" s="125"/>
      <c r="AS91" s="125"/>
      <c r="AT91" s="125"/>
      <c r="AU91" s="125"/>
      <c r="AV91" s="125"/>
      <c r="AW91" s="125"/>
      <c r="AX91" s="125"/>
      <c r="AY91" s="125"/>
      <c r="AZ91" s="125"/>
    </row>
    <row r="92" spans="1:52" ht="21" customHeight="1">
      <c r="A92" s="69"/>
      <c r="B92" s="47"/>
      <c r="C92" s="19"/>
      <c r="D92" s="19"/>
      <c r="F92" s="31" t="s">
        <v>307</v>
      </c>
      <c r="G92" s="31"/>
      <c r="H92" s="31"/>
      <c r="AB92" s="203"/>
      <c r="AC92" s="204"/>
      <c r="AQ92" s="125"/>
      <c r="AR92" s="125"/>
      <c r="AS92" s="125"/>
      <c r="AT92" s="125"/>
      <c r="AU92" s="125"/>
      <c r="AV92" s="125"/>
      <c r="AW92" s="125"/>
      <c r="AX92" s="125"/>
      <c r="AY92" s="125"/>
      <c r="AZ92" s="125"/>
    </row>
    <row r="93" spans="1:52" ht="21" customHeight="1">
      <c r="A93" s="69"/>
      <c r="B93" s="47"/>
      <c r="C93" s="19"/>
      <c r="F93" s="31" t="str">
        <f>"For and on behalf of " &amp; 'Attach 3(JV)'!B9</f>
        <v xml:space="preserve">For and on behalf of </v>
      </c>
      <c r="G93" s="31"/>
      <c r="H93" s="31"/>
      <c r="AB93" s="203"/>
      <c r="AC93" s="204"/>
      <c r="AQ93" s="125"/>
      <c r="AR93" s="125"/>
      <c r="AS93" s="125"/>
      <c r="AT93" s="125"/>
      <c r="AU93" s="125"/>
      <c r="AV93" s="125"/>
      <c r="AW93" s="125"/>
      <c r="AX93" s="125"/>
      <c r="AY93" s="125"/>
      <c r="AZ93" s="125"/>
    </row>
    <row r="94" spans="1:52" ht="27.95" customHeight="1">
      <c r="A94" s="62"/>
      <c r="D94" s="45"/>
      <c r="E94" s="45"/>
      <c r="F94" s="25"/>
      <c r="G94" s="25"/>
      <c r="H94" s="25"/>
      <c r="AQ94" s="125"/>
      <c r="AR94" s="125"/>
      <c r="AS94" s="125"/>
      <c r="AT94" s="125"/>
      <c r="AU94" s="125"/>
      <c r="AV94" s="125"/>
      <c r="AW94" s="125"/>
      <c r="AX94" s="125"/>
      <c r="AY94" s="125"/>
      <c r="AZ94" s="125"/>
    </row>
    <row r="95" spans="1:52" ht="27.95" customHeight="1">
      <c r="A95" s="60" t="s">
        <v>6</v>
      </c>
      <c r="B95" s="23"/>
      <c r="C95" s="151" t="str">
        <f>'Attach 3(JV)'!B24</f>
        <v>--</v>
      </c>
      <c r="E95" s="45" t="s">
        <v>4</v>
      </c>
      <c r="F95" s="421" t="str">
        <f>'Attach 3(JV)'!E24</f>
        <v/>
      </c>
      <c r="G95" s="23"/>
      <c r="H95" s="23"/>
      <c r="AQ95" s="125"/>
      <c r="AR95" s="125"/>
      <c r="AS95" s="125"/>
      <c r="AT95" s="125"/>
      <c r="AU95" s="125"/>
      <c r="AV95" s="125"/>
      <c r="AW95" s="125"/>
      <c r="AX95" s="125"/>
      <c r="AY95" s="125"/>
      <c r="AZ95" s="125"/>
    </row>
    <row r="96" spans="1:52" ht="27.95" customHeight="1">
      <c r="A96" s="60" t="s">
        <v>7</v>
      </c>
      <c r="B96" s="23"/>
      <c r="C96" s="231" t="str">
        <f>'Attach 3(JV)'!B25</f>
        <v/>
      </c>
      <c r="E96" s="45" t="s">
        <v>5</v>
      </c>
      <c r="F96" s="421" t="str">
        <f>'Attach 3(JV)'!E25</f>
        <v/>
      </c>
      <c r="G96" s="23"/>
      <c r="H96" s="23"/>
      <c r="AQ96" s="125"/>
      <c r="AR96" s="125"/>
      <c r="AS96" s="125"/>
      <c r="AT96" s="125"/>
      <c r="AU96" s="125"/>
      <c r="AV96" s="125"/>
      <c r="AW96" s="125"/>
      <c r="AX96" s="125"/>
      <c r="AY96" s="125"/>
      <c r="AZ96" s="125"/>
    </row>
    <row r="97" spans="1:52" ht="27.95" customHeight="1">
      <c r="D97" s="45"/>
      <c r="E97" s="45"/>
      <c r="AQ97" s="125"/>
      <c r="AR97" s="125"/>
      <c r="AS97" s="125"/>
      <c r="AT97" s="125"/>
      <c r="AU97" s="125"/>
      <c r="AV97" s="125"/>
      <c r="AW97" s="125"/>
      <c r="AX97" s="125"/>
      <c r="AY97" s="125"/>
      <c r="AZ97" s="125"/>
    </row>
    <row r="98" spans="1:52" ht="6.75" customHeight="1">
      <c r="A98" s="60"/>
      <c r="B98" s="23"/>
      <c r="C98" s="56"/>
      <c r="E98" s="45"/>
      <c r="AQ98" s="125"/>
      <c r="AR98" s="125"/>
      <c r="AS98" s="125"/>
      <c r="AT98" s="125"/>
      <c r="AU98" s="125"/>
      <c r="AV98" s="125"/>
      <c r="AW98" s="125"/>
      <c r="AX98" s="125"/>
      <c r="AY98" s="125"/>
      <c r="AZ98" s="125"/>
    </row>
    <row r="99" spans="1:52" ht="39.950000000000003" hidden="1" customHeight="1">
      <c r="A99" s="837" t="s">
        <v>400</v>
      </c>
      <c r="B99" s="837"/>
      <c r="C99" s="837"/>
      <c r="D99" s="837"/>
      <c r="E99" s="837"/>
      <c r="F99" s="837"/>
      <c r="AQ99" s="125"/>
      <c r="AR99" s="125"/>
      <c r="AS99" s="125"/>
      <c r="AT99" s="125"/>
      <c r="AU99" s="125"/>
      <c r="AV99" s="125"/>
      <c r="AW99" s="125"/>
      <c r="AX99" s="125"/>
      <c r="AY99" s="125"/>
      <c r="AZ99" s="125"/>
    </row>
    <row r="100" spans="1:52" ht="16.5" customHeight="1">
      <c r="A100" s="838"/>
      <c r="B100" s="838"/>
      <c r="D100" s="70"/>
      <c r="E100" s="86"/>
      <c r="F100" s="86"/>
      <c r="G100" s="188"/>
      <c r="AQ100" s="125"/>
      <c r="AR100" s="125"/>
      <c r="AS100" s="125"/>
      <c r="AT100" s="125"/>
      <c r="AU100" s="125"/>
      <c r="AV100" s="125"/>
      <c r="AW100" s="125"/>
      <c r="AX100" s="125"/>
      <c r="AY100" s="125"/>
      <c r="AZ100" s="125"/>
    </row>
    <row r="101" spans="1:52" ht="9.75" customHeight="1">
      <c r="B101" s="31"/>
      <c r="C101" s="56"/>
      <c r="E101" s="31"/>
      <c r="AQ101" s="125"/>
      <c r="AR101" s="125"/>
      <c r="AS101" s="125"/>
      <c r="AT101" s="125"/>
      <c r="AU101" s="125"/>
      <c r="AV101" s="125"/>
      <c r="AW101" s="125"/>
      <c r="AX101" s="125"/>
      <c r="AY101" s="125"/>
      <c r="AZ101" s="125"/>
    </row>
    <row r="102" spans="1:52" ht="27.95" hidden="1" customHeight="1">
      <c r="A102" s="45" t="e">
        <f>IF(AND(H26="JV (Joint Venture)",H27=1), "", "Printed Name :")</f>
        <v>#REF!</v>
      </c>
      <c r="B102" s="839"/>
      <c r="C102" s="839"/>
      <c r="E102" s="45" t="s">
        <v>4</v>
      </c>
      <c r="F102" s="233"/>
      <c r="H102" s="256"/>
      <c r="AQ102" s="125"/>
      <c r="AR102" s="125"/>
      <c r="AS102" s="125"/>
      <c r="AT102" s="125"/>
      <c r="AU102" s="125"/>
      <c r="AV102" s="125"/>
      <c r="AW102" s="125"/>
      <c r="AX102" s="125"/>
      <c r="AY102" s="125"/>
      <c r="AZ102" s="125"/>
    </row>
    <row r="103" spans="1:52" ht="27.95" hidden="1" customHeight="1">
      <c r="A103" s="45" t="e">
        <f>IF(AND(H26="JV (Joint Venture)",H27=1), "", "Designation :")</f>
        <v>#REF!</v>
      </c>
      <c r="B103" s="839"/>
      <c r="C103" s="839"/>
      <c r="E103" s="45" t="s">
        <v>5</v>
      </c>
      <c r="F103" s="233"/>
      <c r="AQ103" s="125"/>
      <c r="AR103" s="125"/>
      <c r="AS103" s="125"/>
      <c r="AT103" s="125"/>
      <c r="AU103" s="125"/>
      <c r="AV103" s="125"/>
      <c r="AW103" s="125"/>
      <c r="AX103" s="125"/>
      <c r="AY103" s="125"/>
      <c r="AZ103" s="125"/>
    </row>
    <row r="104" spans="1:52" ht="27.95" customHeight="1">
      <c r="B104" s="31"/>
      <c r="C104" s="56"/>
      <c r="E104" s="31"/>
      <c r="AQ104" s="125"/>
      <c r="AR104" s="125"/>
      <c r="AS104" s="125"/>
      <c r="AT104" s="125"/>
      <c r="AU104" s="125"/>
      <c r="AV104" s="125"/>
      <c r="AW104" s="125"/>
      <c r="AX104" s="125"/>
      <c r="AY104" s="125"/>
      <c r="AZ104" s="125"/>
    </row>
    <row r="105" spans="1:52" ht="33" customHeight="1">
      <c r="A105" s="61" t="s">
        <v>129</v>
      </c>
      <c r="B105" s="23"/>
      <c r="C105" s="56"/>
      <c r="E105" s="31"/>
      <c r="F105" s="1"/>
      <c r="AQ105" s="125"/>
      <c r="AR105" s="125"/>
      <c r="AS105" s="125"/>
      <c r="AT105" s="125"/>
      <c r="AU105" s="125"/>
      <c r="AV105" s="125"/>
      <c r="AW105" s="125"/>
      <c r="AX105" s="125"/>
      <c r="AY105" s="125"/>
      <c r="AZ105" s="125"/>
    </row>
    <row r="106" spans="1:52" s="11" customFormat="1" ht="21" customHeight="1">
      <c r="A106" s="835" t="s">
        <v>176</v>
      </c>
      <c r="B106" s="835"/>
      <c r="C106" s="835"/>
      <c r="D106" s="833"/>
      <c r="E106" s="833"/>
      <c r="F106" s="833"/>
      <c r="G106" s="16"/>
      <c r="H106" s="16"/>
      <c r="I106" s="46"/>
      <c r="J106" s="46"/>
      <c r="K106" s="46"/>
      <c r="L106" s="46"/>
      <c r="M106" s="46"/>
      <c r="N106" s="46"/>
      <c r="O106" s="46"/>
      <c r="P106" s="46"/>
      <c r="Q106" s="46"/>
      <c r="R106" s="46"/>
      <c r="S106" s="46"/>
      <c r="T106" s="46"/>
      <c r="U106" s="46"/>
      <c r="V106" s="46"/>
      <c r="W106" s="46"/>
      <c r="X106" s="46"/>
      <c r="Y106" s="46"/>
      <c r="Z106" s="46"/>
      <c r="AA106" s="46"/>
      <c r="AB106" s="49"/>
      <c r="AC106" s="49"/>
      <c r="AD106" s="200"/>
      <c r="AE106" s="200"/>
      <c r="AF106" s="46"/>
      <c r="AG106" s="46"/>
      <c r="AH106" s="46"/>
      <c r="AI106" s="46"/>
      <c r="AJ106" s="46"/>
      <c r="AK106" s="46"/>
      <c r="AL106" s="46"/>
      <c r="AM106" s="46"/>
      <c r="AN106" s="46"/>
      <c r="AO106" s="46"/>
      <c r="AP106" s="46"/>
      <c r="AQ106" s="122"/>
      <c r="AR106" s="122"/>
      <c r="AS106" s="122"/>
      <c r="AT106" s="122"/>
      <c r="AU106" s="122"/>
      <c r="AV106" s="122"/>
      <c r="AW106" s="122"/>
      <c r="AX106" s="122"/>
      <c r="AY106" s="122"/>
      <c r="AZ106" s="122"/>
    </row>
    <row r="107" spans="1:52" s="11" customFormat="1" ht="21" customHeight="1">
      <c r="A107" s="836"/>
      <c r="B107" s="836"/>
      <c r="C107" s="836"/>
      <c r="D107" s="833"/>
      <c r="E107" s="833"/>
      <c r="F107" s="833"/>
      <c r="G107" s="16"/>
      <c r="H107" s="16"/>
      <c r="I107" s="46"/>
      <c r="J107" s="46"/>
      <c r="K107" s="46"/>
      <c r="L107" s="46"/>
      <c r="M107" s="46"/>
      <c r="N107" s="46"/>
      <c r="O107" s="46"/>
      <c r="P107" s="46"/>
      <c r="Q107" s="46"/>
      <c r="R107" s="46"/>
      <c r="S107" s="46"/>
      <c r="T107" s="46"/>
      <c r="U107" s="46"/>
      <c r="V107" s="46"/>
      <c r="W107" s="46"/>
      <c r="X107" s="46"/>
      <c r="Y107" s="46"/>
      <c r="Z107" s="46"/>
      <c r="AA107" s="46"/>
      <c r="AB107" s="49"/>
      <c r="AC107" s="49"/>
      <c r="AD107" s="200"/>
      <c r="AE107" s="200"/>
      <c r="AF107" s="46"/>
      <c r="AG107" s="46"/>
      <c r="AH107" s="46"/>
      <c r="AI107" s="46"/>
      <c r="AJ107" s="46"/>
      <c r="AK107" s="46"/>
      <c r="AL107" s="46"/>
      <c r="AM107" s="46"/>
      <c r="AN107" s="46"/>
      <c r="AO107" s="46"/>
      <c r="AP107" s="46"/>
      <c r="AQ107" s="122"/>
      <c r="AR107" s="122"/>
      <c r="AS107" s="122"/>
      <c r="AT107" s="122"/>
      <c r="AU107" s="122"/>
      <c r="AV107" s="122"/>
      <c r="AW107" s="122"/>
      <c r="AX107" s="122"/>
      <c r="AY107" s="122"/>
      <c r="AZ107" s="122"/>
    </row>
    <row r="108" spans="1:52" s="11" customFormat="1" ht="21" customHeight="1">
      <c r="A108" s="834"/>
      <c r="B108" s="834"/>
      <c r="C108" s="834"/>
      <c r="D108" s="833"/>
      <c r="E108" s="833"/>
      <c r="F108" s="833"/>
      <c r="G108" s="16"/>
      <c r="H108" s="16"/>
      <c r="I108" s="46"/>
      <c r="J108" s="46"/>
      <c r="K108" s="46"/>
      <c r="L108" s="46"/>
      <c r="M108" s="46"/>
      <c r="N108" s="46"/>
      <c r="O108" s="46"/>
      <c r="P108" s="46"/>
      <c r="Q108" s="46"/>
      <c r="R108" s="46"/>
      <c r="S108" s="46"/>
      <c r="T108" s="46"/>
      <c r="U108" s="46"/>
      <c r="V108" s="46"/>
      <c r="W108" s="46"/>
      <c r="X108" s="46"/>
      <c r="Y108" s="46"/>
      <c r="Z108" s="46"/>
      <c r="AA108" s="46"/>
      <c r="AB108" s="49"/>
      <c r="AC108" s="49"/>
      <c r="AD108" s="200"/>
      <c r="AE108" s="200"/>
      <c r="AF108" s="46"/>
      <c r="AG108" s="46"/>
      <c r="AH108" s="46"/>
      <c r="AI108" s="46"/>
      <c r="AJ108" s="46"/>
      <c r="AK108" s="46"/>
      <c r="AL108" s="46"/>
      <c r="AM108" s="46"/>
      <c r="AN108" s="46"/>
      <c r="AO108" s="46"/>
      <c r="AP108" s="46"/>
      <c r="AQ108" s="122"/>
      <c r="AR108" s="122"/>
      <c r="AS108" s="122"/>
      <c r="AT108" s="122"/>
      <c r="AU108" s="122"/>
      <c r="AV108" s="122"/>
      <c r="AW108" s="122"/>
      <c r="AX108" s="122"/>
      <c r="AY108" s="122"/>
      <c r="AZ108" s="122"/>
    </row>
    <row r="109" spans="1:52" s="11" customFormat="1" ht="21" customHeight="1">
      <c r="A109" s="840" t="s">
        <v>177</v>
      </c>
      <c r="B109" s="840"/>
      <c r="C109" s="840"/>
      <c r="D109" s="833"/>
      <c r="E109" s="833"/>
      <c r="F109" s="833"/>
      <c r="G109" s="16"/>
      <c r="H109" s="16"/>
      <c r="I109" s="46"/>
      <c r="J109" s="46"/>
      <c r="K109" s="46"/>
      <c r="L109" s="46"/>
      <c r="M109" s="46"/>
      <c r="N109" s="46"/>
      <c r="O109" s="46"/>
      <c r="P109" s="46"/>
      <c r="Q109" s="46"/>
      <c r="R109" s="46"/>
      <c r="S109" s="46"/>
      <c r="T109" s="46"/>
      <c r="U109" s="46"/>
      <c r="V109" s="46"/>
      <c r="W109" s="46"/>
      <c r="X109" s="46"/>
      <c r="Y109" s="46"/>
      <c r="Z109" s="46"/>
      <c r="AA109" s="46"/>
      <c r="AB109" s="49"/>
      <c r="AC109" s="49"/>
      <c r="AD109" s="200"/>
      <c r="AE109" s="200"/>
      <c r="AF109" s="46"/>
      <c r="AG109" s="46"/>
      <c r="AH109" s="46"/>
      <c r="AI109" s="46"/>
      <c r="AJ109" s="46"/>
      <c r="AK109" s="46"/>
      <c r="AL109" s="46"/>
      <c r="AM109" s="46"/>
      <c r="AN109" s="46"/>
      <c r="AO109" s="46"/>
      <c r="AP109" s="46"/>
      <c r="AQ109" s="122"/>
      <c r="AR109" s="122"/>
      <c r="AS109" s="122"/>
      <c r="AT109" s="122"/>
      <c r="AU109" s="122"/>
      <c r="AV109" s="122"/>
      <c r="AW109" s="122"/>
      <c r="AX109" s="122"/>
      <c r="AY109" s="122"/>
      <c r="AZ109" s="122"/>
    </row>
    <row r="110" spans="1:52" s="11" customFormat="1" ht="21" customHeight="1">
      <c r="A110" s="840" t="s">
        <v>178</v>
      </c>
      <c r="B110" s="840"/>
      <c r="C110" s="840"/>
      <c r="D110" s="833"/>
      <c r="E110" s="833"/>
      <c r="F110" s="833"/>
      <c r="G110" s="16"/>
      <c r="H110" s="16"/>
      <c r="I110" s="46"/>
      <c r="J110" s="46"/>
      <c r="K110" s="46"/>
      <c r="L110" s="46"/>
      <c r="M110" s="46"/>
      <c r="N110" s="46"/>
      <c r="O110" s="46"/>
      <c r="P110" s="46"/>
      <c r="Q110" s="46"/>
      <c r="R110" s="46"/>
      <c r="S110" s="46"/>
      <c r="T110" s="46"/>
      <c r="U110" s="46"/>
      <c r="V110" s="46"/>
      <c r="W110" s="46"/>
      <c r="X110" s="46"/>
      <c r="Y110" s="46"/>
      <c r="Z110" s="46"/>
      <c r="AA110" s="46"/>
      <c r="AB110" s="49"/>
      <c r="AC110" s="49"/>
      <c r="AD110" s="200"/>
      <c r="AE110" s="200"/>
      <c r="AF110" s="46"/>
      <c r="AG110" s="46"/>
      <c r="AH110" s="46"/>
      <c r="AI110" s="46"/>
      <c r="AJ110" s="46"/>
      <c r="AK110" s="46"/>
      <c r="AL110" s="46"/>
      <c r="AM110" s="46"/>
      <c r="AN110" s="46"/>
      <c r="AO110" s="46"/>
      <c r="AP110" s="46"/>
      <c r="AQ110" s="122"/>
      <c r="AR110" s="122"/>
      <c r="AS110" s="122"/>
      <c r="AT110" s="122"/>
      <c r="AU110" s="122"/>
      <c r="AV110" s="122"/>
      <c r="AW110" s="122"/>
      <c r="AX110" s="122"/>
      <c r="AY110" s="122"/>
      <c r="AZ110" s="122"/>
    </row>
    <row r="111" spans="1:52" s="11" customFormat="1" ht="52.5" customHeight="1">
      <c r="A111" s="840" t="s">
        <v>179</v>
      </c>
      <c r="B111" s="840"/>
      <c r="C111" s="840"/>
      <c r="D111" s="833"/>
      <c r="E111" s="833"/>
      <c r="F111" s="833"/>
      <c r="G111" s="70"/>
      <c r="H111" s="70"/>
      <c r="I111" s="46"/>
      <c r="J111" s="46"/>
      <c r="K111" s="46"/>
      <c r="L111" s="46"/>
      <c r="M111" s="46"/>
      <c r="N111" s="46"/>
      <c r="O111" s="46"/>
      <c r="P111" s="46"/>
      <c r="Q111" s="46"/>
      <c r="R111" s="46"/>
      <c r="S111" s="46"/>
      <c r="T111" s="46"/>
      <c r="U111" s="46"/>
      <c r="V111" s="46"/>
      <c r="W111" s="46"/>
      <c r="X111" s="46"/>
      <c r="Y111" s="46"/>
      <c r="Z111" s="46"/>
      <c r="AA111" s="46"/>
      <c r="AB111" s="49"/>
      <c r="AC111" s="49"/>
      <c r="AD111" s="200"/>
      <c r="AE111" s="200"/>
      <c r="AF111" s="46"/>
      <c r="AG111" s="46"/>
      <c r="AH111" s="46"/>
      <c r="AI111" s="46"/>
      <c r="AJ111" s="46"/>
      <c r="AK111" s="46"/>
      <c r="AL111" s="46"/>
      <c r="AM111" s="46"/>
      <c r="AN111" s="46"/>
      <c r="AO111" s="46"/>
      <c r="AP111" s="46"/>
      <c r="AQ111" s="122"/>
      <c r="AR111" s="122"/>
      <c r="AS111" s="122"/>
      <c r="AT111" s="122"/>
      <c r="AU111" s="122"/>
      <c r="AV111" s="122"/>
      <c r="AW111" s="122"/>
      <c r="AX111" s="122"/>
      <c r="AY111" s="122"/>
      <c r="AZ111" s="122"/>
    </row>
    <row r="112" spans="1:52" s="11" customFormat="1" ht="21" customHeight="1">
      <c r="A112" s="835" t="s">
        <v>180</v>
      </c>
      <c r="B112" s="835"/>
      <c r="C112" s="835"/>
      <c r="D112" s="833"/>
      <c r="E112" s="833"/>
      <c r="F112" s="833"/>
      <c r="G112" s="16"/>
      <c r="H112" s="16"/>
      <c r="I112" s="46"/>
      <c r="J112" s="46"/>
      <c r="K112" s="46"/>
      <c r="L112" s="46"/>
      <c r="M112" s="46"/>
      <c r="N112" s="46"/>
      <c r="O112" s="46"/>
      <c r="P112" s="46"/>
      <c r="Q112" s="46"/>
      <c r="R112" s="46"/>
      <c r="S112" s="46"/>
      <c r="T112" s="46"/>
      <c r="U112" s="46"/>
      <c r="V112" s="46"/>
      <c r="W112" s="46"/>
      <c r="X112" s="46"/>
      <c r="Y112" s="46"/>
      <c r="Z112" s="46"/>
      <c r="AA112" s="46"/>
      <c r="AB112" s="49"/>
      <c r="AC112" s="49"/>
      <c r="AD112" s="200"/>
      <c r="AE112" s="200"/>
      <c r="AF112" s="46"/>
      <c r="AG112" s="46"/>
      <c r="AH112" s="46"/>
      <c r="AI112" s="46"/>
      <c r="AJ112" s="46"/>
      <c r="AK112" s="46"/>
      <c r="AL112" s="46"/>
      <c r="AM112" s="46"/>
      <c r="AN112" s="46"/>
      <c r="AO112" s="46"/>
      <c r="AP112" s="46"/>
    </row>
    <row r="113" spans="1:42" s="11" customFormat="1" ht="21" customHeight="1">
      <c r="A113" s="836"/>
      <c r="B113" s="836"/>
      <c r="C113" s="836"/>
      <c r="D113" s="833"/>
      <c r="E113" s="833"/>
      <c r="F113" s="833"/>
      <c r="G113" s="16"/>
      <c r="H113" s="16"/>
      <c r="I113" s="46"/>
      <c r="J113" s="46"/>
      <c r="K113" s="46"/>
      <c r="L113" s="46"/>
      <c r="M113" s="46"/>
      <c r="N113" s="46"/>
      <c r="O113" s="46"/>
      <c r="P113" s="46"/>
      <c r="Q113" s="46"/>
      <c r="R113" s="46"/>
      <c r="S113" s="46"/>
      <c r="T113" s="46"/>
      <c r="U113" s="46"/>
      <c r="V113" s="46"/>
      <c r="W113" s="46"/>
      <c r="X113" s="46"/>
      <c r="Y113" s="46"/>
      <c r="Z113" s="46"/>
      <c r="AA113" s="46"/>
      <c r="AB113" s="49"/>
      <c r="AC113" s="49"/>
      <c r="AD113" s="200"/>
      <c r="AE113" s="200"/>
      <c r="AF113" s="46"/>
      <c r="AG113" s="46"/>
      <c r="AH113" s="46"/>
      <c r="AI113" s="46"/>
      <c r="AJ113" s="46"/>
      <c r="AK113" s="46"/>
      <c r="AL113" s="46"/>
      <c r="AM113" s="46"/>
      <c r="AN113" s="46"/>
      <c r="AO113" s="46"/>
      <c r="AP113" s="46"/>
    </row>
    <row r="114" spans="1:42">
      <c r="A114" s="834"/>
      <c r="B114" s="834"/>
      <c r="C114" s="834"/>
      <c r="D114" s="833"/>
      <c r="E114" s="833"/>
      <c r="F114" s="833"/>
    </row>
    <row r="115" spans="1:42">
      <c r="A115" s="61"/>
      <c r="B115" s="61"/>
      <c r="C115" s="61"/>
      <c r="D115" s="114"/>
      <c r="E115" s="114"/>
      <c r="F115" s="114"/>
    </row>
    <row r="116" spans="1:42" ht="47.25" customHeight="1">
      <c r="A116" s="526" t="str">
        <f>H116&amp;I116&amp;J116</f>
        <v/>
      </c>
      <c r="B116" s="526"/>
      <c r="C116" s="526"/>
      <c r="D116" s="526"/>
      <c r="E116" s="526"/>
      <c r="F116" s="526"/>
      <c r="H116" s="238"/>
      <c r="I116" s="239"/>
      <c r="J116" s="239"/>
    </row>
  </sheetData>
  <sheetProtection algorithmName="SHA-512" hashValue="uvf727eXvRZ56uB1v6XNa1ksvlsjm1CyLGKJxEbB3oz/DUOUvvgf/5g7cPUsdd/VeuNC/vZFgQ87K+1juOfe6g==" saltValue="nE8XQgfalD0yi3XNTk5Icw=="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16">
    <mergeCell ref="B103:C103"/>
    <mergeCell ref="B81:F81"/>
    <mergeCell ref="B60:F60"/>
    <mergeCell ref="B64:F64"/>
    <mergeCell ref="B48:C48"/>
    <mergeCell ref="B49:C49"/>
    <mergeCell ref="D50:F50"/>
    <mergeCell ref="D51:F51"/>
    <mergeCell ref="A107:C107"/>
    <mergeCell ref="B82:F82"/>
    <mergeCell ref="D49:F49"/>
    <mergeCell ref="B61:F61"/>
    <mergeCell ref="B62:F62"/>
    <mergeCell ref="C79:D79"/>
    <mergeCell ref="D53:F53"/>
    <mergeCell ref="B53:C53"/>
    <mergeCell ref="D109:F109"/>
    <mergeCell ref="D107:F107"/>
    <mergeCell ref="A109:C109"/>
    <mergeCell ref="A116:F116"/>
    <mergeCell ref="A110:C110"/>
    <mergeCell ref="D110:F110"/>
    <mergeCell ref="A111:C111"/>
    <mergeCell ref="D111:F111"/>
    <mergeCell ref="D108:F108"/>
    <mergeCell ref="B15:F15"/>
    <mergeCell ref="D112:F112"/>
    <mergeCell ref="A114:C114"/>
    <mergeCell ref="D114:F114"/>
    <mergeCell ref="B84:F84"/>
    <mergeCell ref="A112:C112"/>
    <mergeCell ref="A113:C113"/>
    <mergeCell ref="D113:F113"/>
    <mergeCell ref="A99:F99"/>
    <mergeCell ref="B86:F86"/>
    <mergeCell ref="B88:F88"/>
    <mergeCell ref="A108:C108"/>
    <mergeCell ref="B83:F83"/>
    <mergeCell ref="A100:B100"/>
    <mergeCell ref="B102:C102"/>
    <mergeCell ref="A106:C106"/>
    <mergeCell ref="D106:F106"/>
    <mergeCell ref="B85:F85"/>
    <mergeCell ref="B56:F56"/>
    <mergeCell ref="B57:F57"/>
    <mergeCell ref="B65:F65"/>
    <mergeCell ref="B80:F80"/>
    <mergeCell ref="D48:F48"/>
    <mergeCell ref="D31:F31"/>
    <mergeCell ref="B42:C42"/>
    <mergeCell ref="B54:F54"/>
    <mergeCell ref="B63:F63"/>
    <mergeCell ref="B55:F55"/>
    <mergeCell ref="D38:F38"/>
    <mergeCell ref="B58:F58"/>
    <mergeCell ref="B39:C39"/>
    <mergeCell ref="B59:F59"/>
    <mergeCell ref="B47:C47"/>
    <mergeCell ref="D47:F47"/>
    <mergeCell ref="B45:C45"/>
    <mergeCell ref="D45:F45"/>
    <mergeCell ref="D40:F40"/>
    <mergeCell ref="D41:F41"/>
    <mergeCell ref="D44:F44"/>
    <mergeCell ref="B41:C41"/>
    <mergeCell ref="D52:F52"/>
    <mergeCell ref="B40:C40"/>
    <mergeCell ref="B44:C4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7:F87"/>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99:F104">
    <cfRule type="expression" dxfId="9" priority="10">
      <formula>$H$26="Sole Bidder"</formula>
    </cfRule>
  </conditionalFormatting>
  <conditionalFormatting sqref="B102:C102">
    <cfRule type="expression" dxfId="8" priority="8">
      <formula>$A$102=""</formula>
    </cfRule>
  </conditionalFormatting>
  <conditionalFormatting sqref="B103:C103">
    <cfRule type="expression" dxfId="7" priority="7">
      <formula>$A$103=""</formula>
    </cfRule>
  </conditionalFormatting>
  <conditionalFormatting sqref="B86:F86">
    <cfRule type="expression" dxfId="6" priority="21" stopIfTrue="1">
      <formula>$L$86=2</formula>
    </cfRule>
  </conditionalFormatting>
  <conditionalFormatting sqref="B87:F87">
    <cfRule type="expression" dxfId="5" priority="20" stopIfTrue="1">
      <formula>$L$87=1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2:F103">
    <cfRule type="expression" dxfId="2" priority="15" stopIfTrue="1">
      <formula>$E$102=""</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89"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146" customWidth="1"/>
    <col min="2" max="2" width="11.85546875" style="146" customWidth="1"/>
    <col min="3" max="16384" width="9.140625" style="146"/>
  </cols>
  <sheetData>
    <row r="1" spans="1:4" s="145" customFormat="1" ht="30" customHeight="1">
      <c r="A1" s="842">
        <f>'Bid Form 1st Envelope '!I21</f>
        <v>0</v>
      </c>
      <c r="B1" s="842"/>
    </row>
    <row r="2" spans="1:4" s="145" customFormat="1" ht="30" customHeight="1"/>
    <row r="3" spans="1:4">
      <c r="A3" s="145"/>
    </row>
    <row r="4" spans="1:4">
      <c r="A4" s="182" t="str">
        <f>IF(OR((A1&gt;9999999999),(A1&lt;0)),"Invalid Entry - More than 1000 crore OR -ve value",IF(A1=0, "Rs. Zero Only ",+CONCATENATE("Rs. ", B11,D11,B10,D10,B9,D9,B8,D8,B7,D7,B6," Only")))</f>
        <v xml:space="preserve">Rs. Zero Only </v>
      </c>
    </row>
    <row r="5" spans="1:4">
      <c r="A5" s="145"/>
    </row>
    <row r="6" spans="1:4">
      <c r="A6" s="183">
        <f>-INT(A1/100)*100+ROUND(A1,0)</f>
        <v>0</v>
      </c>
      <c r="B6" s="146" t="str">
        <f t="shared" ref="B6:B11" si="0">IF(A6=0,"",LOOKUP(A6,$A$13:$A$112,$B$13:$B$112))</f>
        <v/>
      </c>
      <c r="D6" s="182"/>
    </row>
    <row r="7" spans="1:4">
      <c r="A7" s="183">
        <f>-INT(A1/1000)*10+INT(A1/100)</f>
        <v>0</v>
      </c>
      <c r="B7" s="146" t="str">
        <f t="shared" si="0"/>
        <v/>
      </c>
      <c r="D7" s="182" t="str">
        <f>+IF(B7="",""," Hundred ")</f>
        <v/>
      </c>
    </row>
    <row r="8" spans="1:4">
      <c r="A8" s="183">
        <f>-INT(A1/100000)*100+INT(A1/1000)</f>
        <v>0</v>
      </c>
      <c r="B8" s="146" t="str">
        <f t="shared" si="0"/>
        <v/>
      </c>
      <c r="D8" s="182" t="str">
        <f>IF((B8=""),IF(C8="",""," Thousand ")," Thousand ")</f>
        <v/>
      </c>
    </row>
    <row r="9" spans="1:4">
      <c r="A9" s="183">
        <f>-INT(A1/10000000)*100+INT(A1/100000)</f>
        <v>0</v>
      </c>
      <c r="B9" s="146" t="str">
        <f t="shared" si="0"/>
        <v/>
      </c>
      <c r="D9" s="182" t="str">
        <f>IF((B9=""),IF(C9="",""," Lac ")," Lac ")</f>
        <v/>
      </c>
    </row>
    <row r="10" spans="1:4">
      <c r="A10" s="183">
        <f>-INT(A1/1000000000)*100+INT(A1/10000000)</f>
        <v>0</v>
      </c>
      <c r="B10" s="184" t="str">
        <f t="shared" si="0"/>
        <v/>
      </c>
      <c r="D10" s="182" t="str">
        <f>IF((B10=""),IF(C10="",""," Crore ")," Crore ")</f>
        <v/>
      </c>
    </row>
    <row r="11" spans="1:4">
      <c r="A11" s="185">
        <f>-INT(A1/10000000000)*1000+INT(A1/1000000000)</f>
        <v>0</v>
      </c>
      <c r="B11" s="184" t="str">
        <f t="shared" si="0"/>
        <v/>
      </c>
      <c r="D11" s="182" t="str">
        <f>IF((B11=""),IF(C11="",""," Hundred ")," Hundred ")</f>
        <v/>
      </c>
    </row>
    <row r="13" spans="1:4">
      <c r="A13" s="186">
        <v>1</v>
      </c>
      <c r="B13" s="187" t="s">
        <v>188</v>
      </c>
    </row>
    <row r="14" spans="1:4">
      <c r="A14" s="186">
        <v>2</v>
      </c>
      <c r="B14" s="187" t="s">
        <v>189</v>
      </c>
    </row>
    <row r="15" spans="1:4">
      <c r="A15" s="186">
        <v>3</v>
      </c>
      <c r="B15" s="187" t="s">
        <v>190</v>
      </c>
    </row>
    <row r="16" spans="1:4">
      <c r="A16" s="186">
        <v>4</v>
      </c>
      <c r="B16" s="187" t="s">
        <v>191</v>
      </c>
    </row>
    <row r="17" spans="1:2">
      <c r="A17" s="186">
        <v>5</v>
      </c>
      <c r="B17" s="187" t="s">
        <v>192</v>
      </c>
    </row>
    <row r="18" spans="1:2">
      <c r="A18" s="186">
        <v>6</v>
      </c>
      <c r="B18" s="187" t="s">
        <v>193</v>
      </c>
    </row>
    <row r="19" spans="1:2">
      <c r="A19" s="186">
        <v>7</v>
      </c>
      <c r="B19" s="187" t="s">
        <v>194</v>
      </c>
    </row>
    <row r="20" spans="1:2">
      <c r="A20" s="186">
        <v>8</v>
      </c>
      <c r="B20" s="187" t="s">
        <v>195</v>
      </c>
    </row>
    <row r="21" spans="1:2">
      <c r="A21" s="186">
        <v>9</v>
      </c>
      <c r="B21" s="187" t="s">
        <v>196</v>
      </c>
    </row>
    <row r="22" spans="1:2">
      <c r="A22" s="186">
        <v>10</v>
      </c>
      <c r="B22" s="187" t="s">
        <v>197</v>
      </c>
    </row>
    <row r="23" spans="1:2">
      <c r="A23" s="186">
        <v>11</v>
      </c>
      <c r="B23" s="187" t="s">
        <v>198</v>
      </c>
    </row>
    <row r="24" spans="1:2">
      <c r="A24" s="186">
        <v>12</v>
      </c>
      <c r="B24" s="187" t="s">
        <v>199</v>
      </c>
    </row>
    <row r="25" spans="1:2">
      <c r="A25" s="186">
        <v>13</v>
      </c>
      <c r="B25" s="187" t="s">
        <v>200</v>
      </c>
    </row>
    <row r="26" spans="1:2">
      <c r="A26" s="186">
        <v>14</v>
      </c>
      <c r="B26" s="187" t="s">
        <v>201</v>
      </c>
    </row>
    <row r="27" spans="1:2">
      <c r="A27" s="186">
        <v>15</v>
      </c>
      <c r="B27" s="187" t="s">
        <v>202</v>
      </c>
    </row>
    <row r="28" spans="1:2">
      <c r="A28" s="186">
        <v>16</v>
      </c>
      <c r="B28" s="187" t="s">
        <v>203</v>
      </c>
    </row>
    <row r="29" spans="1:2">
      <c r="A29" s="186">
        <v>17</v>
      </c>
      <c r="B29" s="187" t="s">
        <v>204</v>
      </c>
    </row>
    <row r="30" spans="1:2">
      <c r="A30" s="186">
        <v>18</v>
      </c>
      <c r="B30" s="187" t="s">
        <v>205</v>
      </c>
    </row>
    <row r="31" spans="1:2">
      <c r="A31" s="186">
        <v>19</v>
      </c>
      <c r="B31" s="187" t="s">
        <v>206</v>
      </c>
    </row>
    <row r="32" spans="1:2">
      <c r="A32" s="186">
        <v>20</v>
      </c>
      <c r="B32" s="187" t="s">
        <v>207</v>
      </c>
    </row>
    <row r="33" spans="1:2">
      <c r="A33" s="186">
        <v>21</v>
      </c>
      <c r="B33" s="187" t="s">
        <v>208</v>
      </c>
    </row>
    <row r="34" spans="1:2">
      <c r="A34" s="186">
        <v>22</v>
      </c>
      <c r="B34" s="187" t="s">
        <v>209</v>
      </c>
    </row>
    <row r="35" spans="1:2">
      <c r="A35" s="186">
        <v>23</v>
      </c>
      <c r="B35" s="187" t="s">
        <v>210</v>
      </c>
    </row>
    <row r="36" spans="1:2">
      <c r="A36" s="186">
        <v>24</v>
      </c>
      <c r="B36" s="187" t="s">
        <v>211</v>
      </c>
    </row>
    <row r="37" spans="1:2">
      <c r="A37" s="186">
        <v>25</v>
      </c>
      <c r="B37" s="187" t="s">
        <v>212</v>
      </c>
    </row>
    <row r="38" spans="1:2">
      <c r="A38" s="186">
        <v>26</v>
      </c>
      <c r="B38" s="187" t="s">
        <v>213</v>
      </c>
    </row>
    <row r="39" spans="1:2">
      <c r="A39" s="186">
        <v>27</v>
      </c>
      <c r="B39" s="187" t="s">
        <v>214</v>
      </c>
    </row>
    <row r="40" spans="1:2">
      <c r="A40" s="186">
        <v>28</v>
      </c>
      <c r="B40" s="187" t="s">
        <v>215</v>
      </c>
    </row>
    <row r="41" spans="1:2">
      <c r="A41" s="186">
        <v>29</v>
      </c>
      <c r="B41" s="187" t="s">
        <v>216</v>
      </c>
    </row>
    <row r="42" spans="1:2">
      <c r="A42" s="186">
        <v>30</v>
      </c>
      <c r="B42" s="187" t="s">
        <v>217</v>
      </c>
    </row>
    <row r="43" spans="1:2">
      <c r="A43" s="186">
        <v>31</v>
      </c>
      <c r="B43" s="187" t="s">
        <v>218</v>
      </c>
    </row>
    <row r="44" spans="1:2">
      <c r="A44" s="186">
        <v>32</v>
      </c>
      <c r="B44" s="187" t="s">
        <v>219</v>
      </c>
    </row>
    <row r="45" spans="1:2">
      <c r="A45" s="186">
        <v>33</v>
      </c>
      <c r="B45" s="187" t="s">
        <v>220</v>
      </c>
    </row>
    <row r="46" spans="1:2">
      <c r="A46" s="186">
        <v>34</v>
      </c>
      <c r="B46" s="187" t="s">
        <v>221</v>
      </c>
    </row>
    <row r="47" spans="1:2">
      <c r="A47" s="186">
        <v>35</v>
      </c>
      <c r="B47" s="187" t="s">
        <v>10</v>
      </c>
    </row>
    <row r="48" spans="1:2">
      <c r="A48" s="186">
        <v>36</v>
      </c>
      <c r="B48" s="187" t="s">
        <v>222</v>
      </c>
    </row>
    <row r="49" spans="1:2">
      <c r="A49" s="186">
        <v>37</v>
      </c>
      <c r="B49" s="187" t="s">
        <v>223</v>
      </c>
    </row>
    <row r="50" spans="1:2">
      <c r="A50" s="186">
        <v>38</v>
      </c>
      <c r="B50" s="187" t="s">
        <v>224</v>
      </c>
    </row>
    <row r="51" spans="1:2">
      <c r="A51" s="186">
        <v>39</v>
      </c>
      <c r="B51" s="187" t="s">
        <v>225</v>
      </c>
    </row>
    <row r="52" spans="1:2">
      <c r="A52" s="186">
        <v>40</v>
      </c>
      <c r="B52" s="187" t="s">
        <v>226</v>
      </c>
    </row>
    <row r="53" spans="1:2">
      <c r="A53" s="186">
        <v>41</v>
      </c>
      <c r="B53" s="187" t="s">
        <v>227</v>
      </c>
    </row>
    <row r="54" spans="1:2">
      <c r="A54" s="186">
        <v>42</v>
      </c>
      <c r="B54" s="187" t="s">
        <v>228</v>
      </c>
    </row>
    <row r="55" spans="1:2">
      <c r="A55" s="186">
        <v>43</v>
      </c>
      <c r="B55" s="187" t="s">
        <v>229</v>
      </c>
    </row>
    <row r="56" spans="1:2">
      <c r="A56" s="186">
        <v>44</v>
      </c>
      <c r="B56" s="187" t="s">
        <v>230</v>
      </c>
    </row>
    <row r="57" spans="1:2">
      <c r="A57" s="186">
        <v>45</v>
      </c>
      <c r="B57" s="187" t="s">
        <v>231</v>
      </c>
    </row>
    <row r="58" spans="1:2">
      <c r="A58" s="186">
        <v>46</v>
      </c>
      <c r="B58" s="187" t="s">
        <v>232</v>
      </c>
    </row>
    <row r="59" spans="1:2">
      <c r="A59" s="186">
        <v>47</v>
      </c>
      <c r="B59" s="187" t="s">
        <v>233</v>
      </c>
    </row>
    <row r="60" spans="1:2">
      <c r="A60" s="186">
        <v>48</v>
      </c>
      <c r="B60" s="187" t="s">
        <v>234</v>
      </c>
    </row>
    <row r="61" spans="1:2">
      <c r="A61" s="186">
        <v>49</v>
      </c>
      <c r="B61" s="187" t="s">
        <v>235</v>
      </c>
    </row>
    <row r="62" spans="1:2">
      <c r="A62" s="186">
        <v>50</v>
      </c>
      <c r="B62" s="187" t="s">
        <v>236</v>
      </c>
    </row>
    <row r="63" spans="1:2">
      <c r="A63" s="186">
        <v>51</v>
      </c>
      <c r="B63" s="187" t="s">
        <v>237</v>
      </c>
    </row>
    <row r="64" spans="1:2">
      <c r="A64" s="186">
        <v>52</v>
      </c>
      <c r="B64" s="187" t="s">
        <v>238</v>
      </c>
    </row>
    <row r="65" spans="1:2">
      <c r="A65" s="186">
        <v>53</v>
      </c>
      <c r="B65" s="187" t="s">
        <v>239</v>
      </c>
    </row>
    <row r="66" spans="1:2">
      <c r="A66" s="186">
        <v>54</v>
      </c>
      <c r="B66" s="187" t="s">
        <v>240</v>
      </c>
    </row>
    <row r="67" spans="1:2">
      <c r="A67" s="186">
        <v>55</v>
      </c>
      <c r="B67" s="187" t="s">
        <v>241</v>
      </c>
    </row>
    <row r="68" spans="1:2">
      <c r="A68" s="186">
        <v>56</v>
      </c>
      <c r="B68" s="187" t="s">
        <v>242</v>
      </c>
    </row>
    <row r="69" spans="1:2">
      <c r="A69" s="186">
        <v>57</v>
      </c>
      <c r="B69" s="187" t="s">
        <v>243</v>
      </c>
    </row>
    <row r="70" spans="1:2">
      <c r="A70" s="186">
        <v>58</v>
      </c>
      <c r="B70" s="187" t="s">
        <v>244</v>
      </c>
    </row>
    <row r="71" spans="1:2">
      <c r="A71" s="186">
        <v>59</v>
      </c>
      <c r="B71" s="187" t="s">
        <v>245</v>
      </c>
    </row>
    <row r="72" spans="1:2">
      <c r="A72" s="186">
        <v>60</v>
      </c>
      <c r="B72" s="187" t="s">
        <v>246</v>
      </c>
    </row>
    <row r="73" spans="1:2">
      <c r="A73" s="186">
        <v>61</v>
      </c>
      <c r="B73" s="187" t="s">
        <v>247</v>
      </c>
    </row>
    <row r="74" spans="1:2">
      <c r="A74" s="186">
        <v>62</v>
      </c>
      <c r="B74" s="187" t="s">
        <v>248</v>
      </c>
    </row>
    <row r="75" spans="1:2">
      <c r="A75" s="186">
        <v>63</v>
      </c>
      <c r="B75" s="187" t="s">
        <v>249</v>
      </c>
    </row>
    <row r="76" spans="1:2">
      <c r="A76" s="186">
        <v>64</v>
      </c>
      <c r="B76" s="187" t="s">
        <v>250</v>
      </c>
    </row>
    <row r="77" spans="1:2">
      <c r="A77" s="186">
        <v>65</v>
      </c>
      <c r="B77" s="187" t="s">
        <v>251</v>
      </c>
    </row>
    <row r="78" spans="1:2">
      <c r="A78" s="186">
        <v>66</v>
      </c>
      <c r="B78" s="187" t="s">
        <v>252</v>
      </c>
    </row>
    <row r="79" spans="1:2">
      <c r="A79" s="186">
        <v>67</v>
      </c>
      <c r="B79" s="187" t="s">
        <v>253</v>
      </c>
    </row>
    <row r="80" spans="1:2">
      <c r="A80" s="186">
        <v>68</v>
      </c>
      <c r="B80" s="187" t="s">
        <v>254</v>
      </c>
    </row>
    <row r="81" spans="1:2">
      <c r="A81" s="186">
        <v>69</v>
      </c>
      <c r="B81" s="187" t="s">
        <v>255</v>
      </c>
    </row>
    <row r="82" spans="1:2">
      <c r="A82" s="186">
        <v>70</v>
      </c>
      <c r="B82" s="187" t="s">
        <v>256</v>
      </c>
    </row>
    <row r="83" spans="1:2">
      <c r="A83" s="186">
        <v>71</v>
      </c>
      <c r="B83" s="187" t="s">
        <v>257</v>
      </c>
    </row>
    <row r="84" spans="1:2">
      <c r="A84" s="186">
        <v>72</v>
      </c>
      <c r="B84" s="187" t="s">
        <v>258</v>
      </c>
    </row>
    <row r="85" spans="1:2">
      <c r="A85" s="186">
        <v>73</v>
      </c>
      <c r="B85" s="187" t="s">
        <v>259</v>
      </c>
    </row>
    <row r="86" spans="1:2">
      <c r="A86" s="186">
        <v>74</v>
      </c>
      <c r="B86" s="187" t="s">
        <v>260</v>
      </c>
    </row>
    <row r="87" spans="1:2">
      <c r="A87" s="186">
        <v>75</v>
      </c>
      <c r="B87" s="187" t="s">
        <v>261</v>
      </c>
    </row>
    <row r="88" spans="1:2">
      <c r="A88" s="186">
        <v>76</v>
      </c>
      <c r="B88" s="187" t="s">
        <v>262</v>
      </c>
    </row>
    <row r="89" spans="1:2">
      <c r="A89" s="186">
        <v>77</v>
      </c>
      <c r="B89" s="187" t="s">
        <v>263</v>
      </c>
    </row>
    <row r="90" spans="1:2">
      <c r="A90" s="186">
        <v>78</v>
      </c>
      <c r="B90" s="187" t="s">
        <v>264</v>
      </c>
    </row>
    <row r="91" spans="1:2">
      <c r="A91" s="186">
        <v>79</v>
      </c>
      <c r="B91" s="187" t="s">
        <v>265</v>
      </c>
    </row>
    <row r="92" spans="1:2">
      <c r="A92" s="186">
        <v>80</v>
      </c>
      <c r="B92" s="187" t="s">
        <v>266</v>
      </c>
    </row>
    <row r="93" spans="1:2">
      <c r="A93" s="186">
        <v>81</v>
      </c>
      <c r="B93" s="187" t="s">
        <v>267</v>
      </c>
    </row>
    <row r="94" spans="1:2">
      <c r="A94" s="186">
        <v>82</v>
      </c>
      <c r="B94" s="187" t="s">
        <v>268</v>
      </c>
    </row>
    <row r="95" spans="1:2">
      <c r="A95" s="186">
        <v>83</v>
      </c>
      <c r="B95" s="187" t="s">
        <v>269</v>
      </c>
    </row>
    <row r="96" spans="1:2">
      <c r="A96" s="186">
        <v>84</v>
      </c>
      <c r="B96" s="187" t="s">
        <v>270</v>
      </c>
    </row>
    <row r="97" spans="1:2">
      <c r="A97" s="186">
        <v>85</v>
      </c>
      <c r="B97" s="187" t="s">
        <v>271</v>
      </c>
    </row>
    <row r="98" spans="1:2">
      <c r="A98" s="186">
        <v>86</v>
      </c>
      <c r="B98" s="187" t="s">
        <v>272</v>
      </c>
    </row>
    <row r="99" spans="1:2">
      <c r="A99" s="186">
        <v>87</v>
      </c>
      <c r="B99" s="187" t="s">
        <v>273</v>
      </c>
    </row>
    <row r="100" spans="1:2">
      <c r="A100" s="186">
        <v>88</v>
      </c>
      <c r="B100" s="187" t="s">
        <v>274</v>
      </c>
    </row>
    <row r="101" spans="1:2">
      <c r="A101" s="186">
        <v>89</v>
      </c>
      <c r="B101" s="187" t="s">
        <v>275</v>
      </c>
    </row>
    <row r="102" spans="1:2">
      <c r="A102" s="186">
        <v>90</v>
      </c>
      <c r="B102" s="187" t="s">
        <v>276</v>
      </c>
    </row>
    <row r="103" spans="1:2">
      <c r="A103" s="186">
        <v>91</v>
      </c>
      <c r="B103" s="187" t="s">
        <v>277</v>
      </c>
    </row>
    <row r="104" spans="1:2">
      <c r="A104" s="186">
        <v>92</v>
      </c>
      <c r="B104" s="187" t="s">
        <v>278</v>
      </c>
    </row>
    <row r="105" spans="1:2">
      <c r="A105" s="186">
        <v>93</v>
      </c>
      <c r="B105" s="187" t="s">
        <v>279</v>
      </c>
    </row>
    <row r="106" spans="1:2">
      <c r="A106" s="186">
        <v>94</v>
      </c>
      <c r="B106" s="187" t="s">
        <v>280</v>
      </c>
    </row>
    <row r="107" spans="1:2">
      <c r="A107" s="186">
        <v>95</v>
      </c>
      <c r="B107" s="187" t="s">
        <v>281</v>
      </c>
    </row>
    <row r="108" spans="1:2">
      <c r="A108" s="186">
        <v>96</v>
      </c>
      <c r="B108" s="187" t="s">
        <v>282</v>
      </c>
    </row>
    <row r="109" spans="1:2">
      <c r="A109" s="186">
        <v>97</v>
      </c>
      <c r="B109" s="187" t="s">
        <v>283</v>
      </c>
    </row>
    <row r="110" spans="1:2">
      <c r="A110" s="186">
        <v>98</v>
      </c>
      <c r="B110" s="187" t="s">
        <v>284</v>
      </c>
    </row>
    <row r="111" spans="1:2">
      <c r="A111" s="186">
        <v>99</v>
      </c>
      <c r="B111" s="187" t="s">
        <v>285</v>
      </c>
    </row>
    <row r="112" spans="1:2">
      <c r="A112" s="186">
        <v>100</v>
      </c>
      <c r="B112" s="187" t="s">
        <v>286</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topLeftCell="A10" zoomScaleNormal="100" zoomScaleSheetLayoutView="100" workbookViewId="0">
      <selection activeCell="D29" sqref="D29:G29"/>
    </sheetView>
  </sheetViews>
  <sheetFormatPr defaultRowHeight="16.5"/>
  <cols>
    <col min="1" max="1" width="9.140625" style="384" customWidth="1"/>
    <col min="2" max="2" width="33" style="385" customWidth="1"/>
    <col min="3" max="3" width="11.7109375" style="385" customWidth="1"/>
    <col min="4" max="5" width="6.42578125" style="385" customWidth="1"/>
    <col min="6" max="6" width="6.42578125" style="397" customWidth="1"/>
    <col min="7" max="7" width="39" style="397" customWidth="1"/>
    <col min="8" max="8" width="11.85546875" style="397" customWidth="1"/>
    <col min="9" max="9" width="20.28515625" style="397" hidden="1" customWidth="1"/>
    <col min="10" max="25" width="11.85546875" style="397" hidden="1" customWidth="1"/>
    <col min="26" max="26" width="9.140625" style="384" hidden="1" customWidth="1"/>
    <col min="27" max="27" width="15.28515625" style="384" hidden="1" customWidth="1"/>
    <col min="28" max="28" width="9.140625" style="384" hidden="1" customWidth="1"/>
    <col min="29" max="29" width="9.140625" style="384" customWidth="1"/>
    <col min="30" max="16384" width="9.140625" style="384"/>
  </cols>
  <sheetData>
    <row r="1" spans="2:29" s="381" customFormat="1" ht="99.75" customHeight="1">
      <c r="B1" s="536" t="str">
        <f>Basic!B1</f>
        <v>Substation Extension Package SS-133(AIS) associated Augmentation of Transformation Capacity at 400/ 220kV New Wanpoh (PG) S/s in Jammu &amp; Kashmir by 400/220kV, 1x315MVA (3x105MVA) ICT (3rd).</v>
      </c>
      <c r="C1" s="537"/>
      <c r="D1" s="537"/>
      <c r="E1" s="537"/>
      <c r="F1" s="537"/>
      <c r="G1" s="537"/>
      <c r="H1" s="382"/>
      <c r="I1" s="382"/>
      <c r="J1" s="382"/>
      <c r="K1" s="382"/>
      <c r="L1" s="382"/>
      <c r="M1" s="382"/>
      <c r="N1" s="382"/>
      <c r="O1" s="382"/>
      <c r="P1" s="382"/>
      <c r="Q1" s="382"/>
      <c r="R1" s="382"/>
      <c r="S1" s="382"/>
      <c r="T1" s="382"/>
      <c r="U1" s="382"/>
      <c r="V1" s="382"/>
      <c r="W1" s="382"/>
      <c r="X1" s="382"/>
      <c r="Y1" s="382"/>
      <c r="AA1" s="383"/>
      <c r="AB1" s="383"/>
      <c r="AC1" s="383"/>
    </row>
    <row r="2" spans="2:29" ht="20.100000000000001" customHeight="1">
      <c r="B2" s="559" t="str">
        <f>"Specification No.: " &amp; Basic!B3</f>
        <v xml:space="preserve">Specification No.: CC/NT/W-AIS/DOM/A06/24/09570	</v>
      </c>
      <c r="C2" s="559"/>
      <c r="D2" s="559"/>
      <c r="E2" s="559"/>
      <c r="F2" s="559"/>
      <c r="G2" s="559"/>
      <c r="H2" s="385"/>
      <c r="I2" s="385"/>
      <c r="J2" s="385"/>
      <c r="K2" s="385"/>
      <c r="L2" s="385"/>
      <c r="M2" s="385"/>
      <c r="N2" s="385"/>
      <c r="O2" s="385"/>
      <c r="P2" s="385"/>
      <c r="Q2" s="385"/>
      <c r="R2" s="385"/>
      <c r="S2" s="385"/>
      <c r="T2" s="385"/>
      <c r="U2" s="385"/>
      <c r="V2" s="385"/>
      <c r="W2" s="385"/>
      <c r="X2" s="385"/>
      <c r="Y2" s="385"/>
      <c r="AA2" s="384" t="s">
        <v>611</v>
      </c>
      <c r="AB2" s="386">
        <v>1</v>
      </c>
      <c r="AC2" s="387"/>
    </row>
    <row r="3" spans="2:29" ht="12" customHeight="1">
      <c r="B3" s="388"/>
      <c r="C3" s="388"/>
      <c r="D3" s="388"/>
      <c r="E3" s="388"/>
      <c r="F3" s="385"/>
      <c r="G3" s="385"/>
      <c r="H3" s="385"/>
      <c r="I3" s="385"/>
      <c r="J3" s="385"/>
      <c r="K3" s="385"/>
      <c r="L3" s="385"/>
      <c r="M3" s="389" t="s">
        <v>608</v>
      </c>
      <c r="N3" s="385"/>
      <c r="O3" s="385"/>
      <c r="P3" s="385"/>
      <c r="Q3" s="385"/>
      <c r="R3" s="385"/>
      <c r="S3" s="385"/>
      <c r="T3" s="385"/>
      <c r="U3" s="385"/>
      <c r="V3" s="385"/>
      <c r="W3" s="385"/>
      <c r="X3" s="385"/>
      <c r="Y3" s="385"/>
      <c r="AA3" s="384" t="s">
        <v>715</v>
      </c>
      <c r="AB3" s="386">
        <v>2</v>
      </c>
      <c r="AC3" s="387"/>
    </row>
    <row r="4" spans="2:29" ht="20.100000000000001" customHeight="1">
      <c r="B4" s="560" t="s">
        <v>171</v>
      </c>
      <c r="C4" s="560"/>
      <c r="D4" s="560"/>
      <c r="E4" s="560"/>
      <c r="F4" s="560"/>
      <c r="G4" s="560"/>
      <c r="H4" s="385"/>
      <c r="I4" s="385"/>
      <c r="J4" s="385"/>
      <c r="K4" s="385"/>
      <c r="L4" s="385"/>
      <c r="M4" s="389" t="s">
        <v>476</v>
      </c>
      <c r="N4" s="385"/>
      <c r="O4" s="385"/>
      <c r="P4" s="385"/>
      <c r="Q4" s="385"/>
      <c r="R4" s="385"/>
      <c r="S4" s="385"/>
      <c r="T4" s="385"/>
      <c r="U4" s="385"/>
      <c r="V4" s="385"/>
      <c r="W4" s="385"/>
      <c r="X4" s="385"/>
      <c r="Y4" s="385"/>
      <c r="AB4" s="386"/>
      <c r="AC4" s="387"/>
    </row>
    <row r="5" spans="2:29" ht="12" customHeight="1">
      <c r="B5" s="390"/>
      <c r="C5" s="390"/>
      <c r="F5" s="385"/>
      <c r="G5" s="385"/>
      <c r="H5" s="385"/>
      <c r="I5" s="385"/>
      <c r="J5" s="385"/>
      <c r="K5" s="385"/>
      <c r="L5" s="385"/>
      <c r="M5" s="385"/>
      <c r="N5" s="385"/>
      <c r="O5" s="385"/>
      <c r="P5" s="385"/>
      <c r="Q5" s="385"/>
      <c r="R5" s="385"/>
      <c r="S5" s="385"/>
      <c r="T5" s="385"/>
      <c r="U5" s="385"/>
      <c r="V5" s="385"/>
      <c r="W5" s="385"/>
      <c r="X5" s="385"/>
      <c r="Y5" s="385"/>
      <c r="AA5" s="387"/>
      <c r="AB5" s="387"/>
      <c r="AC5" s="387"/>
    </row>
    <row r="6" spans="2:29" s="381" customFormat="1" ht="43.5" customHeight="1">
      <c r="B6" s="391" t="s">
        <v>167</v>
      </c>
      <c r="C6" s="392"/>
      <c r="D6" s="561" t="s">
        <v>611</v>
      </c>
      <c r="E6" s="562"/>
      <c r="F6" s="562"/>
      <c r="G6" s="563"/>
      <c r="H6" s="393"/>
      <c r="I6" s="416" t="str">
        <f>D6</f>
        <v>Sole Bidder</v>
      </c>
      <c r="J6" s="417">
        <f>IF(I6="JV (Joint Venture)",1,2)</f>
        <v>2</v>
      </c>
      <c r="K6" s="393"/>
      <c r="L6" s="393"/>
      <c r="M6" s="393"/>
      <c r="N6" s="393"/>
      <c r="O6" s="393"/>
      <c r="P6" s="393"/>
      <c r="Q6" s="393"/>
      <c r="R6" s="393"/>
      <c r="S6" s="393"/>
      <c r="U6" s="393"/>
      <c r="V6" s="393"/>
      <c r="W6" s="393"/>
      <c r="X6" s="393"/>
      <c r="Y6" s="393"/>
      <c r="AA6" s="395">
        <f>IF(D6= "Sole Bidder", 0, D7)</f>
        <v>0</v>
      </c>
      <c r="AB6" s="383"/>
      <c r="AC6" s="383"/>
    </row>
    <row r="7" spans="2:29" ht="50.1" hidden="1" customHeight="1">
      <c r="B7" s="391" t="str">
        <f>IF(D6= "JV (Joint Venture)", "Total Nos. of  Partners in the JV [excluding the Lead Partner]", "")</f>
        <v/>
      </c>
      <c r="C7" s="396"/>
      <c r="D7" s="564"/>
      <c r="E7" s="565"/>
      <c r="F7" s="565"/>
      <c r="G7" s="566"/>
      <c r="I7" s="416"/>
      <c r="J7" s="416"/>
      <c r="AA7" s="387"/>
      <c r="AB7" s="387"/>
      <c r="AC7" s="387"/>
    </row>
    <row r="8" spans="2:29" ht="42.75" customHeight="1">
      <c r="B8" s="555" t="s">
        <v>612</v>
      </c>
      <c r="C8" s="555"/>
      <c r="D8" s="556"/>
      <c r="E8" s="556"/>
      <c r="F8" s="556"/>
      <c r="G8" s="556"/>
      <c r="I8" s="416" t="s">
        <v>714</v>
      </c>
      <c r="J8" s="417">
        <f>IF(I8="No",1,2)</f>
        <v>2</v>
      </c>
      <c r="K8" s="394">
        <f>IF(J8="No",1,2)</f>
        <v>2</v>
      </c>
      <c r="L8" s="397">
        <f>IF(AND(D6="JV (Joint Venture)",D7=1),1,0)</f>
        <v>0</v>
      </c>
    </row>
    <row r="9" spans="2:29" ht="42.75" customHeight="1">
      <c r="B9" s="411" t="s">
        <v>615</v>
      </c>
      <c r="C9" s="412"/>
      <c r="D9" s="552"/>
      <c r="E9" s="553"/>
      <c r="F9" s="553"/>
      <c r="G9" s="554"/>
      <c r="I9" s="416"/>
      <c r="J9" s="417"/>
      <c r="K9" s="394"/>
    </row>
    <row r="10" spans="2:29" ht="20.100000000000001" customHeight="1">
      <c r="B10" s="379" t="str">
        <f>IF(D6= "Sole Bidder", "Name of Sole Bidder", "Name of Lead Partner")</f>
        <v>Name of Sole Bidder</v>
      </c>
      <c r="C10" s="398"/>
      <c r="D10" s="552"/>
      <c r="E10" s="553"/>
      <c r="F10" s="553"/>
      <c r="G10" s="554"/>
      <c r="I10" s="416"/>
      <c r="J10" s="416"/>
    </row>
    <row r="11" spans="2:29" ht="20.100000000000001" customHeight="1">
      <c r="B11" s="380" t="str">
        <f>IF(D6= "Sole Bidder", "Address of Sole Bidder", "Address of Lead Partner")</f>
        <v>Address of Sole Bidder</v>
      </c>
      <c r="C11" s="399"/>
      <c r="D11" s="552"/>
      <c r="E11" s="553"/>
      <c r="F11" s="553"/>
      <c r="G11" s="554"/>
      <c r="I11" s="416"/>
      <c r="J11" s="416"/>
    </row>
    <row r="12" spans="2:29" ht="20.100000000000001" customHeight="1">
      <c r="B12" s="400"/>
      <c r="C12" s="401"/>
      <c r="D12" s="552"/>
      <c r="E12" s="553"/>
      <c r="F12" s="553"/>
      <c r="G12" s="554"/>
      <c r="I12" s="416"/>
      <c r="J12" s="416"/>
    </row>
    <row r="13" spans="2:29" ht="20.100000000000001" customHeight="1">
      <c r="B13" s="402"/>
      <c r="C13" s="403"/>
      <c r="D13" s="552"/>
      <c r="E13" s="553"/>
      <c r="F13" s="553"/>
      <c r="G13" s="554"/>
      <c r="I13" s="416" t="s">
        <v>617</v>
      </c>
      <c r="J13" s="416">
        <f>D8</f>
        <v>0</v>
      </c>
    </row>
    <row r="14" spans="2:29" ht="20.100000000000001" customHeight="1"/>
    <row r="15" spans="2:29" ht="20.100000000000001" customHeight="1">
      <c r="B15" s="379" t="str">
        <f>IF(D7=1, "Name of other Partner","Name of other Partner - 1")</f>
        <v>Name of other Partner - 1</v>
      </c>
      <c r="C15" s="398"/>
      <c r="D15" s="552"/>
      <c r="E15" s="553"/>
      <c r="F15" s="553"/>
      <c r="G15" s="554"/>
    </row>
    <row r="16" spans="2:29" ht="20.100000000000001" customHeight="1">
      <c r="B16" s="380" t="str">
        <f>IF(D7=1, "Address of other Partner","Address of other Partner - 1")</f>
        <v>Address of other Partner - 1</v>
      </c>
      <c r="C16" s="399"/>
      <c r="D16" s="552"/>
      <c r="E16" s="553"/>
      <c r="F16" s="553"/>
      <c r="G16" s="554"/>
    </row>
    <row r="17" spans="2:25" ht="20.100000000000001" customHeight="1">
      <c r="B17" s="400"/>
      <c r="C17" s="401"/>
      <c r="D17" s="552"/>
      <c r="E17" s="553"/>
      <c r="F17" s="553"/>
      <c r="G17" s="554"/>
    </row>
    <row r="18" spans="2:25" ht="20.100000000000001" hidden="1" customHeight="1">
      <c r="B18" s="402"/>
      <c r="C18" s="403"/>
      <c r="D18" s="552"/>
      <c r="E18" s="553"/>
      <c r="F18" s="553"/>
      <c r="G18" s="554"/>
      <c r="I18" s="397" t="s">
        <v>631</v>
      </c>
    </row>
    <row r="19" spans="2:25" ht="20.100000000000001" hidden="1" customHeight="1">
      <c r="I19" s="397" t="s">
        <v>632</v>
      </c>
    </row>
    <row r="20" spans="2:25" ht="20.100000000000001" hidden="1" customHeight="1">
      <c r="B20" s="379" t="s">
        <v>609</v>
      </c>
      <c r="C20" s="398"/>
      <c r="D20" s="552"/>
      <c r="E20" s="553"/>
      <c r="F20" s="553"/>
      <c r="G20" s="554"/>
      <c r="I20" s="397" t="s">
        <v>633</v>
      </c>
    </row>
    <row r="21" spans="2:25" ht="20.100000000000001" hidden="1" customHeight="1">
      <c r="B21" s="380" t="s">
        <v>610</v>
      </c>
      <c r="C21" s="399"/>
      <c r="D21" s="552"/>
      <c r="E21" s="553"/>
      <c r="F21" s="553"/>
      <c r="G21" s="554"/>
    </row>
    <row r="22" spans="2:25" ht="20.100000000000001" customHeight="1">
      <c r="B22" s="400"/>
      <c r="C22" s="401"/>
      <c r="D22" s="552"/>
      <c r="E22" s="553"/>
      <c r="F22" s="553"/>
      <c r="G22" s="554"/>
    </row>
    <row r="23" spans="2:25" ht="20.100000000000001" customHeight="1">
      <c r="B23" s="402"/>
      <c r="C23" s="403"/>
      <c r="D23" s="552"/>
      <c r="E23" s="553"/>
      <c r="F23" s="553"/>
      <c r="G23" s="554"/>
    </row>
    <row r="24" spans="2:25" ht="20.100000000000001" customHeight="1"/>
    <row r="25" spans="2:25" ht="21" customHeight="1">
      <c r="B25" s="404" t="s">
        <v>172</v>
      </c>
      <c r="C25" s="405"/>
      <c r="D25" s="552"/>
      <c r="E25" s="553"/>
      <c r="F25" s="553"/>
      <c r="G25" s="554"/>
    </row>
    <row r="26" spans="2:25" ht="21" customHeight="1">
      <c r="B26" s="404" t="s">
        <v>173</v>
      </c>
      <c r="C26" s="405"/>
      <c r="D26" s="552"/>
      <c r="E26" s="553"/>
      <c r="F26" s="553"/>
      <c r="G26" s="554"/>
    </row>
    <row r="27" spans="2:25" ht="21" customHeight="1">
      <c r="B27" s="406"/>
      <c r="C27" s="406"/>
      <c r="D27" s="406"/>
    </row>
    <row r="28" spans="2:25" s="381" customFormat="1" ht="21" customHeight="1">
      <c r="B28" s="404" t="s">
        <v>613</v>
      </c>
      <c r="C28" s="405"/>
      <c r="D28" s="407"/>
      <c r="E28" s="408"/>
      <c r="F28" s="407"/>
      <c r="G28" s="409" t="str">
        <f>IF(D28&gt;H28, "Invalid Date !", "")</f>
        <v/>
      </c>
      <c r="H28" s="410">
        <f>IF(E28="Feb",29,IF(OR(E28="Apr", E28="Jun", E28="Sep", E28="Nov"),30,31))</f>
        <v>31</v>
      </c>
      <c r="I28" s="385"/>
      <c r="J28" s="385"/>
      <c r="K28" s="385"/>
      <c r="L28" s="385"/>
      <c r="M28" s="385"/>
      <c r="N28" s="385"/>
      <c r="O28" s="385"/>
      <c r="P28" s="385"/>
      <c r="Q28" s="385"/>
      <c r="R28" s="385"/>
      <c r="S28" s="385"/>
      <c r="T28" s="385"/>
      <c r="U28" s="385"/>
      <c r="V28" s="385"/>
      <c r="W28" s="385"/>
      <c r="X28" s="385"/>
      <c r="Y28" s="385"/>
    </row>
    <row r="29" spans="2:25" ht="21" customHeight="1">
      <c r="B29" s="404" t="s">
        <v>614</v>
      </c>
      <c r="C29" s="405"/>
      <c r="D29" s="552"/>
      <c r="E29" s="557"/>
      <c r="F29" s="557"/>
      <c r="G29" s="558"/>
    </row>
    <row r="30" spans="2:25">
      <c r="E30" s="397"/>
    </row>
  </sheetData>
  <sheetProtection algorithmName="SHA-512" hashValue="qNTjonTyL9b9s7mcFxNST2CwtKI5ypLlcPUNaWAXiWA2/YIquxmuGc1XMsVf92XaLVxySMXfM7bOwzdKVXfAYw==" saltValue="/gwwZZZyNN40fyBxoVecJQ=="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5">
    <dataValidation type="list" allowBlank="1" showInputMessage="1" showErrorMessage="1" sqref="F28" xr:uid="{00000000-0002-0000-0200-000000000000}">
      <formula1>"2023,2024"</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s>
  <pageMargins left="0.75" right="0.75" top="0.69" bottom="0.7" header="0.4" footer="0.37"/>
  <pageSetup scale="96"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tabSelected="1" view="pageBreakPreview" zoomScaleSheetLayoutView="100" workbookViewId="0">
      <selection activeCell="K17" sqref="K17"/>
    </sheetView>
  </sheetViews>
  <sheetFormatPr defaultRowHeight="16.5"/>
  <cols>
    <col min="1" max="1" width="12.140625" style="16" customWidth="1"/>
    <col min="2" max="2" width="15.7109375" style="16" customWidth="1"/>
    <col min="3" max="3" width="11.42578125" style="16" customWidth="1"/>
    <col min="4" max="4" width="45.28515625" style="16" customWidth="1"/>
    <col min="5" max="5" width="40.85546875" style="16" customWidth="1"/>
    <col min="6" max="6" width="12.85546875" style="16" customWidth="1"/>
    <col min="7" max="7" width="9.7109375" style="16" hidden="1" customWidth="1"/>
    <col min="8" max="8" width="18" style="16" hidden="1" customWidth="1"/>
    <col min="9" max="25" width="9.7109375" style="16" customWidth="1"/>
    <col min="26" max="26" width="18" style="122" customWidth="1"/>
    <col min="27" max="28" width="9.140625" style="11"/>
    <col min="29" max="16384" width="9.140625" style="12"/>
  </cols>
  <sheetData>
    <row r="1" spans="1:46" ht="27" customHeight="1">
      <c r="A1" s="568" t="str">
        <f>Basic!A3&amp;Basic!B3</f>
        <v xml:space="preserve">Specification No. :CC/NT/W-AIS/DOM/A06/24/09570	</v>
      </c>
      <c r="B1" s="568"/>
      <c r="C1" s="568"/>
      <c r="D1" s="568"/>
      <c r="E1" s="297" t="str">
        <f>"Attachment-3(JV) " &amp; AT1</f>
        <v xml:space="preserve">Attachment-3(JV) </v>
      </c>
      <c r="F1" s="57"/>
      <c r="G1" s="57"/>
      <c r="H1" s="57"/>
      <c r="I1" s="57"/>
      <c r="J1" s="57"/>
      <c r="K1" s="57"/>
      <c r="L1" s="57"/>
      <c r="M1" s="57"/>
      <c r="N1" s="57"/>
      <c r="O1" s="57"/>
      <c r="P1" s="57"/>
      <c r="Q1" s="57"/>
      <c r="R1" s="57"/>
      <c r="S1" s="57"/>
      <c r="T1" s="57"/>
      <c r="U1" s="57"/>
      <c r="V1" s="57"/>
      <c r="W1" s="57"/>
      <c r="X1" s="57"/>
      <c r="Y1" s="57"/>
      <c r="Z1" s="124" t="str">
        <f>'Names of Bidder'!D6</f>
        <v>Sole Bidder</v>
      </c>
      <c r="AT1" s="125"/>
    </row>
    <row r="2" spans="1:46" ht="10.5" customHeight="1">
      <c r="Z2" s="124">
        <f>'Names of Bidder'!G6</f>
        <v>0</v>
      </c>
    </row>
    <row r="3" spans="1:46" ht="82.5" customHeight="1">
      <c r="A3" s="536" t="str">
        <f>Basic!B1</f>
        <v>Substation Extension Package SS-133(AIS) associated Augmentation of Transformation Capacity at 400/ 220kV New Wanpoh (PG) S/s in Jammu &amp; Kashmir by 400/220kV, 1x315MVA (3x105MVA) ICT (3rd).</v>
      </c>
      <c r="B3" s="537"/>
      <c r="C3" s="537"/>
      <c r="D3" s="537"/>
      <c r="E3" s="537"/>
      <c r="F3" s="58"/>
      <c r="G3" s="58"/>
      <c r="H3" s="58"/>
      <c r="I3" s="58"/>
      <c r="J3" s="58"/>
      <c r="K3" s="58"/>
      <c r="L3" s="58"/>
      <c r="M3" s="58"/>
      <c r="N3" s="58"/>
      <c r="O3" s="58"/>
      <c r="P3" s="58"/>
      <c r="Q3" s="58"/>
      <c r="R3" s="58"/>
      <c r="S3" s="58"/>
      <c r="T3" s="58"/>
      <c r="U3" s="58"/>
      <c r="V3" s="58"/>
      <c r="W3" s="58"/>
      <c r="X3" s="58"/>
      <c r="Y3" s="58"/>
      <c r="Z3" s="126"/>
      <c r="AA3" s="14"/>
      <c r="AB3" s="13"/>
    </row>
    <row r="4" spans="1:46" ht="20.100000000000001" customHeight="1">
      <c r="A4" s="15"/>
      <c r="AB4" s="17"/>
      <c r="AC4" s="2"/>
    </row>
    <row r="5" spans="1:46" ht="20.100000000000001" customHeight="1">
      <c r="A5" s="569" t="s">
        <v>345</v>
      </c>
      <c r="B5" s="569"/>
      <c r="C5" s="569"/>
      <c r="D5" s="569"/>
      <c r="E5" s="569"/>
      <c r="F5" s="15"/>
      <c r="G5" s="15"/>
      <c r="H5" s="15"/>
      <c r="I5" s="15"/>
      <c r="J5" s="15"/>
      <c r="K5" s="15"/>
      <c r="L5" s="15"/>
      <c r="M5" s="15"/>
      <c r="N5" s="15"/>
      <c r="O5" s="15"/>
      <c r="P5" s="15"/>
      <c r="Q5" s="15"/>
      <c r="R5" s="15"/>
      <c r="S5" s="15"/>
      <c r="T5" s="15"/>
      <c r="U5" s="15"/>
      <c r="V5" s="15"/>
      <c r="W5" s="15"/>
      <c r="X5" s="15"/>
      <c r="Y5" s="15"/>
      <c r="Z5" s="127"/>
      <c r="AB5" s="17"/>
      <c r="AC5" s="2"/>
    </row>
    <row r="6" spans="1:46" ht="20.100000000000001" customHeight="1">
      <c r="A6" s="19"/>
      <c r="AB6" s="17"/>
      <c r="AC6" s="2"/>
    </row>
    <row r="7" spans="1:46" ht="20.100000000000001" customHeight="1">
      <c r="A7" s="20" t="str">
        <f>"Bidder’s Name and Address (" &amp; MID('Names of Bidder'!B10,9, 20) &amp; ") :"</f>
        <v>Bidder’s Name and Address (Sole Bidder) :</v>
      </c>
      <c r="E7" s="5" t="s">
        <v>350</v>
      </c>
      <c r="F7" s="5"/>
      <c r="G7" s="5"/>
      <c r="H7" s="5"/>
      <c r="I7" s="5"/>
      <c r="J7" s="5"/>
      <c r="K7" s="5"/>
      <c r="L7" s="5"/>
      <c r="M7" s="5"/>
      <c r="N7" s="5"/>
      <c r="O7" s="5"/>
      <c r="P7" s="5"/>
      <c r="Q7" s="5"/>
      <c r="R7" s="5"/>
      <c r="S7" s="5"/>
      <c r="T7" s="5"/>
      <c r="U7" s="5"/>
      <c r="V7" s="5"/>
      <c r="W7" s="5"/>
      <c r="X7" s="5"/>
      <c r="Y7" s="5"/>
      <c r="AB7" s="17"/>
      <c r="AC7" s="2"/>
    </row>
    <row r="8" spans="1:46" ht="36" customHeight="1">
      <c r="A8" s="567" t="str">
        <f>IF('Names of Bidder'!D6= "JV (Joint Venture)", "JV of " &amp; Z8, "")</f>
        <v/>
      </c>
      <c r="B8" s="567"/>
      <c r="C8" s="567"/>
      <c r="D8" s="567"/>
      <c r="E8" s="3" t="s">
        <v>352</v>
      </c>
      <c r="F8" s="5"/>
      <c r="G8" s="5"/>
      <c r="I8" s="5"/>
      <c r="J8" s="5"/>
      <c r="K8" s="5"/>
      <c r="L8" s="5"/>
      <c r="M8" s="5"/>
      <c r="N8" s="5"/>
      <c r="O8" s="5"/>
      <c r="P8" s="5"/>
      <c r="Q8" s="5"/>
      <c r="R8" s="5"/>
      <c r="S8" s="5"/>
      <c r="T8" s="5"/>
      <c r="U8" s="5"/>
      <c r="V8" s="5"/>
      <c r="W8" s="5"/>
      <c r="X8" s="5"/>
      <c r="Y8" s="5"/>
      <c r="Z8" s="128" t="str">
        <f>IF('Names of Bidder'!D7=1,'Names of Bidder'!D10&amp;" &amp; "&amp;'Names of Bidder'!D15,IF('Names of Bidder'!D7="2 or More",'Names of Bidder'!D10&amp;" , "&amp;'Names of Bidder'!D15&amp;" &amp; "&amp;'Names of Bidder'!D20,""))</f>
        <v/>
      </c>
      <c r="AB8" s="17"/>
      <c r="AC8" s="2"/>
    </row>
    <row r="9" spans="1:46" ht="20.100000000000001" customHeight="1">
      <c r="A9" s="4" t="s">
        <v>351</v>
      </c>
      <c r="B9" s="571" t="str">
        <f>IF('Names of Bidder'!D10=0, "", 'Names of Bidder'!D10)</f>
        <v/>
      </c>
      <c r="C9" s="571"/>
      <c r="D9" s="571"/>
      <c r="E9" s="3" t="s">
        <v>354</v>
      </c>
      <c r="F9" s="3"/>
      <c r="G9" s="3"/>
      <c r="H9" s="3"/>
      <c r="I9" s="3"/>
      <c r="J9" s="3"/>
      <c r="K9" s="3"/>
      <c r="L9" s="3"/>
      <c r="M9" s="3"/>
      <c r="N9" s="3"/>
      <c r="O9" s="3"/>
      <c r="P9" s="3"/>
      <c r="Q9" s="3"/>
      <c r="R9" s="3"/>
      <c r="S9" s="3"/>
      <c r="T9" s="3"/>
      <c r="U9" s="3"/>
      <c r="V9" s="3"/>
      <c r="W9" s="3"/>
      <c r="X9" s="3"/>
      <c r="Y9" s="3"/>
      <c r="AB9" s="17"/>
      <c r="AC9" s="2"/>
    </row>
    <row r="10" spans="1:46" ht="20.100000000000001" customHeight="1">
      <c r="A10" s="4" t="s">
        <v>353</v>
      </c>
      <c r="B10" s="571" t="str">
        <f>IF('Names of Bidder'!D11=0, "", 'Names of Bidder'!D11)</f>
        <v/>
      </c>
      <c r="C10" s="571"/>
      <c r="D10" s="571"/>
      <c r="E10" s="3" t="s">
        <v>182</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571" t="str">
        <f>IF('Names of Bidder'!D12=0, "", 'Names of Bidder'!D12)</f>
        <v/>
      </c>
      <c r="C11" s="571"/>
      <c r="D11" s="571"/>
      <c r="E11" s="3" t="s">
        <v>355</v>
      </c>
      <c r="F11" s="3"/>
      <c r="G11" s="3"/>
      <c r="H11" s="3"/>
      <c r="I11" s="3"/>
      <c r="J11" s="3"/>
      <c r="K11" s="3"/>
      <c r="L11" s="3"/>
      <c r="M11" s="3"/>
      <c r="N11" s="3"/>
      <c r="O11" s="3"/>
      <c r="P11" s="3"/>
      <c r="Q11" s="3"/>
      <c r="R11" s="3"/>
      <c r="S11" s="3"/>
      <c r="T11" s="3"/>
      <c r="U11" s="3"/>
      <c r="V11" s="3"/>
      <c r="W11" s="3"/>
      <c r="X11" s="3"/>
      <c r="Y11" s="3"/>
    </row>
    <row r="12" spans="1:46" ht="20.100000000000001" customHeight="1">
      <c r="A12" s="19"/>
      <c r="B12" s="571" t="str">
        <f>IF('Names of Bidder'!D13=0, "", 'Names of Bidder'!D13)</f>
        <v/>
      </c>
      <c r="C12" s="571"/>
      <c r="D12" s="571"/>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110"/>
      <c r="C13" s="110"/>
      <c r="D13" s="110"/>
      <c r="E13" s="12"/>
      <c r="F13" s="3"/>
      <c r="G13" s="3"/>
      <c r="H13" s="3"/>
      <c r="I13" s="3"/>
      <c r="J13" s="3"/>
      <c r="K13" s="3"/>
      <c r="L13" s="3"/>
      <c r="M13" s="3"/>
      <c r="N13" s="3"/>
      <c r="O13" s="3"/>
      <c r="P13" s="3"/>
      <c r="Q13" s="3"/>
      <c r="R13" s="3"/>
      <c r="S13" s="3"/>
      <c r="T13" s="3"/>
      <c r="U13" s="3"/>
      <c r="V13" s="3"/>
      <c r="W13" s="3"/>
      <c r="X13" s="3"/>
      <c r="Y13" s="3"/>
    </row>
    <row r="14" spans="1:46" ht="20.100000000000001" customHeight="1">
      <c r="A14" s="572" t="str">
        <f>IF('Names of Bidder'!D6="Sole Bidder", "This Attachment is Not Applicable", "")</f>
        <v>This Attachment is Not Applicable</v>
      </c>
      <c r="B14" s="572"/>
      <c r="C14" s="572"/>
      <c r="D14" s="572"/>
      <c r="E14" s="572"/>
      <c r="F14" s="3"/>
      <c r="G14" s="3"/>
      <c r="H14" s="3"/>
      <c r="I14" s="3"/>
      <c r="J14" s="3"/>
      <c r="K14" s="3"/>
      <c r="L14" s="3"/>
      <c r="M14" s="3"/>
      <c r="N14" s="3"/>
      <c r="O14" s="3"/>
      <c r="P14" s="3"/>
      <c r="Q14" s="3"/>
      <c r="R14" s="3"/>
      <c r="S14" s="3"/>
      <c r="T14" s="3"/>
      <c r="U14" s="3"/>
      <c r="V14" s="3"/>
      <c r="W14" s="3"/>
      <c r="X14" s="3"/>
      <c r="Y14" s="3"/>
    </row>
    <row r="15" spans="1:46" ht="20.100000000000001" customHeight="1">
      <c r="A15" s="20" t="s">
        <v>174</v>
      </c>
      <c r="B15" s="110"/>
      <c r="C15" s="110"/>
      <c r="D15" s="110"/>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573" t="str">
        <f>IF(Z2=1,"Other Partner",IF(Z2="2 or More","Other Partner-1",""))</f>
        <v/>
      </c>
      <c r="C16" s="573"/>
      <c r="D16" s="573"/>
      <c r="E16" s="113"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351</v>
      </c>
      <c r="B17" s="571" t="str">
        <f>IF('Names of Bidder'!D15=0, "", 'Names of Bidder'!D15)</f>
        <v/>
      </c>
      <c r="C17" s="571"/>
      <c r="D17" s="571"/>
      <c r="E17" s="22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353</v>
      </c>
      <c r="B18" s="571" t="str">
        <f>IF('Names of Bidder'!D16=0, "", 'Names of Bidder'!D16)</f>
        <v/>
      </c>
      <c r="C18" s="571"/>
      <c r="D18" s="571"/>
      <c r="E18" s="22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571" t="str">
        <f>IF('Names of Bidder'!D17=0, "", 'Names of Bidder'!D17)</f>
        <v/>
      </c>
      <c r="C19" s="571"/>
      <c r="D19" s="571"/>
      <c r="E19" s="226" t="str">
        <f>IF($Z$2="2 or More", IF(#REF!=0, "",#REF!), "")</f>
        <v/>
      </c>
      <c r="AA19" s="3"/>
    </row>
    <row r="20" spans="1:28" ht="20.100000000000001" customHeight="1">
      <c r="A20" s="19"/>
      <c r="B20" s="571" t="str">
        <f>IF('Names of Bidder'!D18=0, "", 'Names of Bidder'!D18)</f>
        <v/>
      </c>
      <c r="C20" s="571"/>
      <c r="D20" s="571"/>
      <c r="E20" s="226" t="str">
        <f>IF($Z$2="2 or More", IF(#REF!=0, "",#REF!), "")</f>
        <v/>
      </c>
      <c r="AA20" s="3"/>
    </row>
    <row r="21" spans="1:28" ht="20.100000000000001" customHeight="1">
      <c r="A21" s="16" t="s">
        <v>346</v>
      </c>
    </row>
    <row r="22" spans="1:28" ht="84" customHeight="1">
      <c r="A22" s="570" t="s">
        <v>616</v>
      </c>
      <c r="B22" s="570"/>
      <c r="C22" s="570"/>
      <c r="D22" s="570"/>
      <c r="E22" s="570"/>
      <c r="F22" s="19"/>
      <c r="G22" s="19"/>
      <c r="H22" s="19" t="str">
        <f>'Names of Bidder'!D6</f>
        <v>Sole Bidder</v>
      </c>
      <c r="I22" s="19"/>
      <c r="J22" s="19"/>
      <c r="K22" s="19"/>
      <c r="L22" s="19"/>
      <c r="M22" s="19"/>
      <c r="N22" s="19"/>
      <c r="O22" s="19"/>
      <c r="P22" s="19"/>
      <c r="Q22" s="19"/>
      <c r="R22" s="19"/>
      <c r="S22" s="19"/>
      <c r="T22" s="19"/>
      <c r="U22" s="19"/>
      <c r="V22" s="19"/>
      <c r="W22" s="19"/>
      <c r="X22" s="19"/>
      <c r="Y22" s="19"/>
      <c r="Z22" s="129"/>
      <c r="AA22" s="21"/>
      <c r="AB22" s="21"/>
    </row>
    <row r="23" spans="1:28" ht="33" customHeight="1">
      <c r="D23" s="24"/>
    </row>
    <row r="24" spans="1:28" ht="33" customHeight="1">
      <c r="A24" s="23" t="s">
        <v>6</v>
      </c>
      <c r="B24" s="56" t="str">
        <f>'Names of Bidder'!D28&amp;"-"&amp; 'Names of Bidder'!E28&amp;"-" &amp;'Names of Bidder'!F28</f>
        <v>--</v>
      </c>
      <c r="C24" s="20"/>
      <c r="D24" s="24" t="s">
        <v>4</v>
      </c>
      <c r="E24" s="225" t="str">
        <f>IF('Names of Bidder'!D25=0, "", 'Names of Bidder'!D25)</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7</v>
      </c>
      <c r="B25" s="225" t="str">
        <f>IF('Names of Bidder'!D29=0, "", 'Names of Bidder'!D29)</f>
        <v/>
      </c>
      <c r="C25" s="20"/>
      <c r="D25" s="24" t="s">
        <v>5</v>
      </c>
      <c r="E25" s="225" t="str">
        <f>IF('Names of Bidder'!D26=0, "", 'Names of Bidder'!D26)</f>
        <v/>
      </c>
      <c r="F25" s="26"/>
      <c r="G25" s="26"/>
      <c r="H25" s="26"/>
      <c r="I25" s="26"/>
      <c r="J25" s="26"/>
      <c r="K25" s="26"/>
      <c r="L25" s="26"/>
      <c r="M25" s="26"/>
      <c r="N25" s="26"/>
      <c r="O25" s="26"/>
      <c r="P25" s="26"/>
      <c r="Q25" s="26"/>
      <c r="R25" s="26"/>
      <c r="S25" s="26"/>
      <c r="T25" s="26"/>
      <c r="U25" s="26"/>
      <c r="V25" s="26"/>
      <c r="W25" s="26"/>
      <c r="X25" s="26"/>
      <c r="Y25" s="26"/>
      <c r="AA25" s="11">
        <f>Basic!B5</f>
        <v>16</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gLFcrtWkPuIolKvU7k/v/LsNw5cIeLZLy28WKW/PLhtMu16Ds737WfKzow269cB9/AOK7a6xSgmN4AT91bI7LA==" saltValue="TjrwQkPILVzTd7GGLOxpL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5" zoomScaleSheetLayoutView="100" workbookViewId="0">
      <selection activeCell="B10" sqref="B10:D10"/>
    </sheetView>
  </sheetViews>
  <sheetFormatPr defaultRowHeight="16.5"/>
  <cols>
    <col min="1" max="1" width="12.140625" style="16" customWidth="1"/>
    <col min="2" max="2" width="20.5703125" style="16" customWidth="1"/>
    <col min="3" max="3" width="11.42578125" style="16" customWidth="1"/>
    <col min="4" max="4" width="40" style="16" customWidth="1"/>
    <col min="5" max="5" width="39.85546875" style="16" customWidth="1"/>
    <col min="6" max="8" width="9.140625" style="11"/>
    <col min="9" max="16384" width="9.140625" style="12"/>
  </cols>
  <sheetData>
    <row r="1" spans="1:9" s="11" customFormat="1" ht="31.5" customHeight="1">
      <c r="A1" s="574" t="str">
        <f>'Attach 3(JV)'!A1</f>
        <v xml:space="preserve">Specification No. :CC/NT/W-AIS/DOM/A06/24/09570	</v>
      </c>
      <c r="B1" s="574"/>
      <c r="C1" s="574"/>
      <c r="D1" s="574"/>
      <c r="E1" s="295" t="str">
        <f>"Attachment-3(QR) " &amp; 'Attach 3(JV)'!AT1</f>
        <v xml:space="preserve">Attachment-3(QR) </v>
      </c>
    </row>
    <row r="2" spans="1:9" ht="5.25" customHeight="1"/>
    <row r="3" spans="1:9" ht="78.7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3"/>
      <c r="G3" s="14"/>
      <c r="H3" s="13"/>
    </row>
    <row r="4" spans="1:9" ht="20.100000000000001" customHeight="1">
      <c r="A4" s="15"/>
      <c r="H4" s="17"/>
      <c r="I4" s="2"/>
    </row>
    <row r="5" spans="1:9" ht="20.100000000000001" customHeight="1">
      <c r="A5" s="569" t="s">
        <v>356</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115" t="str">
        <f>'Attach 3(JV)'!E8</f>
        <v>Contract Services</v>
      </c>
      <c r="H8" s="17"/>
      <c r="I8" s="2"/>
    </row>
    <row r="9" spans="1:9" ht="20.100000000000001" customHeight="1">
      <c r="A9" s="4" t="s">
        <v>351</v>
      </c>
      <c r="B9" s="571" t="str">
        <f>'Attach 3(JV)'!B9</f>
        <v/>
      </c>
      <c r="C9" s="571"/>
      <c r="D9" s="571"/>
      <c r="E9" s="115" t="str">
        <f>'Attach 3(JV)'!E9</f>
        <v>Power Grid Corporation of India Ltd.,</v>
      </c>
      <c r="H9" s="17"/>
      <c r="I9" s="2"/>
    </row>
    <row r="10" spans="1:9" ht="20.100000000000001" customHeight="1">
      <c r="A10" s="4" t="s">
        <v>353</v>
      </c>
      <c r="B10" s="575" t="str">
        <f>'Attach 3(JV)'!B10</f>
        <v/>
      </c>
      <c r="C10" s="575"/>
      <c r="D10" s="575"/>
      <c r="E10" s="115" t="str">
        <f>'Attach 3(JV)'!E10</f>
        <v>"Saudamini", Plot No. 2, Sector 29</v>
      </c>
      <c r="H10" s="17"/>
      <c r="I10" s="2"/>
    </row>
    <row r="11" spans="1:9" ht="20.100000000000001" customHeight="1">
      <c r="B11" s="575" t="str">
        <f>'Attach 3(JV)'!B11</f>
        <v/>
      </c>
      <c r="C11" s="575"/>
      <c r="D11" s="575"/>
      <c r="E11" s="115" t="str">
        <f>'Attach 3(JV)'!E11</f>
        <v>Gurgaon (Haryana) - 122001</v>
      </c>
    </row>
    <row r="12" spans="1:9" ht="20.100000000000001" customHeight="1">
      <c r="A12" s="19"/>
      <c r="B12" s="575" t="str">
        <f>'Attach 3(JV)'!B12</f>
        <v/>
      </c>
      <c r="C12" s="575"/>
      <c r="D12" s="575"/>
      <c r="E12" s="5"/>
    </row>
    <row r="13" spans="1:9" ht="20.100000000000001" customHeight="1">
      <c r="A13" s="16" t="s">
        <v>346</v>
      </c>
    </row>
    <row r="14" spans="1:9" ht="20.100000000000001" customHeight="1">
      <c r="A14" s="19"/>
    </row>
    <row r="15" spans="1:9" ht="27.75" customHeight="1">
      <c r="A15" s="527" t="s">
        <v>731</v>
      </c>
      <c r="B15" s="527"/>
      <c r="C15" s="527"/>
      <c r="D15" s="527"/>
      <c r="E15" s="527"/>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6" t="str">
        <f>'Attach 3(JV)'!B24</f>
        <v>--</v>
      </c>
      <c r="C22" s="20"/>
      <c r="D22" s="24" t="s">
        <v>4</v>
      </c>
      <c r="E22" s="225" t="str">
        <f>'Attach 3(JV)'!E24</f>
        <v/>
      </c>
    </row>
    <row r="23" spans="1:5" ht="33" customHeight="1">
      <c r="A23" s="23" t="s">
        <v>7</v>
      </c>
      <c r="B23" s="225" t="str">
        <f>'Attach 3(JV)'!B25</f>
        <v/>
      </c>
      <c r="C23" s="20"/>
      <c r="D23" s="24" t="s">
        <v>5</v>
      </c>
      <c r="E23" s="22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b+Z+VQS40D1xoiZM80Xg6J5fFTHuR0yI5wCmJglvFSiJZN662gl7EhuhmRuuIq/Q0Wtr7iYibLRYGp1fQCGUqA==" saltValue="uQKQ0bvrOktQb23Elymtfw=="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17" zoomScaleSheetLayoutView="100" workbookViewId="0">
      <selection activeCell="F18" sqref="F18"/>
    </sheetView>
  </sheetViews>
  <sheetFormatPr defaultRowHeight="16.5"/>
  <cols>
    <col min="1" max="1" width="12.140625" style="16" customWidth="1"/>
    <col min="2" max="2" width="20.5703125" style="16" customWidth="1"/>
    <col min="3" max="3" width="11.42578125" style="16" customWidth="1"/>
    <col min="4" max="4" width="15.42578125" style="16" customWidth="1"/>
    <col min="5" max="5" width="39.28515625" style="16" customWidth="1"/>
    <col min="6" max="7" width="24.28515625" style="130" customWidth="1"/>
    <col min="8" max="9" width="0" style="125" hidden="1" customWidth="1"/>
    <col min="10" max="15" width="0" style="12" hidden="1" customWidth="1"/>
    <col min="16" max="16384" width="9.140625" style="12"/>
  </cols>
  <sheetData>
    <row r="1" spans="1:8" ht="27.75" customHeight="1">
      <c r="A1" s="576" t="str">
        <f>'Attach 3(JV)'!A1</f>
        <v xml:space="preserve">Specification No. :CC/NT/W-AIS/DOM/A06/24/09570	</v>
      </c>
      <c r="B1" s="576"/>
      <c r="C1" s="576"/>
      <c r="D1" s="576"/>
      <c r="E1" s="294"/>
      <c r="F1" s="304"/>
      <c r="G1" s="295" t="str">
        <f>"Attachment-4 " &amp; 'Attach 3(JV)'!AV1</f>
        <v xml:space="preserve">Attachment-4 </v>
      </c>
    </row>
    <row r="3" spans="1:8" ht="68.2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537"/>
      <c r="G3" s="537"/>
    </row>
    <row r="4" spans="1:8" ht="20.100000000000001" customHeight="1">
      <c r="A4" s="15"/>
      <c r="H4" s="133"/>
    </row>
    <row r="5" spans="1:8" ht="20.100000000000001" customHeight="1">
      <c r="A5" s="569" t="s">
        <v>357</v>
      </c>
      <c r="B5" s="569"/>
      <c r="C5" s="569"/>
      <c r="D5" s="569"/>
      <c r="E5" s="569"/>
      <c r="F5" s="569"/>
      <c r="G5" s="569"/>
      <c r="H5" s="133"/>
    </row>
    <row r="6" spans="1:8" ht="20.100000000000001" customHeight="1">
      <c r="A6" s="19"/>
      <c r="H6" s="133"/>
    </row>
    <row r="7" spans="1:8" ht="20.100000000000001" customHeight="1">
      <c r="A7" s="20" t="str">
        <f>'Attach 3(JV)'!A7</f>
        <v>Bidder’s Name and Address (Sole Bidder) :</v>
      </c>
      <c r="F7" s="5" t="str">
        <f>'Attach 3(JV)'!E7</f>
        <v>To:</v>
      </c>
      <c r="H7" s="133"/>
    </row>
    <row r="8" spans="1:8" ht="36" customHeight="1">
      <c r="A8" s="567" t="str">
        <f>'Attach 3(JV)'!A8</f>
        <v/>
      </c>
      <c r="B8" s="567"/>
      <c r="C8" s="567"/>
      <c r="D8" s="567"/>
      <c r="F8" s="115" t="str">
        <f>'Attach 3(JV)'!E8</f>
        <v>Contract Services</v>
      </c>
      <c r="H8" s="133"/>
    </row>
    <row r="9" spans="1:8" ht="20.100000000000001" customHeight="1">
      <c r="A9" s="4" t="s">
        <v>351</v>
      </c>
      <c r="B9" s="571" t="str">
        <f>'Attach 3(JV)'!B9</f>
        <v/>
      </c>
      <c r="C9" s="571"/>
      <c r="D9" s="571"/>
      <c r="F9" s="115" t="str">
        <f>'Attach 3(JV)'!E9</f>
        <v>Power Grid Corporation of India Ltd.,</v>
      </c>
      <c r="H9" s="133"/>
    </row>
    <row r="10" spans="1:8" ht="20.100000000000001" customHeight="1">
      <c r="A10" s="4" t="s">
        <v>353</v>
      </c>
      <c r="B10" s="571" t="str">
        <f>'Attach 3(JV)'!B10</f>
        <v/>
      </c>
      <c r="C10" s="571"/>
      <c r="D10" s="571"/>
      <c r="F10" s="115" t="str">
        <f>'Attach 3(JV)'!E10</f>
        <v>"Saudamini", Plot No. 2, Sector 29</v>
      </c>
      <c r="H10" s="133"/>
    </row>
    <row r="11" spans="1:8" ht="20.100000000000001" customHeight="1">
      <c r="B11" s="571" t="str">
        <f>'Attach 3(JV)'!B11</f>
        <v/>
      </c>
      <c r="C11" s="571"/>
      <c r="D11" s="571"/>
      <c r="F11" s="115" t="str">
        <f>'Attach 3(JV)'!E11</f>
        <v>Gurgaon (Haryana) - 122001</v>
      </c>
    </row>
    <row r="12" spans="1:8" ht="20.100000000000001" customHeight="1">
      <c r="A12" s="19"/>
      <c r="B12" s="571" t="str">
        <f>'Attach 3(JV)'!B12</f>
        <v/>
      </c>
      <c r="C12" s="571"/>
      <c r="D12" s="571"/>
      <c r="E12" s="5"/>
    </row>
    <row r="13" spans="1:8" ht="20.100000000000001" customHeight="1">
      <c r="A13" s="19"/>
      <c r="B13" s="110"/>
      <c r="C13" s="110"/>
      <c r="D13" s="110"/>
      <c r="E13" s="12"/>
      <c r="F13" s="131"/>
      <c r="G13" s="131"/>
    </row>
    <row r="14" spans="1:8" ht="20.100000000000001" customHeight="1">
      <c r="A14" s="19"/>
      <c r="B14" s="110"/>
      <c r="C14" s="110"/>
      <c r="D14" s="110"/>
    </row>
    <row r="15" spans="1:8" ht="20.100000000000001" customHeight="1">
      <c r="A15" s="16" t="s">
        <v>346</v>
      </c>
    </row>
    <row r="16" spans="1:8" ht="20.100000000000001" customHeight="1">
      <c r="A16" s="19"/>
    </row>
    <row r="17" spans="1:9" ht="50.1" customHeight="1">
      <c r="A17" s="578" t="str">
        <f>"We hereby certify that equipment and materials to be supplied are produced in " &amp;H26 &amp; " eligible source " &amp; F26</f>
        <v>We hereby certify that equipment and materials to be supplied are produced in [Name of Countries],  eligible source country.</v>
      </c>
      <c r="B17" s="578"/>
      <c r="C17" s="578"/>
      <c r="D17" s="578"/>
      <c r="E17" s="578"/>
      <c r="F17" s="132" t="s">
        <v>184</v>
      </c>
      <c r="G17" s="132" t="s">
        <v>185</v>
      </c>
    </row>
    <row r="18" spans="1:9" ht="45" customHeight="1">
      <c r="A18" s="577" t="str">
        <f>"We hereby certify that our company is incorporated and registered in " &amp;I26 &amp; " eligible source " &amp;G26</f>
        <v>We hereby certify that our company is incorporated and registered in [Name of Countries],  eligible source country.</v>
      </c>
      <c r="B18" s="577"/>
      <c r="C18" s="577"/>
      <c r="D18" s="577"/>
      <c r="E18" s="577"/>
      <c r="F18" s="137" t="s">
        <v>154</v>
      </c>
      <c r="G18" s="137" t="s">
        <v>154</v>
      </c>
      <c r="H18" s="122" t="str">
        <f t="shared" ref="H18:I25" si="0">IF(F18 = "", "", F18&amp; ", ")</f>
        <v xml:space="preserve">[Name of Countries], </v>
      </c>
      <c r="I18" s="122" t="str">
        <f t="shared" si="0"/>
        <v xml:space="preserve">[Name of Countries], </v>
      </c>
    </row>
    <row r="19" spans="1:9" ht="33" customHeight="1">
      <c r="A19" s="135"/>
      <c r="B19" s="135"/>
      <c r="C19" s="135"/>
      <c r="D19" s="135"/>
      <c r="E19" s="135"/>
      <c r="F19" s="137"/>
      <c r="G19" s="137"/>
      <c r="H19" s="122" t="str">
        <f t="shared" si="0"/>
        <v/>
      </c>
      <c r="I19" s="122" t="str">
        <f t="shared" si="0"/>
        <v/>
      </c>
    </row>
    <row r="20" spans="1:9" ht="33" customHeight="1">
      <c r="A20" s="135"/>
      <c r="B20" s="135"/>
      <c r="C20" s="135"/>
      <c r="D20" s="24"/>
      <c r="E20" s="135"/>
      <c r="F20" s="137"/>
      <c r="G20" s="137"/>
      <c r="H20" s="122" t="str">
        <f t="shared" si="0"/>
        <v/>
      </c>
      <c r="I20" s="122" t="str">
        <f t="shared" si="0"/>
        <v/>
      </c>
    </row>
    <row r="21" spans="1:9" ht="33" customHeight="1">
      <c r="A21" s="23" t="s">
        <v>6</v>
      </c>
      <c r="B21" s="56" t="str">
        <f>'Attach 3(JV)'!B24</f>
        <v>--</v>
      </c>
      <c r="D21" s="24" t="s">
        <v>4</v>
      </c>
      <c r="E21" s="225" t="str">
        <f>'Attach 3(JV)'!E24</f>
        <v/>
      </c>
      <c r="F21" s="137"/>
      <c r="G21" s="137"/>
      <c r="H21" s="122" t="str">
        <f t="shared" si="0"/>
        <v/>
      </c>
      <c r="I21" s="122" t="str">
        <f t="shared" si="0"/>
        <v/>
      </c>
    </row>
    <row r="22" spans="1:9" ht="33" customHeight="1">
      <c r="A22" s="23" t="s">
        <v>7</v>
      </c>
      <c r="B22" s="225" t="str">
        <f>'Attach 3(JV)'!B25</f>
        <v/>
      </c>
      <c r="D22" s="24" t="s">
        <v>5</v>
      </c>
      <c r="E22" s="225" t="str">
        <f>'Attach 3(JV)'!E25</f>
        <v/>
      </c>
      <c r="F22" s="137"/>
      <c r="G22" s="137"/>
      <c r="H22" s="122" t="str">
        <f t="shared" si="0"/>
        <v/>
      </c>
      <c r="I22" s="122" t="str">
        <f t="shared" si="0"/>
        <v/>
      </c>
    </row>
    <row r="23" spans="1:9" ht="33" customHeight="1">
      <c r="D23" s="24"/>
      <c r="F23" s="137"/>
      <c r="G23" s="137"/>
      <c r="H23" s="122" t="str">
        <f t="shared" si="0"/>
        <v/>
      </c>
      <c r="I23" s="122" t="str">
        <f t="shared" si="0"/>
        <v/>
      </c>
    </row>
    <row r="24" spans="1:9" ht="33" customHeight="1">
      <c r="D24" s="24"/>
      <c r="F24" s="137"/>
      <c r="G24" s="137"/>
      <c r="H24" s="122" t="str">
        <f t="shared" si="0"/>
        <v/>
      </c>
      <c r="I24" s="122" t="str">
        <f t="shared" si="0"/>
        <v/>
      </c>
    </row>
    <row r="25" spans="1:9" ht="33" customHeight="1">
      <c r="A25" s="12"/>
      <c r="B25" s="12"/>
      <c r="C25" s="12"/>
      <c r="D25" s="12"/>
      <c r="E25" s="12"/>
      <c r="F25" s="137"/>
      <c r="G25" s="137"/>
      <c r="H25" s="122" t="str">
        <f t="shared" si="0"/>
        <v/>
      </c>
      <c r="I25" s="122" t="str">
        <f t="shared" si="0"/>
        <v/>
      </c>
    </row>
    <row r="26" spans="1:9" ht="33" customHeight="1">
      <c r="A26" s="12"/>
      <c r="B26" s="12"/>
      <c r="C26" s="12"/>
      <c r="D26" s="12"/>
      <c r="E26" s="12"/>
      <c r="F26" s="134" t="str">
        <f>IF((8-COUNTBLANK(F18:F25)) &lt;2, "country.", "countries.")</f>
        <v>country.</v>
      </c>
      <c r="G26" s="134" t="str">
        <f>IF((8-COUNTBLANK(G18:G25)) &lt;2, "country.", "countries.")</f>
        <v>country.</v>
      </c>
      <c r="H26" s="122" t="str">
        <f>IF(COUNTBLANK(F18:F25) =8, "[Enter the name of country where from equipments &amp; material shall be supplied]",CONCATENATE(H18,H19,H20,H21,H22,H23,H24,H25))</f>
        <v xml:space="preserve">[Name of Countries], </v>
      </c>
      <c r="I26" s="122"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8dCYrhJ3WiNydXHtAyU3PqWT7h6jwtuQ0NvYGRBSXmqu4Un7vQhkOhib8Iydh33YkJR6JpuUYo1Ndgp/U7wCZg==" saltValue="hcesJDzLVH/RapqOJ5gc3A=="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topLeftCell="A10" zoomScale="90" zoomScaleSheetLayoutView="90" workbookViewId="0">
      <selection activeCell="D17" sqref="D17"/>
    </sheetView>
  </sheetViews>
  <sheetFormatPr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89"/>
    <col min="9" max="38" width="9.140625" style="190"/>
    <col min="39" max="16384" width="9.140625" style="12"/>
  </cols>
  <sheetData>
    <row r="1" spans="1:38" ht="36.75" customHeight="1">
      <c r="A1" s="576" t="str">
        <f>'Attach 3(JV)'!A1</f>
        <v xml:space="preserve">Specification No. :CC/NT/W-AIS/DOM/A06/24/09570	</v>
      </c>
      <c r="B1" s="576"/>
      <c r="C1" s="576"/>
      <c r="D1" s="9"/>
      <c r="E1" s="295" t="str">
        <f>"Attachment-4(A) "&amp; 'Attach 3(JV)'!AT1</f>
        <v xml:space="preserve">Attachment-4(A) </v>
      </c>
    </row>
    <row r="2" spans="1:38" ht="11.1" customHeight="1"/>
    <row r="3" spans="1:38" ht="84"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91"/>
      <c r="G3" s="192"/>
      <c r="H3" s="191"/>
    </row>
    <row r="4" spans="1:38" ht="11.1" customHeight="1">
      <c r="A4" s="15"/>
      <c r="H4" s="193"/>
      <c r="I4" s="194"/>
    </row>
    <row r="5" spans="1:38" ht="20.100000000000001" customHeight="1">
      <c r="A5" s="569" t="s">
        <v>358</v>
      </c>
      <c r="B5" s="569"/>
      <c r="C5" s="569"/>
      <c r="D5" s="569"/>
      <c r="E5" s="569"/>
      <c r="F5" s="191"/>
      <c r="H5" s="193"/>
      <c r="I5" s="194"/>
    </row>
    <row r="6" spans="1:38" ht="11.1" customHeight="1">
      <c r="A6" s="19"/>
      <c r="H6" s="193"/>
      <c r="I6" s="194"/>
    </row>
    <row r="7" spans="1:38" ht="20.100000000000001" customHeight="1">
      <c r="A7" s="20" t="str">
        <f>'Attach 3(JV)'!A7</f>
        <v>Bidder’s Name and Address (Sole Bidder) :</v>
      </c>
      <c r="D7" s="5" t="str">
        <f>'Attach 3(JV)'!E7</f>
        <v>To:</v>
      </c>
      <c r="H7" s="193"/>
      <c r="I7" s="194"/>
    </row>
    <row r="8" spans="1:38" s="136" customFormat="1" ht="36" customHeight="1">
      <c r="A8" s="567" t="str">
        <f>'Attach 3(JV)'!A8</f>
        <v/>
      </c>
      <c r="B8" s="567"/>
      <c r="C8" s="567"/>
      <c r="D8" s="3" t="str">
        <f>'Attach 3(JV)'!E8</f>
        <v>Contract Services</v>
      </c>
      <c r="E8" s="19"/>
      <c r="F8" s="195"/>
      <c r="G8" s="195"/>
      <c r="H8" s="196"/>
      <c r="I8" s="197"/>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row>
    <row r="9" spans="1:38" ht="20.100000000000001" customHeight="1">
      <c r="A9" s="4" t="s">
        <v>351</v>
      </c>
      <c r="B9" s="571" t="str">
        <f>'Attach 3(JV)'!B9</f>
        <v/>
      </c>
      <c r="C9" s="571"/>
      <c r="D9" s="3" t="str">
        <f>'Attach 3(JV)'!E9</f>
        <v>Power Grid Corporation of India Ltd.,</v>
      </c>
      <c r="H9" s="193"/>
      <c r="I9" s="194"/>
    </row>
    <row r="10" spans="1:38" ht="20.100000000000001" customHeight="1">
      <c r="A10" s="4" t="s">
        <v>353</v>
      </c>
      <c r="B10" s="571" t="str">
        <f>'Attach 3(JV)'!B10</f>
        <v/>
      </c>
      <c r="C10" s="571"/>
      <c r="D10" s="3" t="str">
        <f>'Attach 3(JV)'!E10</f>
        <v>"Saudamini", Plot No. 2, Sector 29</v>
      </c>
      <c r="H10" s="193"/>
      <c r="I10" s="194"/>
    </row>
    <row r="11" spans="1:38" ht="20.100000000000001" customHeight="1">
      <c r="B11" s="571" t="str">
        <f>'Attach 3(JV)'!B11</f>
        <v/>
      </c>
      <c r="C11" s="571"/>
      <c r="D11" s="3" t="str">
        <f>'Attach 3(JV)'!E11</f>
        <v>Gurgaon (Haryana) - 122001</v>
      </c>
    </row>
    <row r="12" spans="1:38" ht="15" customHeight="1">
      <c r="A12" s="19"/>
      <c r="B12" s="571" t="str">
        <f>'Attach 3(JV)'!B12</f>
        <v/>
      </c>
      <c r="C12" s="571"/>
      <c r="D12" s="3"/>
    </row>
    <row r="13" spans="1:38" ht="20.100000000000001" customHeight="1">
      <c r="A13" s="16" t="s">
        <v>346</v>
      </c>
    </row>
    <row r="14" spans="1:38" ht="72" customHeight="1">
      <c r="A14" s="580" t="s">
        <v>359</v>
      </c>
      <c r="B14" s="580"/>
      <c r="C14" s="580"/>
      <c r="D14" s="580"/>
      <c r="E14" s="580"/>
    </row>
    <row r="15" spans="1:38" ht="20.100000000000001" customHeight="1">
      <c r="A15" s="117" t="s">
        <v>365</v>
      </c>
      <c r="B15" s="117" t="s">
        <v>366</v>
      </c>
      <c r="C15" s="117" t="s">
        <v>367</v>
      </c>
      <c r="D15" s="117" t="s">
        <v>347</v>
      </c>
      <c r="E15" s="117" t="s">
        <v>348</v>
      </c>
    </row>
    <row r="16" spans="1:38" ht="20.100000000000001" customHeight="1">
      <c r="A16" s="118">
        <v>1</v>
      </c>
      <c r="B16" s="227"/>
      <c r="C16" s="227"/>
      <c r="D16" s="227"/>
      <c r="E16" s="227"/>
    </row>
    <row r="17" spans="1:5" ht="20.100000000000001" customHeight="1">
      <c r="A17" s="119">
        <v>2</v>
      </c>
      <c r="B17" s="228"/>
      <c r="C17" s="228"/>
      <c r="D17" s="228"/>
      <c r="E17" s="228"/>
    </row>
    <row r="18" spans="1:5" ht="20.100000000000001" customHeight="1">
      <c r="A18" s="119">
        <v>3</v>
      </c>
      <c r="B18" s="228"/>
      <c r="C18" s="228"/>
      <c r="D18" s="228"/>
      <c r="E18" s="228"/>
    </row>
    <row r="19" spans="1:5" ht="20.100000000000001" customHeight="1">
      <c r="A19" s="119">
        <v>4</v>
      </c>
      <c r="B19" s="228"/>
      <c r="C19" s="228"/>
      <c r="D19" s="228"/>
      <c r="E19" s="228"/>
    </row>
    <row r="20" spans="1:5" ht="19.5" customHeight="1">
      <c r="A20" s="120">
        <v>5</v>
      </c>
      <c r="B20" s="229"/>
      <c r="C20" s="229"/>
      <c r="D20" s="229"/>
      <c r="E20" s="229"/>
    </row>
    <row r="21" spans="1:5" ht="62.25" customHeight="1">
      <c r="A21" s="12"/>
      <c r="B21" s="12"/>
      <c r="C21" s="12"/>
      <c r="D21" s="12"/>
      <c r="E21" s="12"/>
    </row>
    <row r="22" spans="1:5" ht="62.25" customHeight="1">
      <c r="A22" s="580" t="s">
        <v>360</v>
      </c>
      <c r="B22" s="580"/>
      <c r="C22" s="580"/>
      <c r="D22" s="580"/>
      <c r="E22" s="580"/>
    </row>
    <row r="23" spans="1:5" ht="15.95" customHeight="1"/>
    <row r="24" spans="1:5" ht="23.1" customHeight="1">
      <c r="C24" s="24"/>
    </row>
    <row r="25" spans="1:5" ht="23.1" customHeight="1">
      <c r="A25" s="23" t="s">
        <v>6</v>
      </c>
      <c r="B25" s="56" t="str">
        <f>'Attach 3(JV)'!B24</f>
        <v>--</v>
      </c>
      <c r="C25" s="24" t="s">
        <v>4</v>
      </c>
      <c r="D25" s="579" t="str">
        <f>'Attach 3(JV)'!E24</f>
        <v/>
      </c>
      <c r="E25" s="579"/>
    </row>
    <row r="26" spans="1:5" ht="56.25" customHeight="1">
      <c r="A26" s="23" t="s">
        <v>7</v>
      </c>
      <c r="B26" s="225" t="str">
        <f>'Attach 3(JV)'!B25</f>
        <v/>
      </c>
      <c r="C26" s="24" t="s">
        <v>5</v>
      </c>
      <c r="D26" s="225"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6qn2GVpvnAhOCUSuKJ2CFxuOqsi8bnyBF/bMhzeRQbpQfC1J3E9QVhEtPFI/ykIWHuKDF9HllhNfAxDEbok/tQ==" saltValue="0Zk/IIvFt7v7Ib/MCM/zdQ=="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4"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7" zoomScale="90" zoomScaleSheetLayoutView="90" workbookViewId="0">
      <selection activeCell="B16" sqref="B16:E16"/>
    </sheetView>
  </sheetViews>
  <sheetFormatPr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ht="31.5" customHeight="1">
      <c r="A1" s="576" t="str">
        <f>'Attach 3(JV)'!A1</f>
        <v xml:space="preserve">Specification No. :CC/NT/W-AIS/DOM/A06/24/09570	</v>
      </c>
      <c r="B1" s="576"/>
      <c r="C1" s="576"/>
      <c r="D1" s="576"/>
      <c r="E1" s="295" t="str">
        <f>"Attachment-4(B) "&amp; 'Attach 3(JV)'!AT1</f>
        <v xml:space="preserve">Attachment-4(B) </v>
      </c>
    </row>
    <row r="3" spans="1:9" ht="82.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3"/>
      <c r="G3" s="14"/>
      <c r="H3" s="13"/>
    </row>
    <row r="4" spans="1:9" ht="20.100000000000001" customHeight="1">
      <c r="A4" s="15"/>
      <c r="H4" s="17"/>
      <c r="I4" s="2"/>
    </row>
    <row r="5" spans="1:9" ht="20.100000000000001" customHeight="1">
      <c r="A5" s="569" t="s">
        <v>358</v>
      </c>
      <c r="B5" s="569"/>
      <c r="C5" s="569"/>
      <c r="D5" s="569"/>
      <c r="E5" s="569"/>
      <c r="F5" s="18"/>
      <c r="H5" s="17"/>
      <c r="I5" s="2"/>
    </row>
    <row r="6" spans="1:9" ht="20.100000000000001" customHeight="1">
      <c r="A6" s="19"/>
      <c r="H6" s="17"/>
      <c r="I6" s="2"/>
    </row>
    <row r="7" spans="1:9" ht="20.100000000000001" customHeight="1">
      <c r="A7" s="20" t="str">
        <f>'Attach 3(JV)'!A7</f>
        <v>Bidder’s Name and Address (Sole Bidder) :</v>
      </c>
      <c r="E7" s="5" t="str">
        <f>'Attach 3(JV)'!E7</f>
        <v>To:</v>
      </c>
      <c r="H7" s="17"/>
      <c r="I7" s="2"/>
    </row>
    <row r="8" spans="1:9" ht="36" customHeight="1">
      <c r="A8" s="567" t="str">
        <f>'Attach 3(JV)'!A8</f>
        <v/>
      </c>
      <c r="B8" s="567"/>
      <c r="C8" s="567"/>
      <c r="D8" s="567"/>
      <c r="E8" s="3" t="str">
        <f>'Attach 3(JV)'!E8</f>
        <v>Contract Services</v>
      </c>
      <c r="H8" s="17"/>
      <c r="I8" s="2"/>
    </row>
    <row r="9" spans="1:9" ht="20.100000000000001" customHeight="1">
      <c r="A9" s="4" t="s">
        <v>351</v>
      </c>
      <c r="B9" s="571" t="str">
        <f>'Attach 3(JV)'!B9</f>
        <v/>
      </c>
      <c r="C9" s="571"/>
      <c r="D9" s="571"/>
      <c r="E9" s="3" t="str">
        <f>'Attach 3(JV)'!E9</f>
        <v>Power Grid Corporation of India Ltd.,</v>
      </c>
      <c r="H9" s="17"/>
      <c r="I9" s="2"/>
    </row>
    <row r="10" spans="1:9" ht="20.100000000000001" customHeight="1">
      <c r="A10" s="4" t="s">
        <v>353</v>
      </c>
      <c r="B10" s="571" t="str">
        <f>'Attach 3(JV)'!B10</f>
        <v/>
      </c>
      <c r="C10" s="571"/>
      <c r="D10" s="571"/>
      <c r="E10" s="3" t="str">
        <f>'Attach 3(JV)'!E10</f>
        <v>"Saudamini", Plot No. 2, Sector 29</v>
      </c>
      <c r="H10" s="17"/>
      <c r="I10" s="2"/>
    </row>
    <row r="11" spans="1:9" ht="20.100000000000001" customHeight="1">
      <c r="B11" s="571" t="str">
        <f>'Attach 3(JV)'!B11</f>
        <v/>
      </c>
      <c r="C11" s="571"/>
      <c r="D11" s="571"/>
      <c r="E11" s="3" t="str">
        <f>'Attach 3(JV)'!E11</f>
        <v>Gurgaon (Haryana) - 122001</v>
      </c>
    </row>
    <row r="12" spans="1:9" ht="20.100000000000001" customHeight="1">
      <c r="A12" s="19"/>
      <c r="B12" s="571" t="str">
        <f>'Attach 3(JV)'!B12</f>
        <v/>
      </c>
      <c r="C12" s="571"/>
      <c r="D12" s="571"/>
      <c r="E12" s="3"/>
    </row>
    <row r="13" spans="1:9" ht="20.100000000000001" customHeight="1">
      <c r="A13" s="16" t="s">
        <v>346</v>
      </c>
    </row>
    <row r="14" spans="1:9" ht="20.100000000000001" customHeight="1">
      <c r="A14" s="19"/>
    </row>
    <row r="15" spans="1:9" ht="87.75" customHeight="1">
      <c r="A15" s="580" t="s">
        <v>368</v>
      </c>
      <c r="B15" s="580"/>
      <c r="C15" s="580"/>
      <c r="D15" s="580"/>
      <c r="E15" s="580"/>
    </row>
    <row r="16" spans="1:9" ht="30" customHeight="1">
      <c r="A16" s="73" t="s">
        <v>361</v>
      </c>
      <c r="B16" s="581"/>
      <c r="C16" s="581"/>
      <c r="D16" s="581"/>
      <c r="E16" s="581"/>
    </row>
    <row r="17" spans="1:5" ht="30" customHeight="1">
      <c r="A17" s="73" t="s">
        <v>362</v>
      </c>
      <c r="B17" s="581"/>
      <c r="C17" s="581"/>
      <c r="D17" s="581"/>
      <c r="E17" s="581"/>
    </row>
    <row r="18" spans="1:5" ht="30" customHeight="1">
      <c r="A18" s="73" t="s">
        <v>363</v>
      </c>
      <c r="B18" s="581"/>
      <c r="C18" s="581"/>
      <c r="D18" s="581"/>
      <c r="E18" s="581"/>
    </row>
    <row r="19" spans="1:5" ht="30" customHeight="1">
      <c r="A19" s="29" t="s">
        <v>364</v>
      </c>
      <c r="B19" s="581"/>
      <c r="C19" s="581"/>
      <c r="D19" s="581"/>
      <c r="E19" s="581"/>
    </row>
    <row r="20" spans="1:5" ht="30" customHeight="1">
      <c r="A20" s="29" t="s">
        <v>75</v>
      </c>
      <c r="B20" s="581"/>
      <c r="C20" s="581"/>
      <c r="D20" s="581"/>
      <c r="E20" s="581"/>
    </row>
    <row r="21" spans="1:5" ht="30" customHeight="1">
      <c r="A21" s="29" t="s">
        <v>78</v>
      </c>
      <c r="B21" s="581"/>
      <c r="C21" s="581"/>
      <c r="D21" s="581"/>
      <c r="E21" s="581"/>
    </row>
    <row r="22" spans="1:5" ht="16.5" customHeight="1">
      <c r="A22" s="111"/>
    </row>
    <row r="23" spans="1:5" ht="27.95" customHeight="1">
      <c r="D23" s="24"/>
    </row>
    <row r="24" spans="1:5" ht="27.95" customHeight="1">
      <c r="A24" s="23" t="s">
        <v>6</v>
      </c>
      <c r="B24" s="56" t="str">
        <f>'Attach 3(JV)'!B24</f>
        <v>--</v>
      </c>
      <c r="D24" s="24" t="s">
        <v>4</v>
      </c>
      <c r="E24" s="225" t="str">
        <f>'Attach 3(JV)'!E24</f>
        <v/>
      </c>
    </row>
    <row r="25" spans="1:5" ht="27.95" customHeight="1">
      <c r="A25" s="23" t="s">
        <v>7</v>
      </c>
      <c r="B25" s="225" t="str">
        <f>'Attach 3(JV)'!B25</f>
        <v/>
      </c>
      <c r="D25" s="24" t="s">
        <v>5</v>
      </c>
      <c r="E25" s="22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KpTv3X3J88FDslgTrYog9Dgh1pNiTe5c5Dbn1hQoNzH6iwQththY4JX/v6rM8FtH8JFjoARP5ofOaPdT8eRMDA==" saltValue="81a05xCxOFT8SXLpOUKeO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topLeftCell="A12" zoomScale="80" zoomScaleSheetLayoutView="80" workbookViewId="0">
      <selection activeCell="E20" sqref="E20"/>
    </sheetView>
  </sheetViews>
  <sheetFormatPr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ht="15">
      <c r="A1" s="576" t="str">
        <f>'Attach 3(JV)'!A1</f>
        <v xml:space="preserve">Specification No. :CC/NT/W-AIS/DOM/A06/24/09570	</v>
      </c>
      <c r="B1" s="576"/>
      <c r="C1" s="576"/>
      <c r="D1" s="582" t="str">
        <f>"Attachment-5 " &amp; 'Attach 3(JV)'!AT1</f>
        <v xml:space="preserve">Attachment-5 </v>
      </c>
      <c r="E1" s="582"/>
    </row>
    <row r="2" spans="1:9" ht="8.1" customHeight="1"/>
    <row r="3" spans="1:9" ht="81.75" customHeight="1">
      <c r="A3" s="536" t="str">
        <f>'Attach 3(JV)'!A3</f>
        <v>Substation Extension Package SS-133(AIS) associated Augmentation of Transformation Capacity at 400/ 220kV New Wanpoh (PG) S/s in Jammu &amp; Kashmir by 400/220kV, 1x315MVA (3x105MVA) ICT (3rd).</v>
      </c>
      <c r="B3" s="537"/>
      <c r="C3" s="537"/>
      <c r="D3" s="537"/>
      <c r="E3" s="537"/>
      <c r="F3" s="13"/>
      <c r="G3" s="14"/>
      <c r="H3" s="13"/>
    </row>
    <row r="4" spans="1:9" ht="3.75" hidden="1" customHeight="1">
      <c r="A4" s="15"/>
      <c r="H4" s="17"/>
      <c r="I4" s="2"/>
    </row>
    <row r="5" spans="1:9" ht="20.100000000000001" customHeight="1">
      <c r="A5" s="569" t="s">
        <v>369</v>
      </c>
      <c r="B5" s="569"/>
      <c r="C5" s="569"/>
      <c r="D5" s="569"/>
      <c r="E5" s="569"/>
      <c r="F5" s="18"/>
      <c r="H5" s="17"/>
      <c r="I5" s="2"/>
    </row>
    <row r="6" spans="1:9" ht="8.1" customHeight="1">
      <c r="A6" s="19"/>
      <c r="H6" s="17"/>
      <c r="I6" s="2"/>
    </row>
    <row r="7" spans="1:9" ht="20.100000000000001" customHeight="1">
      <c r="A7" s="20" t="str">
        <f>'Attach 3(JV)'!A7</f>
        <v>Bidder’s Name and Address (Sole Bidder) :</v>
      </c>
      <c r="B7" s="19"/>
      <c r="C7" s="19"/>
      <c r="D7" s="5" t="str">
        <f>'Attach 3(JV)'!E7</f>
        <v>To:</v>
      </c>
      <c r="H7" s="17"/>
      <c r="I7" s="2"/>
    </row>
    <row r="8" spans="1:9" ht="36" customHeight="1">
      <c r="A8" s="567" t="str">
        <f>'Attach 3(JV)'!A8</f>
        <v/>
      </c>
      <c r="B8" s="567"/>
      <c r="C8" s="567"/>
      <c r="D8" s="3" t="str">
        <f>'Attach 3(JV)'!E8</f>
        <v>Contract Services</v>
      </c>
      <c r="H8" s="17"/>
      <c r="I8" s="2"/>
    </row>
    <row r="9" spans="1:9" ht="20.100000000000001" customHeight="1">
      <c r="A9" s="4" t="s">
        <v>351</v>
      </c>
      <c r="B9" s="571" t="str">
        <f>'Attach 3(JV)'!B9</f>
        <v/>
      </c>
      <c r="C9" s="571"/>
      <c r="D9" s="3" t="str">
        <f>'Attach 3(JV)'!E9</f>
        <v>Power Grid Corporation of India Ltd.,</v>
      </c>
      <c r="H9" s="17"/>
      <c r="I9" s="2"/>
    </row>
    <row r="10" spans="1:9" ht="20.100000000000001" customHeight="1">
      <c r="A10" s="4" t="s">
        <v>353</v>
      </c>
      <c r="B10" s="571" t="str">
        <f>'Attach 3(JV)'!B10</f>
        <v/>
      </c>
      <c r="C10" s="571"/>
      <c r="D10" s="3" t="str">
        <f>'Attach 3(JV)'!E10</f>
        <v>"Saudamini", Plot No. 2, Sector 29</v>
      </c>
      <c r="H10" s="17"/>
      <c r="I10" s="2"/>
    </row>
    <row r="11" spans="1:9" ht="20.100000000000001" customHeight="1">
      <c r="B11" s="571" t="str">
        <f>'Attach 3(JV)'!B11</f>
        <v/>
      </c>
      <c r="C11" s="571"/>
      <c r="D11" s="3" t="str">
        <f>'Attach 3(JV)'!E11</f>
        <v>Gurgaon (Haryana) - 122001</v>
      </c>
    </row>
    <row r="12" spans="1:9" ht="17.25" customHeight="1">
      <c r="A12" s="19"/>
      <c r="B12" s="571" t="str">
        <f>'Attach 3(JV)'!B12</f>
        <v/>
      </c>
      <c r="C12" s="571"/>
      <c r="D12" s="3"/>
    </row>
    <row r="13" spans="1:9" ht="20.100000000000001" customHeight="1">
      <c r="A13" s="16" t="s">
        <v>346</v>
      </c>
    </row>
    <row r="14" spans="1:9" ht="45.75" customHeight="1">
      <c r="A14" s="527" t="s">
        <v>370</v>
      </c>
      <c r="B14" s="527"/>
      <c r="C14" s="527"/>
      <c r="D14" s="527"/>
      <c r="E14" s="527"/>
      <c r="F14" s="21"/>
      <c r="G14" s="21"/>
      <c r="H14" s="21"/>
    </row>
    <row r="15" spans="1:9" ht="32.1" customHeight="1">
      <c r="A15" s="595" t="s">
        <v>349</v>
      </c>
      <c r="B15" s="595" t="s">
        <v>367</v>
      </c>
      <c r="C15" s="595" t="s">
        <v>371</v>
      </c>
      <c r="D15" s="593" t="s">
        <v>372</v>
      </c>
      <c r="E15" s="594"/>
      <c r="F15" s="21"/>
      <c r="G15" s="21"/>
      <c r="H15" s="21"/>
    </row>
    <row r="16" spans="1:9" ht="19.5" customHeight="1">
      <c r="A16" s="596"/>
      <c r="B16" s="596"/>
      <c r="C16" s="596"/>
      <c r="D16" s="33" t="s">
        <v>373</v>
      </c>
      <c r="E16" s="33" t="s">
        <v>374</v>
      </c>
      <c r="F16" s="21"/>
      <c r="G16" s="21"/>
      <c r="H16" s="21"/>
    </row>
    <row r="17" spans="1:8" ht="21.95" customHeight="1">
      <c r="A17" s="107">
        <v>1</v>
      </c>
      <c r="B17" s="237"/>
      <c r="C17" s="237"/>
      <c r="D17" s="237"/>
      <c r="E17" s="237"/>
      <c r="F17" s="21"/>
      <c r="G17" s="21"/>
      <c r="H17" s="21"/>
    </row>
    <row r="18" spans="1:8" ht="21.95" customHeight="1">
      <c r="A18" s="108">
        <v>2</v>
      </c>
      <c r="B18" s="237"/>
      <c r="C18" s="237"/>
      <c r="D18" s="237"/>
      <c r="E18" s="237"/>
      <c r="F18" s="21"/>
      <c r="G18" s="21"/>
      <c r="H18" s="21"/>
    </row>
    <row r="19" spans="1:8" ht="21.95" customHeight="1">
      <c r="A19" s="108">
        <v>3</v>
      </c>
      <c r="B19" s="237"/>
      <c r="C19" s="237"/>
      <c r="D19" s="237"/>
      <c r="E19" s="237"/>
      <c r="F19" s="21"/>
      <c r="G19" s="21"/>
      <c r="H19" s="21"/>
    </row>
    <row r="20" spans="1:8" ht="21.95" customHeight="1">
      <c r="A20" s="108">
        <v>4</v>
      </c>
      <c r="B20" s="237"/>
      <c r="C20" s="237"/>
      <c r="D20" s="237"/>
      <c r="E20" s="237"/>
      <c r="F20" s="168"/>
      <c r="G20" s="168"/>
      <c r="H20" s="170" t="b">
        <v>0</v>
      </c>
    </row>
    <row r="21" spans="1:8" ht="21.95" customHeight="1">
      <c r="A21" s="109">
        <v>5</v>
      </c>
      <c r="B21" s="237"/>
      <c r="C21" s="237"/>
      <c r="D21" s="237"/>
      <c r="E21" s="237"/>
      <c r="F21" s="168"/>
      <c r="G21" s="168"/>
      <c r="H21" s="169"/>
    </row>
    <row r="22" spans="1:8" ht="18" customHeight="1">
      <c r="A22" s="166"/>
      <c r="B22" s="167"/>
      <c r="C22" s="167"/>
      <c r="D22" s="167"/>
      <c r="E22" s="167"/>
      <c r="F22" s="162"/>
      <c r="G22" s="162"/>
      <c r="H22" s="163"/>
    </row>
    <row r="23" spans="1:8" ht="9" customHeight="1">
      <c r="A23" s="83"/>
      <c r="B23" s="88"/>
      <c r="C23" s="88"/>
      <c r="D23" s="88"/>
      <c r="E23" s="88"/>
      <c r="F23" s="162"/>
      <c r="G23" s="162"/>
      <c r="H23" s="163"/>
    </row>
    <row r="24" spans="1:8" ht="38.25" customHeight="1">
      <c r="A24" s="583" t="s">
        <v>503</v>
      </c>
      <c r="B24" s="584"/>
      <c r="C24" s="584"/>
      <c r="D24" s="584"/>
      <c r="E24" s="584"/>
      <c r="F24" s="162"/>
      <c r="G24" s="162"/>
      <c r="H24" s="163"/>
    </row>
    <row r="25" spans="1:8" ht="54.75" customHeight="1">
      <c r="A25" s="597" t="s">
        <v>80</v>
      </c>
      <c r="B25" s="597"/>
      <c r="C25" s="597"/>
      <c r="D25" s="597"/>
      <c r="E25" s="597"/>
      <c r="F25" s="162"/>
      <c r="G25" s="162"/>
      <c r="H25" s="163"/>
    </row>
    <row r="26" spans="1:8" ht="32.1" customHeight="1">
      <c r="A26" s="595" t="s">
        <v>349</v>
      </c>
      <c r="B26" s="595" t="s">
        <v>367</v>
      </c>
      <c r="C26" s="595" t="s">
        <v>102</v>
      </c>
      <c r="D26" s="593" t="s">
        <v>103</v>
      </c>
      <c r="E26" s="594"/>
      <c r="F26" s="21"/>
      <c r="G26" s="21"/>
      <c r="H26" s="21"/>
    </row>
    <row r="27" spans="1:8" ht="22.5" customHeight="1">
      <c r="A27" s="596"/>
      <c r="B27" s="596"/>
      <c r="C27" s="596"/>
      <c r="D27" s="33" t="s">
        <v>104</v>
      </c>
      <c r="E27" s="33" t="s">
        <v>105</v>
      </c>
      <c r="F27" s="21"/>
      <c r="G27" s="21"/>
      <c r="H27" s="21"/>
    </row>
    <row r="28" spans="1:8" ht="21.95" customHeight="1">
      <c r="A28" s="161">
        <v>1</v>
      </c>
      <c r="B28" s="236"/>
      <c r="C28" s="236"/>
      <c r="D28" s="236"/>
      <c r="E28" s="236"/>
      <c r="F28" s="21"/>
      <c r="G28" s="21"/>
      <c r="H28" s="21"/>
    </row>
    <row r="29" spans="1:8" ht="21.95" customHeight="1">
      <c r="A29" s="161">
        <v>2</v>
      </c>
      <c r="B29" s="236"/>
      <c r="C29" s="236"/>
      <c r="D29" s="236"/>
      <c r="E29" s="236"/>
    </row>
    <row r="30" spans="1:8" ht="21.95" customHeight="1">
      <c r="A30" s="109">
        <v>3</v>
      </c>
      <c r="B30" s="236"/>
      <c r="C30" s="236"/>
      <c r="D30" s="236"/>
      <c r="E30" s="236"/>
    </row>
    <row r="31" spans="1:8" ht="3.75" customHeight="1">
      <c r="A31" s="138"/>
      <c r="B31" s="138"/>
      <c r="C31" s="138"/>
      <c r="D31" s="138"/>
      <c r="E31" s="138"/>
      <c r="F31" s="21"/>
      <c r="G31" s="21"/>
      <c r="H31" s="21"/>
    </row>
    <row r="32" spans="1:8" ht="11.25" customHeight="1">
      <c r="C32" s="24"/>
      <c r="F32" s="21"/>
      <c r="G32" s="21"/>
      <c r="H32" s="21"/>
    </row>
    <row r="33" spans="1:5" ht="15.95" customHeight="1">
      <c r="A33" s="23" t="s">
        <v>6</v>
      </c>
      <c r="B33" s="56" t="str">
        <f>'Attach 3(JV)'!B24</f>
        <v>--</v>
      </c>
      <c r="D33" s="24" t="s">
        <v>4</v>
      </c>
      <c r="E33" s="225" t="str">
        <f>'Attach 3(JV)'!E24</f>
        <v/>
      </c>
    </row>
    <row r="34" spans="1:5" ht="15.95" customHeight="1">
      <c r="A34" s="23" t="s">
        <v>7</v>
      </c>
      <c r="B34" s="225" t="str">
        <f>'Attach 3(JV)'!B25</f>
        <v/>
      </c>
      <c r="D34" s="24" t="s">
        <v>5</v>
      </c>
      <c r="E34" s="225" t="str">
        <f>'Attach 3(JV)'!E25</f>
        <v/>
      </c>
    </row>
    <row r="35" spans="1:5" ht="15.95" customHeight="1">
      <c r="A35" s="12"/>
      <c r="B35" s="12"/>
      <c r="C35" s="24"/>
      <c r="D35" s="12"/>
      <c r="E35" s="12"/>
    </row>
    <row r="36" spans="1:5" ht="20.100000000000001" customHeight="1">
      <c r="A36" s="8" t="str">
        <f>A1</f>
        <v xml:space="preserve">Specification No. :CC/NT/W-AIS/DOM/A06/24/09570	</v>
      </c>
      <c r="B36" s="9"/>
      <c r="C36" s="9"/>
      <c r="D36" s="9"/>
      <c r="E36" s="28" t="str">
        <f>"Annexure I to " &amp;D1</f>
        <v xml:space="preserve">Annexure I to Attachment-5 </v>
      </c>
    </row>
    <row r="37" spans="1:5" ht="18" customHeight="1">
      <c r="A37" s="25"/>
    </row>
    <row r="38" spans="1:5" ht="18" customHeight="1">
      <c r="A38" s="587" t="s">
        <v>369</v>
      </c>
      <c r="B38" s="587"/>
      <c r="C38" s="587"/>
      <c r="D38" s="587"/>
      <c r="E38" s="587"/>
    </row>
    <row r="39" spans="1:5" ht="18" customHeight="1"/>
    <row r="40" spans="1:5" ht="42" customHeight="1">
      <c r="A40" s="588" t="s">
        <v>349</v>
      </c>
      <c r="B40" s="590" t="s">
        <v>367</v>
      </c>
      <c r="C40" s="590" t="s">
        <v>371</v>
      </c>
      <c r="D40" s="593" t="s">
        <v>372</v>
      </c>
      <c r="E40" s="594"/>
    </row>
    <row r="41" spans="1:5" ht="23.25" customHeight="1">
      <c r="A41" s="589"/>
      <c r="B41" s="591"/>
      <c r="C41" s="591"/>
      <c r="D41" s="33" t="s">
        <v>373</v>
      </c>
      <c r="E41" s="33" t="s">
        <v>374</v>
      </c>
    </row>
    <row r="42" spans="1:5" ht="18" customHeight="1">
      <c r="A42" s="139"/>
      <c r="B42" s="139"/>
      <c r="C42" s="139"/>
      <c r="D42" s="139"/>
      <c r="E42" s="139"/>
    </row>
    <row r="43" spans="1:5" ht="18" customHeight="1">
      <c r="A43" s="139"/>
      <c r="B43" s="139"/>
      <c r="C43" s="139"/>
      <c r="D43" s="139"/>
      <c r="E43" s="139"/>
    </row>
    <row r="44" spans="1:5" ht="18" customHeight="1">
      <c r="A44" s="139"/>
      <c r="B44" s="139"/>
      <c r="C44" s="139"/>
      <c r="D44" s="139"/>
      <c r="E44" s="139"/>
    </row>
    <row r="45" spans="1:5" ht="18" customHeight="1">
      <c r="A45" s="139"/>
      <c r="B45" s="139"/>
      <c r="C45" s="139"/>
      <c r="D45" s="139"/>
      <c r="E45" s="139"/>
    </row>
    <row r="46" spans="1:5" ht="18" customHeight="1">
      <c r="A46" s="139"/>
      <c r="B46" s="139"/>
      <c r="C46" s="139"/>
      <c r="D46" s="139"/>
      <c r="E46" s="139"/>
    </row>
    <row r="47" spans="1:5" ht="18" customHeight="1">
      <c r="A47" s="139"/>
      <c r="B47" s="139"/>
      <c r="C47" s="139"/>
      <c r="D47" s="139"/>
      <c r="E47" s="139"/>
    </row>
    <row r="48" spans="1:5" ht="18" customHeight="1">
      <c r="A48" s="139"/>
      <c r="B48" s="139"/>
      <c r="C48" s="139"/>
      <c r="D48" s="139"/>
      <c r="E48" s="139"/>
    </row>
    <row r="49" spans="1:5" ht="18" customHeight="1">
      <c r="A49" s="139"/>
      <c r="B49" s="139"/>
      <c r="C49" s="139"/>
      <c r="D49" s="139"/>
      <c r="E49" s="139"/>
    </row>
    <row r="50" spans="1:5" ht="18" customHeight="1">
      <c r="A50" s="139"/>
      <c r="B50" s="139"/>
      <c r="C50" s="139"/>
      <c r="D50" s="139"/>
      <c r="E50" s="139"/>
    </row>
    <row r="51" spans="1:5" ht="18" customHeight="1">
      <c r="A51" s="139"/>
      <c r="B51" s="139"/>
      <c r="C51" s="139"/>
      <c r="D51" s="139"/>
      <c r="E51" s="139"/>
    </row>
    <row r="52" spans="1:5" ht="18" customHeight="1">
      <c r="A52" s="139"/>
      <c r="B52" s="139"/>
      <c r="C52" s="139"/>
      <c r="D52" s="139"/>
      <c r="E52" s="139"/>
    </row>
    <row r="53" spans="1:5" ht="18" customHeight="1">
      <c r="A53" s="139"/>
      <c r="B53" s="139"/>
      <c r="C53" s="139"/>
      <c r="D53" s="139"/>
      <c r="E53" s="139"/>
    </row>
    <row r="54" spans="1:5" ht="18" customHeight="1">
      <c r="A54" s="139"/>
      <c r="B54" s="139"/>
      <c r="C54" s="139"/>
      <c r="D54" s="139"/>
      <c r="E54" s="139"/>
    </row>
    <row r="55" spans="1:5" ht="18" customHeight="1">
      <c r="A55" s="139"/>
      <c r="B55" s="139"/>
      <c r="C55" s="139"/>
      <c r="D55" s="139"/>
      <c r="E55" s="139"/>
    </row>
    <row r="56" spans="1:5" ht="18" customHeight="1">
      <c r="A56" s="139"/>
      <c r="B56" s="139"/>
      <c r="C56" s="139"/>
      <c r="D56" s="139"/>
      <c r="E56" s="139"/>
    </row>
    <row r="57" spans="1:5" ht="18" customHeight="1">
      <c r="A57" s="139"/>
      <c r="B57" s="139"/>
      <c r="C57" s="139"/>
      <c r="D57" s="139"/>
      <c r="E57" s="139"/>
    </row>
    <row r="58" spans="1:5" ht="18" customHeight="1">
      <c r="A58" s="139"/>
      <c r="B58" s="139"/>
      <c r="C58" s="139"/>
      <c r="D58" s="139"/>
      <c r="E58" s="139"/>
    </row>
    <row r="59" spans="1:5" ht="18" customHeight="1">
      <c r="A59" s="139"/>
      <c r="B59" s="139"/>
      <c r="C59" s="139"/>
      <c r="D59" s="139"/>
      <c r="E59" s="139"/>
    </row>
    <row r="60" spans="1:5" ht="18" customHeight="1">
      <c r="A60" s="139"/>
      <c r="B60" s="139"/>
      <c r="C60" s="139"/>
      <c r="D60" s="139"/>
      <c r="E60" s="139"/>
    </row>
    <row r="61" spans="1:5" ht="18" customHeight="1">
      <c r="A61" s="139"/>
      <c r="B61" s="139"/>
      <c r="C61" s="139"/>
      <c r="D61" s="139"/>
      <c r="E61" s="139"/>
    </row>
    <row r="62" spans="1:5" ht="18" customHeight="1">
      <c r="A62" s="139"/>
      <c r="B62" s="139"/>
      <c r="C62" s="139"/>
      <c r="D62" s="139"/>
      <c r="E62" s="139"/>
    </row>
    <row r="63" spans="1:5" ht="18" customHeight="1">
      <c r="A63" s="139"/>
      <c r="B63" s="139"/>
      <c r="C63" s="139"/>
      <c r="D63" s="139"/>
      <c r="E63" s="139"/>
    </row>
    <row r="64" spans="1:5" ht="18" customHeight="1">
      <c r="A64" s="139"/>
      <c r="B64" s="139"/>
      <c r="C64" s="139"/>
      <c r="D64" s="139"/>
      <c r="E64" s="139"/>
    </row>
    <row r="65" spans="1:5" ht="18" customHeight="1">
      <c r="A65" s="139"/>
      <c r="B65" s="139"/>
      <c r="C65" s="139"/>
      <c r="D65" s="139"/>
      <c r="E65" s="139"/>
    </row>
    <row r="66" spans="1:5" ht="18" customHeight="1">
      <c r="A66" s="139"/>
      <c r="B66" s="139"/>
      <c r="C66" s="139"/>
      <c r="D66" s="139"/>
      <c r="E66" s="139"/>
    </row>
    <row r="67" spans="1:5" ht="18" customHeight="1">
      <c r="A67" s="140"/>
      <c r="B67" s="140"/>
      <c r="C67" s="140"/>
      <c r="D67" s="140"/>
      <c r="E67" s="140"/>
    </row>
    <row r="68" spans="1:5" ht="18" customHeight="1"/>
    <row r="69" spans="1:5" ht="24" customHeight="1">
      <c r="C69" s="24"/>
    </row>
    <row r="70" spans="1:5" ht="24" customHeight="1">
      <c r="A70" s="23" t="s">
        <v>6</v>
      </c>
      <c r="B70" s="56" t="str">
        <f>B33</f>
        <v>--</v>
      </c>
      <c r="C70" s="24" t="s">
        <v>4</v>
      </c>
      <c r="D70" s="225" t="str">
        <f>E33</f>
        <v/>
      </c>
    </row>
    <row r="71" spans="1:5" ht="24" customHeight="1">
      <c r="A71" s="23" t="s">
        <v>7</v>
      </c>
      <c r="B71" s="230" t="str">
        <f>B34</f>
        <v/>
      </c>
      <c r="C71" s="24" t="s">
        <v>5</v>
      </c>
      <c r="D71" s="225" t="str">
        <f>E34</f>
        <v/>
      </c>
    </row>
    <row r="72" spans="1:5" ht="24" customHeight="1">
      <c r="A72" s="23"/>
      <c r="B72" s="56"/>
      <c r="C72" s="24"/>
      <c r="D72" s="26"/>
    </row>
    <row r="73" spans="1:5" ht="20.100000000000001" customHeight="1">
      <c r="A73" s="8" t="str">
        <f>A1</f>
        <v xml:space="preserve">Specification No. :CC/NT/W-AIS/DOM/A06/24/09570	</v>
      </c>
      <c r="B73" s="9"/>
      <c r="C73" s="9"/>
      <c r="D73" s="9"/>
      <c r="E73" s="28" t="str">
        <f>E36</f>
        <v xml:space="preserve">Annexure I to Attachment-5 </v>
      </c>
    </row>
    <row r="74" spans="1:5" ht="18" customHeight="1">
      <c r="A74" s="25"/>
    </row>
    <row r="75" spans="1:5" ht="18" customHeight="1">
      <c r="A75" s="587" t="s">
        <v>369</v>
      </c>
      <c r="B75" s="587"/>
      <c r="C75" s="587"/>
      <c r="D75" s="587"/>
      <c r="E75" s="587"/>
    </row>
    <row r="76" spans="1:5" ht="18" customHeight="1"/>
    <row r="77" spans="1:5" ht="37.5" customHeight="1">
      <c r="A77" s="588" t="s">
        <v>349</v>
      </c>
      <c r="B77" s="590" t="s">
        <v>367</v>
      </c>
      <c r="C77" s="590" t="s">
        <v>372</v>
      </c>
      <c r="D77" s="585" t="s">
        <v>372</v>
      </c>
      <c r="E77" s="586"/>
    </row>
    <row r="78" spans="1:5" ht="24" customHeight="1">
      <c r="A78" s="589"/>
      <c r="B78" s="592"/>
      <c r="C78" s="592"/>
      <c r="D78" s="35" t="s">
        <v>373</v>
      </c>
      <c r="E78" s="35" t="s">
        <v>374</v>
      </c>
    </row>
    <row r="79" spans="1:5" ht="18" customHeight="1">
      <c r="A79" s="139"/>
      <c r="B79" s="139"/>
      <c r="C79" s="139"/>
      <c r="D79" s="139"/>
      <c r="E79" s="139"/>
    </row>
    <row r="80" spans="1:5" ht="18" customHeight="1">
      <c r="A80" s="139"/>
      <c r="B80" s="139"/>
      <c r="C80" s="139"/>
      <c r="D80" s="139"/>
      <c r="E80" s="139"/>
    </row>
    <row r="81" spans="1:5" ht="18" customHeight="1">
      <c r="A81" s="139"/>
      <c r="B81" s="139"/>
      <c r="C81" s="139"/>
      <c r="D81" s="139"/>
      <c r="E81" s="139"/>
    </row>
    <row r="82" spans="1:5" ht="18" customHeight="1">
      <c r="A82" s="139"/>
      <c r="B82" s="139"/>
      <c r="C82" s="139"/>
      <c r="D82" s="139"/>
      <c r="E82" s="139"/>
    </row>
    <row r="83" spans="1:5" ht="18" customHeight="1">
      <c r="A83" s="139"/>
      <c r="B83" s="139"/>
      <c r="C83" s="139"/>
      <c r="D83" s="139"/>
      <c r="E83" s="139"/>
    </row>
    <row r="84" spans="1:5" ht="18" customHeight="1">
      <c r="A84" s="139"/>
      <c r="B84" s="139"/>
      <c r="C84" s="139"/>
      <c r="D84" s="139"/>
      <c r="E84" s="139"/>
    </row>
    <row r="85" spans="1:5" ht="18" customHeight="1">
      <c r="A85" s="139"/>
      <c r="B85" s="139"/>
      <c r="C85" s="139"/>
      <c r="D85" s="139"/>
      <c r="E85" s="139"/>
    </row>
    <row r="86" spans="1:5" ht="18" customHeight="1">
      <c r="A86" s="139"/>
      <c r="B86" s="139"/>
      <c r="C86" s="139"/>
      <c r="D86" s="139"/>
      <c r="E86" s="139"/>
    </row>
    <row r="87" spans="1:5" ht="18" customHeight="1">
      <c r="A87" s="139"/>
      <c r="B87" s="139"/>
      <c r="C87" s="139"/>
      <c r="D87" s="139"/>
      <c r="E87" s="139"/>
    </row>
    <row r="88" spans="1:5" ht="18" customHeight="1">
      <c r="A88" s="139"/>
      <c r="B88" s="139"/>
      <c r="C88" s="139"/>
      <c r="D88" s="139"/>
      <c r="E88" s="139"/>
    </row>
    <row r="89" spans="1:5" ht="18" customHeight="1">
      <c r="A89" s="139"/>
      <c r="B89" s="139"/>
      <c r="C89" s="139"/>
      <c r="D89" s="139"/>
      <c r="E89" s="139"/>
    </row>
    <row r="90" spans="1:5" ht="18" customHeight="1">
      <c r="A90" s="139"/>
      <c r="B90" s="139"/>
      <c r="C90" s="139"/>
      <c r="D90" s="139"/>
      <c r="E90" s="139"/>
    </row>
    <row r="91" spans="1:5" ht="18" customHeight="1">
      <c r="A91" s="139"/>
      <c r="B91" s="139"/>
      <c r="C91" s="139"/>
      <c r="D91" s="139"/>
      <c r="E91" s="139"/>
    </row>
    <row r="92" spans="1:5" ht="18" customHeight="1">
      <c r="A92" s="139"/>
      <c r="B92" s="139"/>
      <c r="C92" s="139"/>
      <c r="D92" s="139"/>
      <c r="E92" s="139"/>
    </row>
    <row r="93" spans="1:5" ht="18" customHeight="1">
      <c r="A93" s="139"/>
      <c r="B93" s="139"/>
      <c r="C93" s="139"/>
      <c r="D93" s="139"/>
      <c r="E93" s="139"/>
    </row>
    <row r="94" spans="1:5" ht="18" customHeight="1">
      <c r="A94" s="139"/>
      <c r="B94" s="139"/>
      <c r="C94" s="139"/>
      <c r="D94" s="139"/>
      <c r="E94" s="139"/>
    </row>
    <row r="95" spans="1:5" ht="18" customHeight="1">
      <c r="A95" s="139"/>
      <c r="B95" s="139"/>
      <c r="C95" s="139"/>
      <c r="D95" s="139"/>
      <c r="E95" s="139"/>
    </row>
    <row r="96" spans="1:5" ht="18" customHeight="1">
      <c r="A96" s="139"/>
      <c r="B96" s="139"/>
      <c r="C96" s="139"/>
      <c r="D96" s="139"/>
      <c r="E96" s="139"/>
    </row>
    <row r="97" spans="1:5" ht="18" customHeight="1">
      <c r="A97" s="139"/>
      <c r="B97" s="139"/>
      <c r="C97" s="139"/>
      <c r="D97" s="139"/>
      <c r="E97" s="139"/>
    </row>
    <row r="98" spans="1:5" ht="18" customHeight="1">
      <c r="A98" s="139"/>
      <c r="B98" s="139"/>
      <c r="C98" s="139"/>
      <c r="D98" s="139"/>
      <c r="E98" s="139"/>
    </row>
    <row r="99" spans="1:5" ht="18" customHeight="1">
      <c r="A99" s="139"/>
      <c r="B99" s="139"/>
      <c r="C99" s="139"/>
      <c r="D99" s="139"/>
      <c r="E99" s="139"/>
    </row>
    <row r="100" spans="1:5" ht="18" customHeight="1">
      <c r="A100" s="139"/>
      <c r="B100" s="139"/>
      <c r="C100" s="139"/>
      <c r="D100" s="139"/>
      <c r="E100" s="139"/>
    </row>
    <row r="101" spans="1:5" ht="18" customHeight="1">
      <c r="A101" s="139"/>
      <c r="B101" s="139"/>
      <c r="C101" s="139"/>
      <c r="D101" s="139"/>
      <c r="E101" s="139"/>
    </row>
    <row r="102" spans="1:5" ht="18" customHeight="1">
      <c r="A102" s="139"/>
      <c r="B102" s="139"/>
      <c r="C102" s="139"/>
      <c r="D102" s="139"/>
      <c r="E102" s="139"/>
    </row>
    <row r="103" spans="1:5" ht="18" customHeight="1">
      <c r="A103" s="139"/>
      <c r="B103" s="139"/>
      <c r="C103" s="139"/>
      <c r="D103" s="139"/>
      <c r="E103" s="139"/>
    </row>
    <row r="104" spans="1:5" ht="18" customHeight="1">
      <c r="A104" s="140"/>
      <c r="B104" s="140"/>
      <c r="C104" s="140"/>
      <c r="D104" s="140"/>
      <c r="E104" s="140"/>
    </row>
    <row r="105" spans="1:5" ht="18" customHeight="1"/>
    <row r="106" spans="1:5" ht="24" customHeight="1">
      <c r="C106" s="24"/>
    </row>
    <row r="107" spans="1:5" ht="24" customHeight="1">
      <c r="A107" s="23" t="s">
        <v>6</v>
      </c>
      <c r="B107" s="56" t="str">
        <f>B70</f>
        <v>--</v>
      </c>
      <c r="C107" s="24" t="s">
        <v>4</v>
      </c>
      <c r="D107" s="225" t="str">
        <f>D70</f>
        <v/>
      </c>
    </row>
    <row r="108" spans="1:5" ht="24" customHeight="1">
      <c r="A108" s="23" t="s">
        <v>7</v>
      </c>
      <c r="B108" s="230" t="str">
        <f>B71</f>
        <v/>
      </c>
      <c r="C108" s="24" t="s">
        <v>5</v>
      </c>
      <c r="D108" s="225" t="str">
        <f>D71</f>
        <v/>
      </c>
    </row>
    <row r="109" spans="1:5" ht="24" customHeight="1">
      <c r="A109" s="12"/>
      <c r="B109" s="12"/>
      <c r="C109" s="24"/>
      <c r="D109" s="12"/>
      <c r="E109" s="12"/>
    </row>
    <row r="110" spans="1:5" ht="33" customHeight="1">
      <c r="D110" s="24"/>
    </row>
  </sheetData>
  <sheetProtection algorithmName="SHA-512" hashValue="D28lVErpdX5CQUvbn4ga1KOLAU3fNQQbGSAkN7AE3oyWNNCLiK2NIZueOMu9TWDp2aIcayeG5/r41/AkxFMM3g==" saltValue="uRaZrok2FTcHYAfU6cjo+w=="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2019-12-17T04:41:01Z</cp:lastPrinted>
  <dcterms:created xsi:type="dcterms:W3CDTF">2010-09-27T08:09:01Z</dcterms:created>
  <dcterms:modified xsi:type="dcterms:W3CDTF">2024-07-12T15:41:10Z</dcterms:modified>
</cp:coreProperties>
</file>