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hidePivotFieldList="1" defaultThemeVersion="124226"/>
  <mc:AlternateContent xmlns:mc="http://schemas.openxmlformats.org/markup-compatibility/2006">
    <mc:Choice Requires="x15">
      <x15ac:absPath xmlns:x15ac="http://schemas.microsoft.com/office/spreadsheetml/2010/11/ac" url="C:\Users\hasrishu.POWERGRID\OneDrive - Power Grid Corporation of India Limited\C&amp;M\00 Updating Folder\01 Open Tender\2025-26\9) Service package diversion of Rengali-Indravati\Bid docs\"/>
    </mc:Choice>
  </mc:AlternateContent>
  <xr:revisionPtr revIDLastSave="90" documentId="13_ncr:4800b_{18ED4A63-B4A9-44CB-BD4F-686D65206EB5}" xr6:coauthVersionLast="36" xr6:coauthVersionMax="47" xr10:uidLastSave="{757E33AD-F2E2-487F-946C-B1A168641E9E}"/>
  <workbookProtection workbookAlgorithmName="SHA-512" workbookHashValue="9bEjcXWU5kwcQSik1SuCrYPm+Nm79y9Nykp/4AozxN/M7nqpKwYzm4srkovGhHUSNi8Q+CK/UOEmqV6oKs0bBw==" workbookSaltValue="4qF2+bX+IaLX73JUrN4ftg==" workbookSpinCount="100000" lockStructure="1"/>
  <bookViews>
    <workbookView xWindow="-120" yWindow="-120" windowWidth="29040" windowHeight="15840" tabRatio="875" firstSheet="1" activeTab="1" xr2:uid="{00000000-000D-0000-FFFF-FFFF00000000}"/>
  </bookViews>
  <sheets>
    <sheet name="Basic Data" sheetId="1" state="hidden" r:id="rId1"/>
    <sheet name="Cover" sheetId="2" r:id="rId2"/>
    <sheet name="Instructions" sheetId="3" r:id="rId3"/>
    <sheet name="Names of Bidder" sheetId="25" r:id="rId4"/>
    <sheet name="Sch-1 Dis" sheetId="6" state="hidden" r:id="rId5"/>
    <sheet name="Sch-2 Dis" sheetId="8" state="hidden" r:id="rId6"/>
    <sheet name="Sch-1" sheetId="9" r:id="rId7"/>
    <sheet name="Sch-2" sheetId="10" r:id="rId8"/>
    <sheet name="Sch-4 Dis" sheetId="11" state="hidden" r:id="rId9"/>
    <sheet name="Sch-3" sheetId="12" r:id="rId10"/>
    <sheet name="Sch-5 After Discount" sheetId="13" state="hidden" r:id="rId11"/>
    <sheet name="Sch-6 Dis" sheetId="15" state="hidden" r:id="rId12"/>
    <sheet name="Discount" sheetId="16" state="hidden" r:id="rId13"/>
    <sheet name="Octroi" sheetId="17" state="hidden" r:id="rId14"/>
    <sheet name="Entry Tax" sheetId="18" state="hidden" r:id="rId15"/>
    <sheet name="Other Taxes &amp; Duties" sheetId="19" state="hidden" r:id="rId16"/>
    <sheet name="Bid Form 2nd Envelope" sheetId="20" r:id="rId17"/>
    <sheet name="Q &amp; C" sheetId="21" state="hidden" r:id="rId18"/>
    <sheet name="T &amp; D" sheetId="22" state="hidden" r:id="rId19"/>
    <sheet name="N to W" sheetId="23" state="hidden" r:id="rId20"/>
  </sheets>
  <externalReferences>
    <externalReference r:id="rId21"/>
  </externalReferences>
  <definedNames>
    <definedName name="\A">#REF!</definedName>
    <definedName name="\B">#REF!</definedName>
    <definedName name="\C">#REF!</definedName>
    <definedName name="\M">#REF!</definedName>
    <definedName name="\N">#REF!</definedName>
    <definedName name="\P">#REF!</definedName>
    <definedName name="\R">#REF!</definedName>
    <definedName name="\U">#REF!</definedName>
    <definedName name="\V">#REF!</definedName>
    <definedName name="ab">#REF!</definedName>
    <definedName name="logo1">"Picture 7"</definedName>
    <definedName name="_xlnm.Print_Area" localSheetId="16">'Bid Form 2nd Envelope'!$A$1:$F$49</definedName>
    <definedName name="_xlnm.Print_Area" localSheetId="1">Cover!$B$1:$E$15</definedName>
    <definedName name="_xlnm.Print_Area" localSheetId="12">Discount!$A$2:$G$41</definedName>
    <definedName name="_xlnm.Print_Area" localSheetId="14">'Entry Tax'!$A$1:$E$16</definedName>
    <definedName name="_xlnm.Print_Area" localSheetId="2">Instructions!$A$1:$C$49</definedName>
    <definedName name="_xlnm.Print_Area" localSheetId="13">Octroi!$A$1:$E$16</definedName>
    <definedName name="_xlnm.Print_Area" localSheetId="15">'Other Taxes &amp; Duties'!$A$1:$F$16</definedName>
    <definedName name="_xlnm.Print_Area" localSheetId="17">'Q &amp; C'!$A$1:$F$43</definedName>
    <definedName name="_xlnm.Print_Area" localSheetId="6">'Sch-1'!$A$1:$L$56</definedName>
    <definedName name="_xlnm.Print_Area" localSheetId="4">'Sch-1 Dis'!$A$1:$H$32</definedName>
    <definedName name="_xlnm.Print_Area" localSheetId="7">'Sch-2'!$A$1:$E$38</definedName>
    <definedName name="_xlnm.Print_Area" localSheetId="5">'Sch-2 Dis'!$A$1:$G$24</definedName>
    <definedName name="_xlnm.Print_Area" localSheetId="9">'Sch-3'!$A$1:$D$23</definedName>
    <definedName name="_xlnm.Print_Area" localSheetId="8">'Sch-4 Dis'!$A$1:$E$44</definedName>
    <definedName name="_xlnm.Print_Area" localSheetId="10">'Sch-5 After Discount'!$A$1:$D$32</definedName>
    <definedName name="_xlnm.Print_Area" localSheetId="11">'Sch-6 Dis'!$A$1:$F$28</definedName>
    <definedName name="_xlnm.Print_Area" localSheetId="18">'T &amp; D'!$A$1:$E$12</definedName>
    <definedName name="_xlnm.Print_Titles" localSheetId="6">'Sch-1'!$14:$16</definedName>
    <definedName name="_xlnm.Print_Titles" localSheetId="4">'Sch-1 Dis'!$15:$17</definedName>
    <definedName name="_xlnm.Print_Titles" localSheetId="7">'Sch-2'!$3:$13</definedName>
    <definedName name="_xlnm.Print_Titles" localSheetId="5">'Sch-2 Dis'!$13:$15</definedName>
    <definedName name="_xlnm.Print_Titles" localSheetId="9">'Sch-3'!$3:$13</definedName>
    <definedName name="_xlnm.Print_Titles" localSheetId="8">'Sch-4 Dis'!$3:$13</definedName>
    <definedName name="_xlnm.Print_Titles" localSheetId="10">'Sch-5 After Discount'!$3:$13</definedName>
    <definedName name="_xlnm.Print_Titles" localSheetId="11">'Sch-6 Dis'!$14:$14</definedName>
    <definedName name="_xlnm.Recorder">#REF!</definedName>
    <definedName name="TEST">#REF!</definedName>
    <definedName name="Z_01ACF2E1_8E61_4459_ABC1_B6C183DEED61_.wvu.PrintArea" localSheetId="14" hidden="1">'Entry Tax'!$A$1:$E$16</definedName>
    <definedName name="Z_01ACF2E1_8E61_4459_ABC1_B6C183DEED61_.wvu.PrintArea" localSheetId="13" hidden="1">Octroi!$A$1:$E$16</definedName>
    <definedName name="Z_01ACF2E1_8E61_4459_ABC1_B6C183DEED61_.wvu.PrintArea" localSheetId="15" hidden="1">'Other Taxes &amp; Duties'!$A$1:$F$16</definedName>
    <definedName name="Z_08A645C4_A23F_4400_B0CE_1685BC312A6F_.wvu.Cols" localSheetId="12" hidden="1">Discount!$H:$O</definedName>
    <definedName name="Z_08A645C4_A23F_4400_B0CE_1685BC312A6F_.wvu.Cols" localSheetId="4" hidden="1">'Sch-1 Dis'!$K:$K</definedName>
    <definedName name="Z_08A645C4_A23F_4400_B0CE_1685BC312A6F_.wvu.Cols" localSheetId="7" hidden="1">'Sch-2'!$G:$G</definedName>
    <definedName name="Z_08A645C4_A23F_4400_B0CE_1685BC312A6F_.wvu.PrintArea" localSheetId="16" hidden="1">'Bid Form 2nd Envelope'!$A$1:$F$49</definedName>
    <definedName name="Z_08A645C4_A23F_4400_B0CE_1685BC312A6F_.wvu.PrintArea" localSheetId="1" hidden="1">Cover!$B$1:$E$15</definedName>
    <definedName name="Z_08A645C4_A23F_4400_B0CE_1685BC312A6F_.wvu.PrintArea" localSheetId="12" hidden="1">Discount!$A$2:$G$41</definedName>
    <definedName name="Z_08A645C4_A23F_4400_B0CE_1685BC312A6F_.wvu.PrintArea" localSheetId="14" hidden="1">'Entry Tax'!$A$1:$E$16</definedName>
    <definedName name="Z_08A645C4_A23F_4400_B0CE_1685BC312A6F_.wvu.PrintArea" localSheetId="2" hidden="1">Instructions!$A$1:$C$49</definedName>
    <definedName name="Z_08A645C4_A23F_4400_B0CE_1685BC312A6F_.wvu.PrintArea" localSheetId="13" hidden="1">Octroi!$A$1:$E$16</definedName>
    <definedName name="Z_08A645C4_A23F_4400_B0CE_1685BC312A6F_.wvu.PrintArea" localSheetId="15" hidden="1">'Other Taxes &amp; Duties'!$A$1:$F$16</definedName>
    <definedName name="Z_08A645C4_A23F_4400_B0CE_1685BC312A6F_.wvu.PrintArea" localSheetId="17" hidden="1">'Q &amp; C'!$A$1:$F$43</definedName>
    <definedName name="Z_08A645C4_A23F_4400_B0CE_1685BC312A6F_.wvu.PrintArea" localSheetId="6" hidden="1">'Sch-1'!$A$1:$L$58</definedName>
    <definedName name="Z_08A645C4_A23F_4400_B0CE_1685BC312A6F_.wvu.PrintArea" localSheetId="4" hidden="1">'Sch-1 Dis'!$A$1:$H$32</definedName>
    <definedName name="Z_08A645C4_A23F_4400_B0CE_1685BC312A6F_.wvu.PrintArea" localSheetId="7" hidden="1">'Sch-2'!$A$1:$E$38</definedName>
    <definedName name="Z_08A645C4_A23F_4400_B0CE_1685BC312A6F_.wvu.PrintArea" localSheetId="5" hidden="1">'Sch-2 Dis'!$A$1:$G$24</definedName>
    <definedName name="Z_08A645C4_A23F_4400_B0CE_1685BC312A6F_.wvu.PrintArea" localSheetId="9" hidden="1">'Sch-3'!$A$1:$D$23</definedName>
    <definedName name="Z_08A645C4_A23F_4400_B0CE_1685BC312A6F_.wvu.PrintArea" localSheetId="8" hidden="1">'Sch-4 Dis'!$A$1:$E$44</definedName>
    <definedName name="Z_08A645C4_A23F_4400_B0CE_1685BC312A6F_.wvu.PrintArea" localSheetId="10" hidden="1">'Sch-5 After Discount'!$A$1:$D$32</definedName>
    <definedName name="Z_08A645C4_A23F_4400_B0CE_1685BC312A6F_.wvu.PrintArea" localSheetId="11" hidden="1">'Sch-6 Dis'!$A$1:$F$28</definedName>
    <definedName name="Z_08A645C4_A23F_4400_B0CE_1685BC312A6F_.wvu.PrintArea" localSheetId="18" hidden="1">'T &amp; D'!$A$1:$E$12</definedName>
    <definedName name="Z_08A645C4_A23F_4400_B0CE_1685BC312A6F_.wvu.PrintTitles" localSheetId="6" hidden="1">'Sch-1'!$14:$16</definedName>
    <definedName name="Z_08A645C4_A23F_4400_B0CE_1685BC312A6F_.wvu.PrintTitles" localSheetId="4" hidden="1">'Sch-1 Dis'!$15:$17</definedName>
    <definedName name="Z_08A645C4_A23F_4400_B0CE_1685BC312A6F_.wvu.PrintTitles" localSheetId="7" hidden="1">'Sch-2'!$3:$13</definedName>
    <definedName name="Z_08A645C4_A23F_4400_B0CE_1685BC312A6F_.wvu.PrintTitles" localSheetId="5" hidden="1">'Sch-2 Dis'!$13:$15</definedName>
    <definedName name="Z_08A645C4_A23F_4400_B0CE_1685BC312A6F_.wvu.PrintTitles" localSheetId="9" hidden="1">'Sch-3'!$3:$13</definedName>
    <definedName name="Z_08A645C4_A23F_4400_B0CE_1685BC312A6F_.wvu.PrintTitles" localSheetId="8" hidden="1">'Sch-4 Dis'!$3:$13</definedName>
    <definedName name="Z_08A645C4_A23F_4400_B0CE_1685BC312A6F_.wvu.PrintTitles" localSheetId="10" hidden="1">'Sch-5 After Discount'!$3:$13</definedName>
    <definedName name="Z_08A645C4_A23F_4400_B0CE_1685BC312A6F_.wvu.PrintTitles" localSheetId="11" hidden="1">'Sch-6 Dis'!$14:$14</definedName>
    <definedName name="Z_08A645C4_A23F_4400_B0CE_1685BC312A6F_.wvu.Rows" localSheetId="0" hidden="1">'Basic Data'!$11:$12,'Basic Data'!$15:$18</definedName>
    <definedName name="Z_08A645C4_A23F_4400_B0CE_1685BC312A6F_.wvu.Rows" localSheetId="16" hidden="1">'Bid Form 2nd Envelope'!$21:$21</definedName>
    <definedName name="Z_08A645C4_A23F_4400_B0CE_1685BC312A6F_.wvu.Rows" localSheetId="1" hidden="1">Cover!$7:$7,Cover!$10:$10</definedName>
    <definedName name="Z_08A645C4_A23F_4400_B0CE_1685BC312A6F_.wvu.Rows" localSheetId="12" hidden="1">Discount!$21:$22,Discount!$27:$28,Discount!$30:$31</definedName>
    <definedName name="Z_08A645C4_A23F_4400_B0CE_1685BC312A6F_.wvu.Rows" localSheetId="2" hidden="1">Instructions!$16:$17,Instructions!$25:$25,Instructions!$31:$31,Instructions!$38:$40</definedName>
    <definedName name="Z_14D7F02E_BCCA_4517_ABC7_537FF4AEB67A_.wvu.PrintArea" localSheetId="2" hidden="1">Instructions!$A$1:$C$49</definedName>
    <definedName name="Z_27A45B7A_04F2_4516_B80B_5ED0825D4ED3_.wvu.PrintArea" localSheetId="2" hidden="1">Instructions!$A$1:$C$49</definedName>
    <definedName name="Z_374BB220_87F1_4A3E_ABA5_7B2BD812CABA_.wvu.PrintArea" localSheetId="2" hidden="1">Instructions!$A$1:$C$49</definedName>
    <definedName name="Z_374BB220_87F1_4A3E_ABA5_7B2BD812CABA_.wvu.Rows" localSheetId="2" hidden="1">Instructions!$25:$25,Instructions!$38:$40</definedName>
    <definedName name="Z_3D662AA8_535D_445A_A535_5FFD33E1146F_.wvu.PrintArea" localSheetId="17" hidden="1">'Q &amp; C'!$A$1:$F$43</definedName>
    <definedName name="Z_420F5FBD_E556_4311_8218_D9BF2725836B_.wvu.PrintArea" localSheetId="17" hidden="1">'Q &amp; C'!$A$1:$F$43</definedName>
    <definedName name="Z_4F65FF32_EC61_4022_A399_2986D7B6B8B3_.wvu.PrintArea" localSheetId="12" hidden="1">Discount!$A$2:$G$39</definedName>
    <definedName name="Z_4F65FF32_EC61_4022_A399_2986D7B6B8B3_.wvu.PrintArea" localSheetId="14" hidden="1">'Entry Tax'!$A$1:$E$16</definedName>
    <definedName name="Z_4F65FF32_EC61_4022_A399_2986D7B6B8B3_.wvu.PrintArea" localSheetId="2" hidden="1">Instructions!$A$1:$C$49</definedName>
    <definedName name="Z_4F65FF32_EC61_4022_A399_2986D7B6B8B3_.wvu.PrintArea" localSheetId="13" hidden="1">Octroi!$A$1:$E$16</definedName>
    <definedName name="Z_4F65FF32_EC61_4022_A399_2986D7B6B8B3_.wvu.PrintArea" localSheetId="15" hidden="1">'Other Taxes &amp; Duties'!$A$1:$F$16</definedName>
    <definedName name="Z_4F65FF32_EC61_4022_A399_2986D7B6B8B3_.wvu.PrintArea" localSheetId="6" hidden="1">'Sch-1'!$A$1:$L$58</definedName>
    <definedName name="Z_4F65FF32_EC61_4022_A399_2986D7B6B8B3_.wvu.PrintArea" localSheetId="4" hidden="1">'Sch-1 Dis'!$A$1:$H$32</definedName>
    <definedName name="Z_4F65FF32_EC61_4022_A399_2986D7B6B8B3_.wvu.PrintArea" localSheetId="7" hidden="1">'Sch-2'!$A$1:$E$39</definedName>
    <definedName name="Z_4F65FF32_EC61_4022_A399_2986D7B6B8B3_.wvu.PrintArea" localSheetId="5" hidden="1">'Sch-2 Dis'!$A$1:$G$24</definedName>
    <definedName name="Z_4F65FF32_EC61_4022_A399_2986D7B6B8B3_.wvu.PrintArea" localSheetId="9" hidden="1">'Sch-3'!$A$1:$D$23</definedName>
    <definedName name="Z_4F65FF32_EC61_4022_A399_2986D7B6B8B3_.wvu.PrintArea" localSheetId="8" hidden="1">'Sch-4 Dis'!$A$1:$E$44</definedName>
    <definedName name="Z_4F65FF32_EC61_4022_A399_2986D7B6B8B3_.wvu.PrintArea" localSheetId="10" hidden="1">'Sch-5 After Discount'!$A$1:$D$32</definedName>
    <definedName name="Z_4F65FF32_EC61_4022_A399_2986D7B6B8B3_.wvu.PrintArea" localSheetId="11" hidden="1">'Sch-6 Dis'!$A$1:$F$29</definedName>
    <definedName name="Z_4F65FF32_EC61_4022_A399_2986D7B6B8B3_.wvu.PrintTitles" localSheetId="6" hidden="1">'Sch-1'!$14:$16</definedName>
    <definedName name="Z_4F65FF32_EC61_4022_A399_2986D7B6B8B3_.wvu.PrintTitles" localSheetId="4" hidden="1">'Sch-1 Dis'!$15:$17</definedName>
    <definedName name="Z_4F65FF32_EC61_4022_A399_2986D7B6B8B3_.wvu.PrintTitles" localSheetId="7" hidden="1">'Sch-2'!$3:$13</definedName>
    <definedName name="Z_4F65FF32_EC61_4022_A399_2986D7B6B8B3_.wvu.PrintTitles" localSheetId="5" hidden="1">'Sch-2 Dis'!$13:$15</definedName>
    <definedName name="Z_4F65FF32_EC61_4022_A399_2986D7B6B8B3_.wvu.PrintTitles" localSheetId="9" hidden="1">'Sch-3'!$3:$13</definedName>
    <definedName name="Z_4F65FF32_EC61_4022_A399_2986D7B6B8B3_.wvu.PrintTitles" localSheetId="8" hidden="1">'Sch-4 Dis'!$3:$13</definedName>
    <definedName name="Z_4F65FF32_EC61_4022_A399_2986D7B6B8B3_.wvu.PrintTitles" localSheetId="10" hidden="1">'Sch-5 After Discount'!$3:$13</definedName>
    <definedName name="Z_4F65FF32_EC61_4022_A399_2986D7B6B8B3_.wvu.PrintTitles" localSheetId="11" hidden="1">'Sch-6 Dis'!$14:$14</definedName>
    <definedName name="Z_58D82F59_8CF6_455F_B9F4_081499FDF243_.wvu.Cols" localSheetId="12" hidden="1">Discount!$I:$P</definedName>
    <definedName name="Z_58D82F59_8CF6_455F_B9F4_081499FDF243_.wvu.Cols" localSheetId="4" hidden="1">'Sch-1 Dis'!$K:$K</definedName>
    <definedName name="Z_58D82F59_8CF6_455F_B9F4_081499FDF243_.wvu.PrintArea" localSheetId="16" hidden="1">'Bid Form 2nd Envelope'!$A$1:$F$51</definedName>
    <definedName name="Z_58D82F59_8CF6_455F_B9F4_081499FDF243_.wvu.PrintArea" localSheetId="1" hidden="1">Cover!$B$1:$E$15</definedName>
    <definedName name="Z_58D82F59_8CF6_455F_B9F4_081499FDF243_.wvu.PrintArea" localSheetId="12" hidden="1">Discount!$A$2:$G$41</definedName>
    <definedName name="Z_58D82F59_8CF6_455F_B9F4_081499FDF243_.wvu.PrintArea" localSheetId="14" hidden="1">'Entry Tax'!$A$1:$E$16</definedName>
    <definedName name="Z_58D82F59_8CF6_455F_B9F4_081499FDF243_.wvu.PrintArea" localSheetId="13" hidden="1">Octroi!$A$1:$E$16</definedName>
    <definedName name="Z_58D82F59_8CF6_455F_B9F4_081499FDF243_.wvu.PrintArea" localSheetId="15" hidden="1">'Other Taxes &amp; Duties'!$A$1:$F$16</definedName>
    <definedName name="Z_58D82F59_8CF6_455F_B9F4_081499FDF243_.wvu.PrintArea" localSheetId="17" hidden="1">'Q &amp; C'!$A$1:$F$43</definedName>
    <definedName name="Z_58D82F59_8CF6_455F_B9F4_081499FDF243_.wvu.PrintArea" localSheetId="6" hidden="1">'Sch-1'!$A$1:$L$58</definedName>
    <definedName name="Z_58D82F59_8CF6_455F_B9F4_081499FDF243_.wvu.PrintArea" localSheetId="4" hidden="1">'Sch-1 Dis'!$A$1:$H$32</definedName>
    <definedName name="Z_58D82F59_8CF6_455F_B9F4_081499FDF243_.wvu.PrintArea" localSheetId="7" hidden="1">'Sch-2'!$A$1:$E$38</definedName>
    <definedName name="Z_58D82F59_8CF6_455F_B9F4_081499FDF243_.wvu.PrintArea" localSheetId="5" hidden="1">'Sch-2 Dis'!$A$1:$G$24</definedName>
    <definedName name="Z_58D82F59_8CF6_455F_B9F4_081499FDF243_.wvu.PrintArea" localSheetId="9" hidden="1">'Sch-3'!$A$1:$D$23</definedName>
    <definedName name="Z_58D82F59_8CF6_455F_B9F4_081499FDF243_.wvu.PrintArea" localSheetId="8" hidden="1">'Sch-4 Dis'!$A$1:$E$44</definedName>
    <definedName name="Z_58D82F59_8CF6_455F_B9F4_081499FDF243_.wvu.PrintArea" localSheetId="10" hidden="1">'Sch-5 After Discount'!$A$1:$D$32</definedName>
    <definedName name="Z_58D82F59_8CF6_455F_B9F4_081499FDF243_.wvu.PrintArea" localSheetId="11" hidden="1">'Sch-6 Dis'!$A$1:$F$28</definedName>
    <definedName name="Z_58D82F59_8CF6_455F_B9F4_081499FDF243_.wvu.PrintTitles" localSheetId="6" hidden="1">'Sch-1'!$14:$16</definedName>
    <definedName name="Z_58D82F59_8CF6_455F_B9F4_081499FDF243_.wvu.PrintTitles" localSheetId="4" hidden="1">'Sch-1 Dis'!$15:$17</definedName>
    <definedName name="Z_58D82F59_8CF6_455F_B9F4_081499FDF243_.wvu.PrintTitles" localSheetId="7" hidden="1">'Sch-2'!$3:$13</definedName>
    <definedName name="Z_58D82F59_8CF6_455F_B9F4_081499FDF243_.wvu.PrintTitles" localSheetId="5" hidden="1">'Sch-2 Dis'!$13:$15</definedName>
    <definedName name="Z_58D82F59_8CF6_455F_B9F4_081499FDF243_.wvu.PrintTitles" localSheetId="9" hidden="1">'Sch-3'!$3:$13</definedName>
    <definedName name="Z_58D82F59_8CF6_455F_B9F4_081499FDF243_.wvu.PrintTitles" localSheetId="8" hidden="1">'Sch-4 Dis'!$3:$13</definedName>
    <definedName name="Z_58D82F59_8CF6_455F_B9F4_081499FDF243_.wvu.PrintTitles" localSheetId="10" hidden="1">'Sch-5 After Discount'!$3:$13</definedName>
    <definedName name="Z_58D82F59_8CF6_455F_B9F4_081499FDF243_.wvu.PrintTitles" localSheetId="11" hidden="1">'Sch-6 Dis'!$14:$14</definedName>
    <definedName name="Z_58D82F59_8CF6_455F_B9F4_081499FDF243_.wvu.Rows" localSheetId="0" hidden="1">'Basic Data'!$11:$12</definedName>
    <definedName name="Z_58D82F59_8CF6_455F_B9F4_081499FDF243_.wvu.Rows" localSheetId="16" hidden="1">'Bid Form 2nd Envelope'!$21:$21</definedName>
    <definedName name="Z_58D82F59_8CF6_455F_B9F4_081499FDF243_.wvu.Rows" localSheetId="1" hidden="1">Cover!$7:$7,Cover!$10:$10</definedName>
    <definedName name="Z_58D82F59_8CF6_455F_B9F4_081499FDF243_.wvu.Rows" localSheetId="12" hidden="1">Discount!$21:$21,Discount!$27:$27</definedName>
    <definedName name="Z_59ACD8B6_730E_4199_8297_1160D2A0693D_.wvu.PrintArea" localSheetId="17" hidden="1">'Q &amp; C'!$A$1:$F$43</definedName>
    <definedName name="Z_5C6610A7_30B1_43C5_B47D_FDA0FBB789C6_.wvu.PrintArea" localSheetId="2" hidden="1">Instructions!$A$1:$C$49</definedName>
    <definedName name="Z_606714DA_2176_4491_94C0_B9ECC35CF656_.wvu.PrintArea" localSheetId="2" hidden="1">Instructions!$A$1:$C$49</definedName>
    <definedName name="Z_606714DA_2176_4491_94C0_B9ECC35CF656_.wvu.Rows" localSheetId="2" hidden="1">Instructions!$25:$25,Instructions!$38:$40</definedName>
    <definedName name="Z_696D9240_6693_44E8_B9A4_2BFADD101EE2_.wvu.Cols" localSheetId="12" hidden="1">Discount!$I:$P</definedName>
    <definedName name="Z_696D9240_6693_44E8_B9A4_2BFADD101EE2_.wvu.Cols" localSheetId="4" hidden="1">'Sch-1 Dis'!$K:$K</definedName>
    <definedName name="Z_696D9240_6693_44E8_B9A4_2BFADD101EE2_.wvu.PrintArea" localSheetId="16" hidden="1">'Bid Form 2nd Envelope'!$A$1:$F$55</definedName>
    <definedName name="Z_696D9240_6693_44E8_B9A4_2BFADD101EE2_.wvu.PrintArea" localSheetId="1" hidden="1">Cover!$B$1:$E$15</definedName>
    <definedName name="Z_696D9240_6693_44E8_B9A4_2BFADD101EE2_.wvu.PrintArea" localSheetId="12" hidden="1">Discount!$A$2:$G$41</definedName>
    <definedName name="Z_696D9240_6693_44E8_B9A4_2BFADD101EE2_.wvu.PrintArea" localSheetId="14" hidden="1">'Entry Tax'!$A$1:$E$16</definedName>
    <definedName name="Z_696D9240_6693_44E8_B9A4_2BFADD101EE2_.wvu.PrintArea" localSheetId="13" hidden="1">Octroi!$A$1:$E$16</definedName>
    <definedName name="Z_696D9240_6693_44E8_B9A4_2BFADD101EE2_.wvu.PrintArea" localSheetId="15" hidden="1">'Other Taxes &amp; Duties'!$A$1:$F$16</definedName>
    <definedName name="Z_696D9240_6693_44E8_B9A4_2BFADD101EE2_.wvu.PrintArea" localSheetId="17" hidden="1">'Q &amp; C'!$A$1:$F$43</definedName>
    <definedName name="Z_696D9240_6693_44E8_B9A4_2BFADD101EE2_.wvu.PrintArea" localSheetId="6" hidden="1">'Sch-1'!$A$1:$L$58</definedName>
    <definedName name="Z_696D9240_6693_44E8_B9A4_2BFADD101EE2_.wvu.PrintArea" localSheetId="4" hidden="1">'Sch-1 Dis'!$A$1:$H$32</definedName>
    <definedName name="Z_696D9240_6693_44E8_B9A4_2BFADD101EE2_.wvu.PrintArea" localSheetId="7" hidden="1">'Sch-2'!$A$1:$E$38</definedName>
    <definedName name="Z_696D9240_6693_44E8_B9A4_2BFADD101EE2_.wvu.PrintArea" localSheetId="5" hidden="1">'Sch-2 Dis'!$A$1:$G$24</definedName>
    <definedName name="Z_696D9240_6693_44E8_B9A4_2BFADD101EE2_.wvu.PrintArea" localSheetId="9" hidden="1">'Sch-3'!$A$1:$D$23</definedName>
    <definedName name="Z_696D9240_6693_44E8_B9A4_2BFADD101EE2_.wvu.PrintArea" localSheetId="8" hidden="1">'Sch-4 Dis'!$A$1:$E$44</definedName>
    <definedName name="Z_696D9240_6693_44E8_B9A4_2BFADD101EE2_.wvu.PrintArea" localSheetId="10" hidden="1">'Sch-5 After Discount'!$A$1:$D$32</definedName>
    <definedName name="Z_696D9240_6693_44E8_B9A4_2BFADD101EE2_.wvu.PrintArea" localSheetId="11" hidden="1">'Sch-6 Dis'!$A$1:$F$28</definedName>
    <definedName name="Z_696D9240_6693_44E8_B9A4_2BFADD101EE2_.wvu.PrintTitles" localSheetId="6" hidden="1">'Sch-1'!$14:$16</definedName>
    <definedName name="Z_696D9240_6693_44E8_B9A4_2BFADD101EE2_.wvu.PrintTitles" localSheetId="4" hidden="1">'Sch-1 Dis'!$15:$17</definedName>
    <definedName name="Z_696D9240_6693_44E8_B9A4_2BFADD101EE2_.wvu.PrintTitles" localSheetId="7" hidden="1">'Sch-2'!$3:$13</definedName>
    <definedName name="Z_696D9240_6693_44E8_B9A4_2BFADD101EE2_.wvu.PrintTitles" localSheetId="5" hidden="1">'Sch-2 Dis'!$13:$15</definedName>
    <definedName name="Z_696D9240_6693_44E8_B9A4_2BFADD101EE2_.wvu.PrintTitles" localSheetId="9" hidden="1">'Sch-3'!$3:$13</definedName>
    <definedName name="Z_696D9240_6693_44E8_B9A4_2BFADD101EE2_.wvu.PrintTitles" localSheetId="8" hidden="1">'Sch-4 Dis'!$3:$13</definedName>
    <definedName name="Z_696D9240_6693_44E8_B9A4_2BFADD101EE2_.wvu.PrintTitles" localSheetId="10" hidden="1">'Sch-5 After Discount'!$3:$13</definedName>
    <definedName name="Z_696D9240_6693_44E8_B9A4_2BFADD101EE2_.wvu.PrintTitles" localSheetId="11" hidden="1">'Sch-6 Dis'!$14:$14</definedName>
    <definedName name="Z_696D9240_6693_44E8_B9A4_2BFADD101EE2_.wvu.Rows" localSheetId="0" hidden="1">'Basic Data'!$11:$12</definedName>
    <definedName name="Z_696D9240_6693_44E8_B9A4_2BFADD101EE2_.wvu.Rows" localSheetId="16" hidden="1">'Bid Form 2nd Envelope'!$21:$21</definedName>
    <definedName name="Z_696D9240_6693_44E8_B9A4_2BFADD101EE2_.wvu.Rows" localSheetId="1" hidden="1">Cover!$7:$7,Cover!$10:$10</definedName>
    <definedName name="Z_696D9240_6693_44E8_B9A4_2BFADD101EE2_.wvu.Rows" localSheetId="12" hidden="1">Discount!$21:$21,Discount!$27:$27</definedName>
    <definedName name="Z_6E345679_47E0_4044_94F8_40B7719CE719_.wvu.PrintArea" localSheetId="17" hidden="1">'Q &amp; C'!$A$1:$F$43</definedName>
    <definedName name="Z_9CA44E70_650F_49CD_967F_298619682CA2_.wvu.Cols" localSheetId="12" hidden="1">Discount!$I:$O</definedName>
    <definedName name="Z_9CA44E70_650F_49CD_967F_298619682CA2_.wvu.Cols" localSheetId="4" hidden="1">'Sch-1 Dis'!$K:$K</definedName>
    <definedName name="Z_9CA44E70_650F_49CD_967F_298619682CA2_.wvu.PrintArea" localSheetId="16" hidden="1">'Bid Form 2nd Envelope'!$A$1:$F$49</definedName>
    <definedName name="Z_9CA44E70_650F_49CD_967F_298619682CA2_.wvu.PrintArea" localSheetId="1" hidden="1">Cover!$B$1:$E$15</definedName>
    <definedName name="Z_9CA44E70_650F_49CD_967F_298619682CA2_.wvu.PrintArea" localSheetId="12" hidden="1">Discount!$A$2:$G$41</definedName>
    <definedName name="Z_9CA44E70_650F_49CD_967F_298619682CA2_.wvu.PrintArea" localSheetId="14" hidden="1">'Entry Tax'!$A$1:$E$16</definedName>
    <definedName name="Z_9CA44E70_650F_49CD_967F_298619682CA2_.wvu.PrintArea" localSheetId="13" hidden="1">Octroi!$A$1:$E$16</definedName>
    <definedName name="Z_9CA44E70_650F_49CD_967F_298619682CA2_.wvu.PrintArea" localSheetId="15" hidden="1">'Other Taxes &amp; Duties'!$A$1:$F$16</definedName>
    <definedName name="Z_9CA44E70_650F_49CD_967F_298619682CA2_.wvu.PrintArea" localSheetId="17" hidden="1">'Q &amp; C'!$A$1:$F$43</definedName>
    <definedName name="Z_9CA44E70_650F_49CD_967F_298619682CA2_.wvu.PrintArea" localSheetId="6" hidden="1">'Sch-1'!$A$1:$L$58</definedName>
    <definedName name="Z_9CA44E70_650F_49CD_967F_298619682CA2_.wvu.PrintArea" localSheetId="4" hidden="1">'Sch-1 Dis'!$A$1:$H$32</definedName>
    <definedName name="Z_9CA44E70_650F_49CD_967F_298619682CA2_.wvu.PrintArea" localSheetId="7" hidden="1">'Sch-2'!$A$1:$E$38</definedName>
    <definedName name="Z_9CA44E70_650F_49CD_967F_298619682CA2_.wvu.PrintArea" localSheetId="5" hidden="1">'Sch-2 Dis'!$A$1:$G$24</definedName>
    <definedName name="Z_9CA44E70_650F_49CD_967F_298619682CA2_.wvu.PrintArea" localSheetId="9" hidden="1">'Sch-3'!$A$1:$D$23</definedName>
    <definedName name="Z_9CA44E70_650F_49CD_967F_298619682CA2_.wvu.PrintArea" localSheetId="8" hidden="1">'Sch-4 Dis'!$A$1:$E$44</definedName>
    <definedName name="Z_9CA44E70_650F_49CD_967F_298619682CA2_.wvu.PrintArea" localSheetId="10" hidden="1">'Sch-5 After Discount'!$A$1:$D$32</definedName>
    <definedName name="Z_9CA44E70_650F_49CD_967F_298619682CA2_.wvu.PrintArea" localSheetId="11" hidden="1">'Sch-6 Dis'!$A$1:$F$28</definedName>
    <definedName name="Z_9CA44E70_650F_49CD_967F_298619682CA2_.wvu.PrintArea" localSheetId="18" hidden="1">'T &amp; D'!$A$1:$E$12</definedName>
    <definedName name="Z_9CA44E70_650F_49CD_967F_298619682CA2_.wvu.PrintTitles" localSheetId="6" hidden="1">'Sch-1'!$14:$16</definedName>
    <definedName name="Z_9CA44E70_650F_49CD_967F_298619682CA2_.wvu.PrintTitles" localSheetId="4" hidden="1">'Sch-1 Dis'!$15:$17</definedName>
    <definedName name="Z_9CA44E70_650F_49CD_967F_298619682CA2_.wvu.PrintTitles" localSheetId="7" hidden="1">'Sch-2'!$3:$13</definedName>
    <definedName name="Z_9CA44E70_650F_49CD_967F_298619682CA2_.wvu.PrintTitles" localSheetId="5" hidden="1">'Sch-2 Dis'!$13:$15</definedName>
    <definedName name="Z_9CA44E70_650F_49CD_967F_298619682CA2_.wvu.PrintTitles" localSheetId="9" hidden="1">'Sch-3'!$3:$13</definedName>
    <definedName name="Z_9CA44E70_650F_49CD_967F_298619682CA2_.wvu.PrintTitles" localSheetId="8" hidden="1">'Sch-4 Dis'!$3:$13</definedName>
    <definedName name="Z_9CA44E70_650F_49CD_967F_298619682CA2_.wvu.PrintTitles" localSheetId="10" hidden="1">'Sch-5 After Discount'!$3:$13</definedName>
    <definedName name="Z_9CA44E70_650F_49CD_967F_298619682CA2_.wvu.PrintTitles" localSheetId="11" hidden="1">'Sch-6 Dis'!$14:$14</definedName>
    <definedName name="Z_9CA44E70_650F_49CD_967F_298619682CA2_.wvu.Rows" localSheetId="0" hidden="1">'Basic Data'!$11:$12</definedName>
    <definedName name="Z_9CA44E70_650F_49CD_967F_298619682CA2_.wvu.Rows" localSheetId="16" hidden="1">'Bid Form 2nd Envelope'!$21:$21</definedName>
    <definedName name="Z_9CA44E70_650F_49CD_967F_298619682CA2_.wvu.Rows" localSheetId="1" hidden="1">Cover!$7:$7,Cover!$10:$10</definedName>
    <definedName name="Z_9CA44E70_650F_49CD_967F_298619682CA2_.wvu.Rows" localSheetId="12" hidden="1">Discount!$19:$19,Discount!$21:$21,Discount!$25:$25,Discount!$27:$27,Discount!$30:$31</definedName>
    <definedName name="Z_B0EE7D76_5806_4718_BDAD_3A3EA691E5E4_.wvu.Cols" localSheetId="12" hidden="1">Discount!$I:$P</definedName>
    <definedName name="Z_B0EE7D76_5806_4718_BDAD_3A3EA691E5E4_.wvu.Cols" localSheetId="4" hidden="1">'Sch-1 Dis'!$K:$K</definedName>
    <definedName name="Z_B0EE7D76_5806_4718_BDAD_3A3EA691E5E4_.wvu.PrintArea" localSheetId="16" hidden="1">'Bid Form 2nd Envelope'!$A$1:$F$51</definedName>
    <definedName name="Z_B0EE7D76_5806_4718_BDAD_3A3EA691E5E4_.wvu.PrintArea" localSheetId="1" hidden="1">Cover!$B$1:$E$15</definedName>
    <definedName name="Z_B0EE7D76_5806_4718_BDAD_3A3EA691E5E4_.wvu.PrintArea" localSheetId="12" hidden="1">Discount!$A$2:$G$41</definedName>
    <definedName name="Z_B0EE7D76_5806_4718_BDAD_3A3EA691E5E4_.wvu.PrintArea" localSheetId="14" hidden="1">'Entry Tax'!$A$1:$E$16</definedName>
    <definedName name="Z_B0EE7D76_5806_4718_BDAD_3A3EA691E5E4_.wvu.PrintArea" localSheetId="13" hidden="1">Octroi!$A$1:$E$16</definedName>
    <definedName name="Z_B0EE7D76_5806_4718_BDAD_3A3EA691E5E4_.wvu.PrintArea" localSheetId="15" hidden="1">'Other Taxes &amp; Duties'!$A$1:$F$16</definedName>
    <definedName name="Z_B0EE7D76_5806_4718_BDAD_3A3EA691E5E4_.wvu.PrintArea" localSheetId="6" hidden="1">'Sch-1'!$A$1:$L$58</definedName>
    <definedName name="Z_B0EE7D76_5806_4718_BDAD_3A3EA691E5E4_.wvu.PrintArea" localSheetId="4" hidden="1">'Sch-1 Dis'!$A$1:$H$32</definedName>
    <definedName name="Z_B0EE7D76_5806_4718_BDAD_3A3EA691E5E4_.wvu.PrintArea" localSheetId="7" hidden="1">'Sch-2'!$A$1:$E$38</definedName>
    <definedName name="Z_B0EE7D76_5806_4718_BDAD_3A3EA691E5E4_.wvu.PrintArea" localSheetId="5" hidden="1">'Sch-2 Dis'!$A$1:$G$24</definedName>
    <definedName name="Z_B0EE7D76_5806_4718_BDAD_3A3EA691E5E4_.wvu.PrintArea" localSheetId="9" hidden="1">'Sch-3'!$A$1:$D$23</definedName>
    <definedName name="Z_B0EE7D76_5806_4718_BDAD_3A3EA691E5E4_.wvu.PrintArea" localSheetId="8" hidden="1">'Sch-4 Dis'!$A$1:$E$44</definedName>
    <definedName name="Z_B0EE7D76_5806_4718_BDAD_3A3EA691E5E4_.wvu.PrintArea" localSheetId="10" hidden="1">'Sch-5 After Discount'!$A$1:$D$32</definedName>
    <definedName name="Z_B0EE7D76_5806_4718_BDAD_3A3EA691E5E4_.wvu.PrintArea" localSheetId="11" hidden="1">'Sch-6 Dis'!$A$1:$F$28</definedName>
    <definedName name="Z_B0EE7D76_5806_4718_BDAD_3A3EA691E5E4_.wvu.PrintTitles" localSheetId="6" hidden="1">'Sch-1'!$14:$16</definedName>
    <definedName name="Z_B0EE7D76_5806_4718_BDAD_3A3EA691E5E4_.wvu.PrintTitles" localSheetId="4" hidden="1">'Sch-1 Dis'!$15:$17</definedName>
    <definedName name="Z_B0EE7D76_5806_4718_BDAD_3A3EA691E5E4_.wvu.PrintTitles" localSheetId="7" hidden="1">'Sch-2'!$3:$13</definedName>
    <definedName name="Z_B0EE7D76_5806_4718_BDAD_3A3EA691E5E4_.wvu.PrintTitles" localSheetId="5" hidden="1">'Sch-2 Dis'!$13:$15</definedName>
    <definedName name="Z_B0EE7D76_5806_4718_BDAD_3A3EA691E5E4_.wvu.PrintTitles" localSheetId="9" hidden="1">'Sch-3'!$3:$13</definedName>
    <definedName name="Z_B0EE7D76_5806_4718_BDAD_3A3EA691E5E4_.wvu.PrintTitles" localSheetId="8" hidden="1">'Sch-4 Dis'!$3:$13</definedName>
    <definedName name="Z_B0EE7D76_5806_4718_BDAD_3A3EA691E5E4_.wvu.PrintTitles" localSheetId="10" hidden="1">'Sch-5 After Discount'!$3:$13</definedName>
    <definedName name="Z_B0EE7D76_5806_4718_BDAD_3A3EA691E5E4_.wvu.PrintTitles" localSheetId="11" hidden="1">'Sch-6 Dis'!$14:$14</definedName>
    <definedName name="Z_B0EE7D76_5806_4718_BDAD_3A3EA691E5E4_.wvu.Rows" localSheetId="0" hidden="1">'Basic Data'!$11:$12</definedName>
    <definedName name="Z_B0EE7D76_5806_4718_BDAD_3A3EA691E5E4_.wvu.Rows" localSheetId="16" hidden="1">'Bid Form 2nd Envelope'!$21:$21</definedName>
    <definedName name="Z_B0EE7D76_5806_4718_BDAD_3A3EA691E5E4_.wvu.Rows" localSheetId="1" hidden="1">Cover!$7:$7,Cover!$10:$10</definedName>
    <definedName name="Z_B0EE7D76_5806_4718_BDAD_3A3EA691E5E4_.wvu.Rows" localSheetId="12" hidden="1">Discount!$21:$21,Discount!$27:$27</definedName>
    <definedName name="Z_B1277D53_29D6_4226_81E2_084FB62977B6_.wvu.Cols" localSheetId="12" hidden="1">Discount!$I:$P</definedName>
    <definedName name="Z_B1277D53_29D6_4226_81E2_084FB62977B6_.wvu.Cols" localSheetId="4" hidden="1">'Sch-1 Dis'!$K:$K</definedName>
    <definedName name="Z_B1277D53_29D6_4226_81E2_084FB62977B6_.wvu.PrintArea" localSheetId="16" hidden="1">'Bid Form 2nd Envelope'!$A$1:$F$49</definedName>
    <definedName name="Z_B1277D53_29D6_4226_81E2_084FB62977B6_.wvu.PrintArea" localSheetId="1" hidden="1">Cover!$B$1:$E$15</definedName>
    <definedName name="Z_B1277D53_29D6_4226_81E2_084FB62977B6_.wvu.PrintArea" localSheetId="12" hidden="1">Discount!$A$2:$G$41</definedName>
    <definedName name="Z_B1277D53_29D6_4226_81E2_084FB62977B6_.wvu.PrintArea" localSheetId="14" hidden="1">'Entry Tax'!$A$1:$E$16</definedName>
    <definedName name="Z_B1277D53_29D6_4226_81E2_084FB62977B6_.wvu.PrintArea" localSheetId="13" hidden="1">Octroi!$A$1:$E$16</definedName>
    <definedName name="Z_B1277D53_29D6_4226_81E2_084FB62977B6_.wvu.PrintArea" localSheetId="15" hidden="1">'Other Taxes &amp; Duties'!$A$1:$F$16</definedName>
    <definedName name="Z_B1277D53_29D6_4226_81E2_084FB62977B6_.wvu.PrintArea" localSheetId="17" hidden="1">'Q &amp; C'!$A$1:$F$43</definedName>
    <definedName name="Z_B1277D53_29D6_4226_81E2_084FB62977B6_.wvu.PrintArea" localSheetId="6" hidden="1">'Sch-1'!$A$1:$L$58</definedName>
    <definedName name="Z_B1277D53_29D6_4226_81E2_084FB62977B6_.wvu.PrintArea" localSheetId="4" hidden="1">'Sch-1 Dis'!$A$1:$H$32</definedName>
    <definedName name="Z_B1277D53_29D6_4226_81E2_084FB62977B6_.wvu.PrintArea" localSheetId="7" hidden="1">'Sch-2'!$A$1:$E$38</definedName>
    <definedName name="Z_B1277D53_29D6_4226_81E2_084FB62977B6_.wvu.PrintArea" localSheetId="5" hidden="1">'Sch-2 Dis'!$A$1:$G$24</definedName>
    <definedName name="Z_B1277D53_29D6_4226_81E2_084FB62977B6_.wvu.PrintArea" localSheetId="9" hidden="1">'Sch-3'!$A$1:$D$23</definedName>
    <definedName name="Z_B1277D53_29D6_4226_81E2_084FB62977B6_.wvu.PrintArea" localSheetId="8" hidden="1">'Sch-4 Dis'!$A$1:$E$44</definedName>
    <definedName name="Z_B1277D53_29D6_4226_81E2_084FB62977B6_.wvu.PrintArea" localSheetId="10" hidden="1">'Sch-5 After Discount'!$A$1:$D$32</definedName>
    <definedName name="Z_B1277D53_29D6_4226_81E2_084FB62977B6_.wvu.PrintArea" localSheetId="11" hidden="1">'Sch-6 Dis'!$A$1:$F$28</definedName>
    <definedName name="Z_B1277D53_29D6_4226_81E2_084FB62977B6_.wvu.PrintArea" localSheetId="18" hidden="1">'T &amp; D'!$A$1:$E$12</definedName>
    <definedName name="Z_B1277D53_29D6_4226_81E2_084FB62977B6_.wvu.PrintTitles" localSheetId="6" hidden="1">'Sch-1'!$14:$16</definedName>
    <definedName name="Z_B1277D53_29D6_4226_81E2_084FB62977B6_.wvu.PrintTitles" localSheetId="4" hidden="1">'Sch-1 Dis'!$15:$17</definedName>
    <definedName name="Z_B1277D53_29D6_4226_81E2_084FB62977B6_.wvu.PrintTitles" localSheetId="7" hidden="1">'Sch-2'!$3:$13</definedName>
    <definedName name="Z_B1277D53_29D6_4226_81E2_084FB62977B6_.wvu.PrintTitles" localSheetId="5" hidden="1">'Sch-2 Dis'!$13:$15</definedName>
    <definedName name="Z_B1277D53_29D6_4226_81E2_084FB62977B6_.wvu.PrintTitles" localSheetId="9" hidden="1">'Sch-3'!$3:$13</definedName>
    <definedName name="Z_B1277D53_29D6_4226_81E2_084FB62977B6_.wvu.PrintTitles" localSheetId="8" hidden="1">'Sch-4 Dis'!$3:$13</definedName>
    <definedName name="Z_B1277D53_29D6_4226_81E2_084FB62977B6_.wvu.PrintTitles" localSheetId="10" hidden="1">'Sch-5 After Discount'!$3:$13</definedName>
    <definedName name="Z_B1277D53_29D6_4226_81E2_084FB62977B6_.wvu.PrintTitles" localSheetId="11" hidden="1">'Sch-6 Dis'!$14:$14</definedName>
    <definedName name="Z_B1277D53_29D6_4226_81E2_084FB62977B6_.wvu.Rows" localSheetId="0" hidden="1">'Basic Data'!$11:$12</definedName>
    <definedName name="Z_B1277D53_29D6_4226_81E2_084FB62977B6_.wvu.Rows" localSheetId="16" hidden="1">'Bid Form 2nd Envelope'!$21:$21</definedName>
    <definedName name="Z_B1277D53_29D6_4226_81E2_084FB62977B6_.wvu.Rows" localSheetId="1" hidden="1">Cover!$7:$7,Cover!$10:$10</definedName>
    <definedName name="Z_B1277D53_29D6_4226_81E2_084FB62977B6_.wvu.Rows" localSheetId="12" hidden="1">Discount!$21:$21,Discount!$27:$27</definedName>
    <definedName name="Z_C39F923C_6CD3_45D8_86F8_6C4D806DDD7E_.wvu.Cols" localSheetId="12" hidden="1">Discount!$I:$P</definedName>
    <definedName name="Z_C39F923C_6CD3_45D8_86F8_6C4D806DDD7E_.wvu.Cols" localSheetId="4" hidden="1">'Sch-1 Dis'!$K:$K</definedName>
    <definedName name="Z_C39F923C_6CD3_45D8_86F8_6C4D806DDD7E_.wvu.PrintArea" localSheetId="16" hidden="1">'Bid Form 2nd Envelope'!$A$1:$F$49</definedName>
    <definedName name="Z_C39F923C_6CD3_45D8_86F8_6C4D806DDD7E_.wvu.PrintArea" localSheetId="1" hidden="1">Cover!$B$1:$E$15</definedName>
    <definedName name="Z_C39F923C_6CD3_45D8_86F8_6C4D806DDD7E_.wvu.PrintArea" localSheetId="12" hidden="1">Discount!$A$2:$G$41</definedName>
    <definedName name="Z_C39F923C_6CD3_45D8_86F8_6C4D806DDD7E_.wvu.PrintArea" localSheetId="14" hidden="1">'Entry Tax'!$A$1:$E$16</definedName>
    <definedName name="Z_C39F923C_6CD3_45D8_86F8_6C4D806DDD7E_.wvu.PrintArea" localSheetId="13" hidden="1">Octroi!$A$1:$E$16</definedName>
    <definedName name="Z_C39F923C_6CD3_45D8_86F8_6C4D806DDD7E_.wvu.PrintArea" localSheetId="15" hidden="1">'Other Taxes &amp; Duties'!$A$1:$F$16</definedName>
    <definedName name="Z_C39F923C_6CD3_45D8_86F8_6C4D806DDD7E_.wvu.PrintArea" localSheetId="17" hidden="1">'Q &amp; C'!$A$1:$F$43</definedName>
    <definedName name="Z_C39F923C_6CD3_45D8_86F8_6C4D806DDD7E_.wvu.PrintArea" localSheetId="6" hidden="1">'Sch-1'!$A$1:$L$58</definedName>
    <definedName name="Z_C39F923C_6CD3_45D8_86F8_6C4D806DDD7E_.wvu.PrintArea" localSheetId="4" hidden="1">'Sch-1 Dis'!$A$1:$H$32</definedName>
    <definedName name="Z_C39F923C_6CD3_45D8_86F8_6C4D806DDD7E_.wvu.PrintArea" localSheetId="7" hidden="1">'Sch-2'!$A$1:$E$38</definedName>
    <definedName name="Z_C39F923C_6CD3_45D8_86F8_6C4D806DDD7E_.wvu.PrintArea" localSheetId="5" hidden="1">'Sch-2 Dis'!$A$1:$G$24</definedName>
    <definedName name="Z_C39F923C_6CD3_45D8_86F8_6C4D806DDD7E_.wvu.PrintArea" localSheetId="9" hidden="1">'Sch-3'!$A$1:$D$23</definedName>
    <definedName name="Z_C39F923C_6CD3_45D8_86F8_6C4D806DDD7E_.wvu.PrintArea" localSheetId="8" hidden="1">'Sch-4 Dis'!$A$1:$E$44</definedName>
    <definedName name="Z_C39F923C_6CD3_45D8_86F8_6C4D806DDD7E_.wvu.PrintArea" localSheetId="10" hidden="1">'Sch-5 After Discount'!$A$1:$D$32</definedName>
    <definedName name="Z_C39F923C_6CD3_45D8_86F8_6C4D806DDD7E_.wvu.PrintArea" localSheetId="11" hidden="1">'Sch-6 Dis'!$A$1:$F$28</definedName>
    <definedName name="Z_C39F923C_6CD3_45D8_86F8_6C4D806DDD7E_.wvu.PrintArea" localSheetId="18" hidden="1">'T &amp; D'!$A$1:$E$12</definedName>
    <definedName name="Z_C39F923C_6CD3_45D8_86F8_6C4D806DDD7E_.wvu.PrintTitles" localSheetId="6" hidden="1">'Sch-1'!$14:$16</definedName>
    <definedName name="Z_C39F923C_6CD3_45D8_86F8_6C4D806DDD7E_.wvu.PrintTitles" localSheetId="4" hidden="1">'Sch-1 Dis'!$15:$17</definedName>
    <definedName name="Z_C39F923C_6CD3_45D8_86F8_6C4D806DDD7E_.wvu.PrintTitles" localSheetId="7" hidden="1">'Sch-2'!$3:$13</definedName>
    <definedName name="Z_C39F923C_6CD3_45D8_86F8_6C4D806DDD7E_.wvu.PrintTitles" localSheetId="5" hidden="1">'Sch-2 Dis'!$13:$15</definedName>
    <definedName name="Z_C39F923C_6CD3_45D8_86F8_6C4D806DDD7E_.wvu.PrintTitles" localSheetId="9" hidden="1">'Sch-3'!$3:$13</definedName>
    <definedName name="Z_C39F923C_6CD3_45D8_86F8_6C4D806DDD7E_.wvu.PrintTitles" localSheetId="8" hidden="1">'Sch-4 Dis'!$3:$13</definedName>
    <definedName name="Z_C39F923C_6CD3_45D8_86F8_6C4D806DDD7E_.wvu.PrintTitles" localSheetId="10" hidden="1">'Sch-5 After Discount'!$3:$13</definedName>
    <definedName name="Z_C39F923C_6CD3_45D8_86F8_6C4D806DDD7E_.wvu.PrintTitles" localSheetId="11" hidden="1">'Sch-6 Dis'!$14:$14</definedName>
    <definedName name="Z_C39F923C_6CD3_45D8_86F8_6C4D806DDD7E_.wvu.Rows" localSheetId="0" hidden="1">'Basic Data'!$11:$12</definedName>
    <definedName name="Z_C39F923C_6CD3_45D8_86F8_6C4D806DDD7E_.wvu.Rows" localSheetId="16" hidden="1">'Bid Form 2nd Envelope'!$21:$21</definedName>
    <definedName name="Z_C39F923C_6CD3_45D8_86F8_6C4D806DDD7E_.wvu.Rows" localSheetId="1" hidden="1">Cover!$7:$7,Cover!$10:$10</definedName>
    <definedName name="Z_C39F923C_6CD3_45D8_86F8_6C4D806DDD7E_.wvu.Rows" localSheetId="12" hidden="1">Discount!$21:$21,Discount!$27:$27</definedName>
    <definedName name="Z_E95B21C1_D936_4435_AF6F_90CF0B6A7506_.wvu.Cols" localSheetId="12" hidden="1">Discount!$I:$P</definedName>
    <definedName name="Z_E95B21C1_D936_4435_AF6F_90CF0B6A7506_.wvu.Cols" localSheetId="4" hidden="1">'Sch-1 Dis'!$K:$K</definedName>
    <definedName name="Z_E95B21C1_D936_4435_AF6F_90CF0B6A7506_.wvu.PrintArea" localSheetId="16" hidden="1">'Bid Form 2nd Envelope'!$A$1:$F$49</definedName>
    <definedName name="Z_E95B21C1_D936_4435_AF6F_90CF0B6A7506_.wvu.PrintArea" localSheetId="1" hidden="1">Cover!$B$1:$E$15</definedName>
    <definedName name="Z_E95B21C1_D936_4435_AF6F_90CF0B6A7506_.wvu.PrintArea" localSheetId="12" hidden="1">Discount!$A$2:$G$41</definedName>
    <definedName name="Z_E95B21C1_D936_4435_AF6F_90CF0B6A7506_.wvu.PrintArea" localSheetId="14" hidden="1">'Entry Tax'!$A$1:$E$16</definedName>
    <definedName name="Z_E95B21C1_D936_4435_AF6F_90CF0B6A7506_.wvu.PrintArea" localSheetId="13" hidden="1">Octroi!$A$1:$E$16</definedName>
    <definedName name="Z_E95B21C1_D936_4435_AF6F_90CF0B6A7506_.wvu.PrintArea" localSheetId="15" hidden="1">'Other Taxes &amp; Duties'!$A$1:$F$16</definedName>
    <definedName name="Z_E95B21C1_D936_4435_AF6F_90CF0B6A7506_.wvu.PrintArea" localSheetId="17" hidden="1">'Q &amp; C'!$A$1:$F$43</definedName>
    <definedName name="Z_E95B21C1_D936_4435_AF6F_90CF0B6A7506_.wvu.PrintArea" localSheetId="6" hidden="1">'Sch-1'!$A$1:$L$58</definedName>
    <definedName name="Z_E95B21C1_D936_4435_AF6F_90CF0B6A7506_.wvu.PrintArea" localSheetId="4" hidden="1">'Sch-1 Dis'!$A$1:$H$32</definedName>
    <definedName name="Z_E95B21C1_D936_4435_AF6F_90CF0B6A7506_.wvu.PrintArea" localSheetId="7" hidden="1">'Sch-2'!$A$1:$E$38</definedName>
    <definedName name="Z_E95B21C1_D936_4435_AF6F_90CF0B6A7506_.wvu.PrintArea" localSheetId="5" hidden="1">'Sch-2 Dis'!$A$1:$G$24</definedName>
    <definedName name="Z_E95B21C1_D936_4435_AF6F_90CF0B6A7506_.wvu.PrintArea" localSheetId="9" hidden="1">'Sch-3'!$A$1:$D$23</definedName>
    <definedName name="Z_E95B21C1_D936_4435_AF6F_90CF0B6A7506_.wvu.PrintArea" localSheetId="8" hidden="1">'Sch-4 Dis'!$A$1:$E$44</definedName>
    <definedName name="Z_E95B21C1_D936_4435_AF6F_90CF0B6A7506_.wvu.PrintArea" localSheetId="10" hidden="1">'Sch-5 After Discount'!$A$1:$D$32</definedName>
    <definedName name="Z_E95B21C1_D936_4435_AF6F_90CF0B6A7506_.wvu.PrintArea" localSheetId="11" hidden="1">'Sch-6 Dis'!$A$1:$F$28</definedName>
    <definedName name="Z_E95B21C1_D936_4435_AF6F_90CF0B6A7506_.wvu.PrintArea" localSheetId="18" hidden="1">'T &amp; D'!$A$1:$E$12</definedName>
    <definedName name="Z_E95B21C1_D936_4435_AF6F_90CF0B6A7506_.wvu.PrintTitles" localSheetId="6" hidden="1">'Sch-1'!$14:$16</definedName>
    <definedName name="Z_E95B21C1_D936_4435_AF6F_90CF0B6A7506_.wvu.PrintTitles" localSheetId="4" hidden="1">'Sch-1 Dis'!$15:$17</definedName>
    <definedName name="Z_E95B21C1_D936_4435_AF6F_90CF0B6A7506_.wvu.PrintTitles" localSheetId="7" hidden="1">'Sch-2'!$3:$13</definedName>
    <definedName name="Z_E95B21C1_D936_4435_AF6F_90CF0B6A7506_.wvu.PrintTitles" localSheetId="5" hidden="1">'Sch-2 Dis'!$13:$15</definedName>
    <definedName name="Z_E95B21C1_D936_4435_AF6F_90CF0B6A7506_.wvu.PrintTitles" localSheetId="9" hidden="1">'Sch-3'!$3:$13</definedName>
    <definedName name="Z_E95B21C1_D936_4435_AF6F_90CF0B6A7506_.wvu.PrintTitles" localSheetId="8" hidden="1">'Sch-4 Dis'!$3:$13</definedName>
    <definedName name="Z_E95B21C1_D936_4435_AF6F_90CF0B6A7506_.wvu.PrintTitles" localSheetId="10" hidden="1">'Sch-5 After Discount'!$3:$13</definedName>
    <definedName name="Z_E95B21C1_D936_4435_AF6F_90CF0B6A7506_.wvu.PrintTitles" localSheetId="11" hidden="1">'Sch-6 Dis'!$14:$14</definedName>
    <definedName name="Z_E95B21C1_D936_4435_AF6F_90CF0B6A7506_.wvu.Rows" localSheetId="0" hidden="1">'Basic Data'!$11:$12</definedName>
    <definedName name="Z_E95B21C1_D936_4435_AF6F_90CF0B6A7506_.wvu.Rows" localSheetId="16" hidden="1">'Bid Form 2nd Envelope'!$21:$21</definedName>
    <definedName name="Z_E95B21C1_D936_4435_AF6F_90CF0B6A7506_.wvu.Rows" localSheetId="1" hidden="1">Cover!$7:$7,Cover!$10:$10</definedName>
    <definedName name="Z_E95B21C1_D936_4435_AF6F_90CF0B6A7506_.wvu.Rows" localSheetId="12" hidden="1">Discount!$21:$21,Discount!$27:$27</definedName>
    <definedName name="Z_F51A1875_E3DE_4601_ADCE_E0FEEC04A5F8_.wvu.PrintArea" localSheetId="2" hidden="1">Instructions!$A$1:$C$49</definedName>
  </definedNames>
  <calcPr calcId="191029"/>
  <customWorkbookViews>
    <customWorkbookView name="65005 - Personal View" guid="{08A645C4-A23F-4400-B0CE-1685BC312A6F}" mergeInterval="0" personalView="1" maximized="1" windowWidth="1362" windowHeight="543" tabRatio="875" activeSheetId="20"/>
    <customWorkbookView name="01487 - Personal View" guid="{E95B21C1-D936-4435-AF6F-90CF0B6A7506}" mergeInterval="0" personalView="1" maximized="1" windowWidth="1362" windowHeight="509" activeSheetId="20"/>
    <customWorkbookView name="Ajay - Personal View" guid="{B0EE7D76-5806-4718-BDAD-3A3EA691E5E4}" mergeInterval="0" personalView="1" maximized="1" xWindow="1" yWindow="1" windowWidth="1280" windowHeight="547" activeSheetId="12"/>
    <customWorkbookView name="00398 - Personal View" guid="{696D9240-6693-44E8-B9A4-2BFADD101EE2}" mergeInterval="0" personalView="1" maximized="1" xWindow="1" yWindow="1" windowWidth="1366" windowHeight="538" activeSheetId="2"/>
    <customWorkbookView name="20074 - Personal View" guid="{4F65FF32-EC61-4022-A399-2986D7B6B8B3}" mergeInterval="0" personalView="1" maximized="1" windowWidth="1020" windowHeight="568" activeSheetId="1"/>
    <customWorkbookView name="01209 - Personal View" guid="{58D82F59-8CF6-455F-B9F4-081499FDF243}" mergeInterval="0" personalView="1" maximized="1" xWindow="1" yWindow="1" windowWidth="1366" windowHeight="538" activeSheetId="2" showComments="commIndAndComment"/>
    <customWorkbookView name="admin - Personal View" guid="{B1277D53-29D6-4226-81E2-084FB62977B6}" mergeInterval="0" personalView="1" maximized="1" xWindow="1" yWindow="1" windowWidth="1024" windowHeight="538" activeSheetId="2"/>
    <customWorkbookView name="sanjoy das - Personal View" guid="{C39F923C-6CD3-45D8-86F8-6C4D806DDD7E}" mergeInterval="0" personalView="1" maximized="1" xWindow="1" yWindow="1" windowWidth="1280" windowHeight="762" activeSheetId="16"/>
    <customWorkbookView name="20587 - Personal View" guid="{9CA44E70-650F-49CD-967F-298619682CA2}" mergeInterval="0" personalView="1" maximized="1" xWindow="1" yWindow="1" windowWidth="1362" windowHeight="538" tabRatio="875" activeSheetId="2"/>
  </customWorkbookViews>
</workbook>
</file>

<file path=xl/calcChain.xml><?xml version="1.0" encoding="utf-8"?>
<calcChain xmlns="http://schemas.openxmlformats.org/spreadsheetml/2006/main">
  <c r="F40" i="20" l="1"/>
  <c r="F39" i="20"/>
  <c r="B40" i="20"/>
  <c r="B39" i="20"/>
  <c r="B23" i="20"/>
  <c r="B22" i="20"/>
  <c r="B21" i="20"/>
  <c r="B11" i="20"/>
  <c r="B10" i="20"/>
  <c r="B9" i="20"/>
  <c r="B8" i="20"/>
  <c r="B6" i="20"/>
  <c r="D22" i="12"/>
  <c r="D21" i="12"/>
  <c r="B21" i="12"/>
  <c r="B20" i="12"/>
  <c r="B9" i="12"/>
  <c r="B10" i="12"/>
  <c r="B11" i="12"/>
  <c r="B8" i="12"/>
  <c r="E38" i="10"/>
  <c r="E37" i="10"/>
  <c r="B37" i="10"/>
  <c r="B36" i="10"/>
  <c r="B9" i="10"/>
  <c r="B10" i="10"/>
  <c r="B11" i="10"/>
  <c r="B8" i="10"/>
  <c r="L56" i="9"/>
  <c r="L55" i="9"/>
  <c r="C56" i="9"/>
  <c r="C55" i="9"/>
  <c r="C9" i="9"/>
  <c r="C10" i="9"/>
  <c r="C11" i="9"/>
  <c r="C8" i="9"/>
  <c r="L49" i="9" l="1"/>
  <c r="K49" i="9" s="1"/>
  <c r="L47" i="9"/>
  <c r="K47" i="9" s="1"/>
  <c r="L46" i="9"/>
  <c r="K46" i="9" s="1"/>
  <c r="L44" i="9"/>
  <c r="K44" i="9"/>
  <c r="L42" i="9"/>
  <c r="K42" i="9" s="1"/>
  <c r="L40" i="9"/>
  <c r="K40" i="9" s="1"/>
  <c r="L39" i="9"/>
  <c r="K39" i="9" s="1"/>
  <c r="L38" i="9"/>
  <c r="K38" i="9"/>
  <c r="L37" i="9"/>
  <c r="K37" i="9"/>
  <c r="L35" i="9"/>
  <c r="K35" i="9" s="1"/>
  <c r="L34" i="9"/>
  <c r="K34" i="9" s="1"/>
  <c r="L33" i="9"/>
  <c r="K33" i="9" s="1"/>
  <c r="L32" i="9"/>
  <c r="K32" i="9" s="1"/>
  <c r="L30" i="9"/>
  <c r="K30" i="9" s="1"/>
  <c r="L29" i="9"/>
  <c r="K29" i="9" s="1"/>
  <c r="L27" i="9"/>
  <c r="K27" i="9" s="1"/>
  <c r="L26" i="9"/>
  <c r="K26" i="9" s="1"/>
  <c r="L24" i="9"/>
  <c r="K24" i="9"/>
  <c r="L23" i="9"/>
  <c r="K23" i="9" s="1"/>
  <c r="L20" i="9"/>
  <c r="K20" i="9"/>
  <c r="L18" i="9"/>
  <c r="K18" i="9" l="1"/>
  <c r="K50" i="9" s="1"/>
  <c r="L50" i="9"/>
  <c r="B1" i="25"/>
  <c r="B2" i="25"/>
  <c r="F40" i="16"/>
  <c r="D29" i="13"/>
  <c r="A7" i="11"/>
  <c r="B7" i="25"/>
  <c r="B2" i="2"/>
  <c r="A3" i="6" s="1"/>
  <c r="F31" i="21"/>
  <c r="F32" i="21" s="1"/>
  <c r="F14" i="21" s="1"/>
  <c r="AC17" i="20"/>
  <c r="B17" i="20" s="1"/>
  <c r="AB17" i="20"/>
  <c r="A1" i="23" s="1"/>
  <c r="B11" i="15"/>
  <c r="B3" i="2"/>
  <c r="A1" i="3"/>
  <c r="J24" i="16"/>
  <c r="H1" i="22"/>
  <c r="J24" i="21"/>
  <c r="I24" i="21" s="1"/>
  <c r="I1" i="22" s="1"/>
  <c r="K18" i="6"/>
  <c r="G19" i="6" s="1"/>
  <c r="C16" i="11"/>
  <c r="K14" i="11" s="1"/>
  <c r="H2" i="22"/>
  <c r="J25" i="21"/>
  <c r="I25" i="21" s="1"/>
  <c r="I2" i="22" s="1"/>
  <c r="H3" i="22"/>
  <c r="J26" i="21"/>
  <c r="I26" i="21" s="1"/>
  <c r="I3" i="22" s="1"/>
  <c r="H4" i="22"/>
  <c r="H5" i="22"/>
  <c r="F9" i="21"/>
  <c r="D21" i="21"/>
  <c r="F21" i="21" s="1"/>
  <c r="G26" i="21"/>
  <c r="G3" i="22" s="1"/>
  <c r="G27" i="21"/>
  <c r="G4" i="22" s="1"/>
  <c r="G28" i="21"/>
  <c r="G5" i="22" s="1"/>
  <c r="Z1" i="20"/>
  <c r="H21" i="20"/>
  <c r="B29" i="13"/>
  <c r="F6" i="19"/>
  <c r="F7" i="19"/>
  <c r="F8" i="19"/>
  <c r="F9" i="19"/>
  <c r="F10" i="19"/>
  <c r="F11" i="19"/>
  <c r="F12" i="19"/>
  <c r="F13" i="19"/>
  <c r="F14" i="19"/>
  <c r="F15" i="19"/>
  <c r="E6" i="18"/>
  <c r="E7" i="18"/>
  <c r="E8" i="18"/>
  <c r="E9" i="18"/>
  <c r="E10" i="18"/>
  <c r="E11" i="18"/>
  <c r="E12" i="18"/>
  <c r="E13" i="18"/>
  <c r="E14" i="18"/>
  <c r="E15" i="18"/>
  <c r="E6" i="17"/>
  <c r="E7" i="17"/>
  <c r="E8" i="17"/>
  <c r="E9" i="17"/>
  <c r="E10" i="17"/>
  <c r="E11" i="17"/>
  <c r="E12" i="17"/>
  <c r="E13" i="17"/>
  <c r="E14" i="17"/>
  <c r="E15" i="17"/>
  <c r="J16" i="16"/>
  <c r="J21" i="16"/>
  <c r="J25" i="16"/>
  <c r="J26" i="16"/>
  <c r="J27" i="16"/>
  <c r="J28" i="16"/>
  <c r="J31" i="16"/>
  <c r="O4" i="15"/>
  <c r="O5" i="15"/>
  <c r="A6" i="15"/>
  <c r="O6" i="15"/>
  <c r="O8" i="15"/>
  <c r="A16" i="15"/>
  <c r="B16" i="15"/>
  <c r="C16" i="15"/>
  <c r="D16" i="15"/>
  <c r="A17" i="15"/>
  <c r="B17" i="15"/>
  <c r="C17" i="15"/>
  <c r="D17" i="15"/>
  <c r="A18" i="15"/>
  <c r="B18" i="15"/>
  <c r="C18" i="15"/>
  <c r="D18" i="15"/>
  <c r="A19" i="15"/>
  <c r="B19" i="15"/>
  <c r="C19" i="15"/>
  <c r="D19" i="15"/>
  <c r="A20" i="15"/>
  <c r="B20" i="15"/>
  <c r="C20" i="15"/>
  <c r="D20" i="15"/>
  <c r="N21" i="15"/>
  <c r="O22" i="15" s="1"/>
  <c r="A6" i="13"/>
  <c r="B15" i="13"/>
  <c r="D22" i="13"/>
  <c r="D26" i="13"/>
  <c r="A6" i="11"/>
  <c r="C21" i="11"/>
  <c r="C26" i="11"/>
  <c r="G14" i="10"/>
  <c r="G15" i="10"/>
  <c r="S50" i="9"/>
  <c r="A6" i="8"/>
  <c r="A16" i="8"/>
  <c r="B16" i="8"/>
  <c r="C16" i="8"/>
  <c r="D16" i="8"/>
  <c r="A17" i="8"/>
  <c r="A7" i="6"/>
  <c r="B8" i="6"/>
  <c r="B9" i="6"/>
  <c r="B10" i="6"/>
  <c r="B11" i="6"/>
  <c r="A18" i="6"/>
  <c r="B18" i="6"/>
  <c r="C18" i="6"/>
  <c r="D18" i="6"/>
  <c r="E18" i="6"/>
  <c r="H18" i="6"/>
  <c r="B29" i="6"/>
  <c r="B30" i="6"/>
  <c r="G30" i="6"/>
  <c r="G31" i="6"/>
  <c r="Z2" i="20"/>
  <c r="E16" i="8"/>
  <c r="F16" i="8"/>
  <c r="G16" i="8" s="1"/>
  <c r="G17" i="8" s="1"/>
  <c r="I19" i="16"/>
  <c r="J19" i="16" s="1"/>
  <c r="C21" i="10"/>
  <c r="D18" i="10" s="1"/>
  <c r="K18" i="10" s="1"/>
  <c r="G20" i="10"/>
  <c r="G21" i="10" s="1"/>
  <c r="G22" i="10" s="1"/>
  <c r="G23" i="10" s="1"/>
  <c r="I18" i="16"/>
  <c r="J18" i="16" s="1"/>
  <c r="D8" i="21"/>
  <c r="D10" i="21" s="1"/>
  <c r="B21" i="8"/>
  <c r="B42" i="11"/>
  <c r="C40" i="16"/>
  <c r="B26" i="15"/>
  <c r="D7" i="21"/>
  <c r="F7" i="21" s="1"/>
  <c r="I24" i="16"/>
  <c r="D6" i="21"/>
  <c r="F6" i="21"/>
  <c r="O7" i="15"/>
  <c r="O3" i="15"/>
  <c r="O9" i="15" s="1"/>
  <c r="K14" i="10"/>
  <c r="C39" i="16"/>
  <c r="B41" i="11"/>
  <c r="B28" i="13"/>
  <c r="B25" i="15"/>
  <c r="B20" i="8"/>
  <c r="AG9" i="20"/>
  <c r="B8" i="13"/>
  <c r="D4" i="21"/>
  <c r="B8" i="11"/>
  <c r="B9" i="11"/>
  <c r="B10" i="13"/>
  <c r="B8" i="15"/>
  <c r="B10" i="11"/>
  <c r="F37" i="20"/>
  <c r="B10" i="15"/>
  <c r="B8" i="8"/>
  <c r="B10" i="8"/>
  <c r="G37" i="16"/>
  <c r="B9" i="15"/>
  <c r="B9" i="13"/>
  <c r="B9" i="8"/>
  <c r="B11" i="11"/>
  <c r="B11" i="8"/>
  <c r="B11" i="13"/>
  <c r="E20" i="15"/>
  <c r="F20" i="15"/>
  <c r="E19" i="15"/>
  <c r="F19" i="15" s="1"/>
  <c r="E18" i="15"/>
  <c r="F18" i="15" s="1"/>
  <c r="I22" i="16"/>
  <c r="J22" i="16" s="1"/>
  <c r="I28" i="16"/>
  <c r="F18" i="6"/>
  <c r="G18" i="6" s="1"/>
  <c r="E17" i="15"/>
  <c r="F17" i="15" s="1"/>
  <c r="F21" i="15" s="1"/>
  <c r="G22" i="6" s="1"/>
  <c r="D17" i="10"/>
  <c r="A9" i="23" l="1"/>
  <c r="B9" i="23" s="1"/>
  <c r="D9" i="23" s="1"/>
  <c r="A7" i="23"/>
  <c r="B7" i="23" s="1"/>
  <c r="D7" i="23" s="1"/>
  <c r="G20" i="6"/>
  <c r="G21" i="6" s="1"/>
  <c r="G23" i="6" s="1"/>
  <c r="A1" i="10"/>
  <c r="A1" i="20"/>
  <c r="A1" i="12"/>
  <c r="A7" i="15"/>
  <c r="E43" i="11"/>
  <c r="D30" i="13"/>
  <c r="A7" i="13"/>
  <c r="A7" i="8"/>
  <c r="G22" i="8"/>
  <c r="F27" i="15"/>
  <c r="G21" i="8"/>
  <c r="E42" i="11"/>
  <c r="AG6" i="20"/>
  <c r="A3" i="15"/>
  <c r="A43" i="21"/>
  <c r="A1" i="13"/>
  <c r="A1" i="11"/>
  <c r="A1" i="6"/>
  <c r="E16" i="18"/>
  <c r="D26" i="10" s="1"/>
  <c r="D30" i="11" s="1"/>
  <c r="A8" i="23"/>
  <c r="B8" i="23" s="1"/>
  <c r="D8" i="23" s="1"/>
  <c r="A3" i="9"/>
  <c r="F8" i="21"/>
  <c r="F10" i="21" s="1"/>
  <c r="F16" i="19"/>
  <c r="D29" i="10" s="1"/>
  <c r="D33" i="11" s="1"/>
  <c r="J3" i="22"/>
  <c r="A3" i="8"/>
  <c r="J2" i="22"/>
  <c r="J1" i="22"/>
  <c r="E16" i="17"/>
  <c r="D23" i="10" s="1"/>
  <c r="D27" i="11" s="1"/>
  <c r="D17" i="21" s="1"/>
  <c r="L27" i="21" s="1"/>
  <c r="C12" i="16"/>
  <c r="I16" i="16"/>
  <c r="N17" i="15"/>
  <c r="D15" i="10"/>
  <c r="D14" i="11"/>
  <c r="A6" i="23"/>
  <c r="B6" i="23" s="1"/>
  <c r="AG7" i="20"/>
  <c r="AG8" i="20" s="1"/>
  <c r="A11" i="23"/>
  <c r="B11" i="23" s="1"/>
  <c r="D11" i="23" s="1"/>
  <c r="A10" i="23"/>
  <c r="B10" i="23" s="1"/>
  <c r="D10" i="23" s="1"/>
  <c r="F26" i="15"/>
  <c r="A4" i="23"/>
  <c r="D14" i="12"/>
  <c r="A2" i="16"/>
  <c r="I25" i="16"/>
  <c r="A1" i="8"/>
  <c r="F39" i="16"/>
  <c r="A1" i="9"/>
  <c r="A1" i="15"/>
  <c r="A3" i="12"/>
  <c r="A3" i="11"/>
  <c r="A3" i="10"/>
  <c r="A3" i="13"/>
  <c r="C15" i="20"/>
  <c r="G25" i="21" l="1"/>
  <c r="G2" i="22" s="1"/>
  <c r="D32" i="10"/>
  <c r="D16" i="12" s="1"/>
  <c r="D18" i="12" s="1"/>
  <c r="D18" i="21"/>
  <c r="L28" i="21" s="1"/>
  <c r="I26" i="16"/>
  <c r="I31" i="16"/>
  <c r="I29" i="16"/>
  <c r="J29" i="16" s="1"/>
  <c r="I15" i="16"/>
  <c r="J15" i="16" s="1"/>
  <c r="O22" i="16" s="1"/>
  <c r="D19" i="13" s="1"/>
  <c r="I20" i="16"/>
  <c r="J20" i="16" s="1"/>
  <c r="H11" i="21"/>
  <c r="D11" i="21" s="1"/>
  <c r="F11" i="21" s="1"/>
  <c r="F12" i="21" s="1"/>
  <c r="D14" i="21"/>
  <c r="D36" i="11"/>
  <c r="G24" i="21"/>
  <c r="K28" i="21"/>
  <c r="F36" i="21"/>
  <c r="F18" i="21" s="1"/>
  <c r="L5" i="22"/>
  <c r="L4" i="22"/>
  <c r="K27" i="21"/>
  <c r="F18" i="12" l="1"/>
  <c r="O19" i="16"/>
  <c r="O18" i="16"/>
  <c r="D21" i="13" s="1"/>
  <c r="O20" i="16"/>
  <c r="D17" i="13" s="1"/>
  <c r="D12" i="21"/>
  <c r="G1" i="22"/>
  <c r="B27" i="21"/>
  <c r="K4" i="22"/>
  <c r="D7" i="22" s="1"/>
  <c r="K5" i="22"/>
  <c r="D8" i="22" s="1"/>
  <c r="B28" i="21"/>
  <c r="D19" i="21"/>
  <c r="D20" i="21" s="1"/>
  <c r="L24" i="21"/>
  <c r="D15" i="13" l="1"/>
  <c r="D25" i="13" s="1"/>
  <c r="C19" i="11"/>
  <c r="D33" i="21" s="1"/>
  <c r="F33" i="21" s="1"/>
  <c r="L1" i="22"/>
  <c r="K24" i="21"/>
  <c r="C24" i="11" l="1"/>
  <c r="C25" i="11" s="1"/>
  <c r="D22" i="11" s="1"/>
  <c r="C20" i="11"/>
  <c r="D17" i="11" s="1"/>
  <c r="D15" i="21" s="1"/>
  <c r="L25" i="21" s="1"/>
  <c r="K1" i="22"/>
  <c r="D4" i="22" s="1"/>
  <c r="B24" i="21"/>
  <c r="F34" i="21"/>
  <c r="F35" i="21"/>
  <c r="F16" i="21" s="1"/>
  <c r="K17" i="11" l="1"/>
  <c r="K22" i="11"/>
  <c r="D16" i="21"/>
  <c r="L26" i="21" s="1"/>
  <c r="F15" i="21"/>
  <c r="F19" i="21" s="1"/>
  <c r="F20" i="21" s="1"/>
  <c r="F37" i="21"/>
  <c r="F38" i="21" s="1"/>
  <c r="F17" i="21" s="1"/>
  <c r="K25" i="21"/>
  <c r="L2" i="22"/>
  <c r="K2" i="22" l="1"/>
  <c r="D5" i="22" s="1"/>
  <c r="B25" i="21"/>
  <c r="K26" i="21"/>
  <c r="L3" i="22"/>
  <c r="K3" i="22" l="1"/>
  <c r="D6" i="22" s="1"/>
  <c r="B26" i="21"/>
</calcChain>
</file>

<file path=xl/sharedStrings.xml><?xml version="1.0" encoding="utf-8"?>
<sst xmlns="http://schemas.openxmlformats.org/spreadsheetml/2006/main" count="870" uniqueCount="539">
  <si>
    <t xml:space="preserve"> or such other sums as may be determined in accordance with the terms and conditions of the Bidding Documents.</t>
  </si>
  <si>
    <t>st</t>
  </si>
  <si>
    <t>nd</t>
  </si>
  <si>
    <t>rd</t>
  </si>
  <si>
    <t>th</t>
  </si>
  <si>
    <t>January</t>
  </si>
  <si>
    <t>February</t>
  </si>
  <si>
    <t>March</t>
  </si>
  <si>
    <t>April</t>
  </si>
  <si>
    <t>May</t>
  </si>
  <si>
    <t>June</t>
  </si>
  <si>
    <t>July</t>
  </si>
  <si>
    <t>August</t>
  </si>
  <si>
    <t>September</t>
  </si>
  <si>
    <t>October</t>
  </si>
  <si>
    <t>November</t>
  </si>
  <si>
    <t>December</t>
  </si>
  <si>
    <t>One</t>
  </si>
  <si>
    <t>Two</t>
  </si>
  <si>
    <t>Three</t>
  </si>
  <si>
    <t>Four</t>
  </si>
  <si>
    <t>Five</t>
  </si>
  <si>
    <t>Six</t>
  </si>
  <si>
    <t>Seven</t>
  </si>
  <si>
    <t>Eight</t>
  </si>
  <si>
    <t>Nine</t>
  </si>
  <si>
    <t>Ten</t>
  </si>
  <si>
    <t>Eleven</t>
  </si>
  <si>
    <t>Twelve</t>
  </si>
  <si>
    <t>Thirteen</t>
  </si>
  <si>
    <t>Fourteen</t>
  </si>
  <si>
    <t>Fifteen</t>
  </si>
  <si>
    <t>Sixteen</t>
  </si>
  <si>
    <t>Seventeen</t>
  </si>
  <si>
    <t>Eighteen</t>
  </si>
  <si>
    <t>Nineteen</t>
  </si>
  <si>
    <t>Twenty</t>
  </si>
  <si>
    <t>Twenty Two</t>
  </si>
  <si>
    <t>Twenty One</t>
  </si>
  <si>
    <t>Twenty Three</t>
  </si>
  <si>
    <t>Twenty Four</t>
  </si>
  <si>
    <t>Twenty Six</t>
  </si>
  <si>
    <t>Twenty Five</t>
  </si>
  <si>
    <t>Twenty Seven</t>
  </si>
  <si>
    <t>Twenty Eight</t>
  </si>
  <si>
    <t>Twenty Nine</t>
  </si>
  <si>
    <t>Thirty</t>
  </si>
  <si>
    <t>Thirty One</t>
  </si>
  <si>
    <t>Thirty Two</t>
  </si>
  <si>
    <t>Thirty Three</t>
  </si>
  <si>
    <t>Thirty Four</t>
  </si>
  <si>
    <t>Thirty Fivr</t>
  </si>
  <si>
    <t>Thirty Six</t>
  </si>
  <si>
    <t>Thirty Seven</t>
  </si>
  <si>
    <t>Thirty Eight</t>
  </si>
  <si>
    <t>Thirty Nine</t>
  </si>
  <si>
    <t>Forty</t>
  </si>
  <si>
    <t>Forty One</t>
  </si>
  <si>
    <t>Forty Two</t>
  </si>
  <si>
    <t>Forty Three</t>
  </si>
  <si>
    <t>Forty Four</t>
  </si>
  <si>
    <t>Forty Five</t>
  </si>
  <si>
    <t>Forty Six</t>
  </si>
  <si>
    <t>Forty Seven</t>
  </si>
  <si>
    <t>Forty Eight</t>
  </si>
  <si>
    <t>Forty Nine</t>
  </si>
  <si>
    <t>Fifty</t>
  </si>
  <si>
    <t>Fifty One</t>
  </si>
  <si>
    <t>Fifty Two</t>
  </si>
  <si>
    <t>Fifty Three</t>
  </si>
  <si>
    <t>Fifty Four</t>
  </si>
  <si>
    <t>Fifty Five</t>
  </si>
  <si>
    <t>Fifty Six</t>
  </si>
  <si>
    <t>Fifty Seven</t>
  </si>
  <si>
    <t>Fifty Eight</t>
  </si>
  <si>
    <t>Fifty Nine</t>
  </si>
  <si>
    <t>Sixty</t>
  </si>
  <si>
    <t>Sixty One</t>
  </si>
  <si>
    <t>Sixty Two</t>
  </si>
  <si>
    <t>Sixty Three</t>
  </si>
  <si>
    <t>Sixty Four</t>
  </si>
  <si>
    <t>Sixty Five</t>
  </si>
  <si>
    <t>Sixty Six</t>
  </si>
  <si>
    <t>Sixty Seven</t>
  </si>
  <si>
    <t>Sixty Eight</t>
  </si>
  <si>
    <t>Sixty Nine</t>
  </si>
  <si>
    <t xml:space="preserve">Seventy </t>
  </si>
  <si>
    <t>Seventy One</t>
  </si>
  <si>
    <t>Seventy Two</t>
  </si>
  <si>
    <t>Seventy Three</t>
  </si>
  <si>
    <t>Seventy Four</t>
  </si>
  <si>
    <t>Seventy Five</t>
  </si>
  <si>
    <t>Seventy Six</t>
  </si>
  <si>
    <t>Seventy Seven</t>
  </si>
  <si>
    <t>Seventy Eight</t>
  </si>
  <si>
    <t>Seventy Nine</t>
  </si>
  <si>
    <t xml:space="preserve">Eighty </t>
  </si>
  <si>
    <t>Eighty One</t>
  </si>
  <si>
    <t>Eighty Two</t>
  </si>
  <si>
    <t>Eighty Three</t>
  </si>
  <si>
    <t>Eighty Four</t>
  </si>
  <si>
    <t>Eighty Five</t>
  </si>
  <si>
    <t>Eighty Six</t>
  </si>
  <si>
    <t>Eighty Seven</t>
  </si>
  <si>
    <t>Eighty Eight</t>
  </si>
  <si>
    <t>Eighty Nine</t>
  </si>
  <si>
    <t xml:space="preserve">Ninety </t>
  </si>
  <si>
    <t>Ninety One</t>
  </si>
  <si>
    <t>Ninety Two</t>
  </si>
  <si>
    <t>Ninety Three</t>
  </si>
  <si>
    <t>Ninety Four</t>
  </si>
  <si>
    <t>Ninety Five</t>
  </si>
  <si>
    <t>Ninety Six</t>
  </si>
  <si>
    <t>Ninety Seven</t>
  </si>
  <si>
    <t>Ninety Eight</t>
  </si>
  <si>
    <t>Ninety Nine</t>
  </si>
  <si>
    <t xml:space="preserve">One Hundred </t>
  </si>
  <si>
    <t>Excise Duty</t>
  </si>
  <si>
    <t>BID FORM (Second Envelope)</t>
  </si>
  <si>
    <t>Please provide additional information of the Bidder</t>
  </si>
  <si>
    <t>Date :</t>
  </si>
  <si>
    <t>Place :</t>
  </si>
  <si>
    <t>Dear Sir</t>
  </si>
  <si>
    <t>LETTER OF DISCOUNT</t>
  </si>
  <si>
    <t>Subject  :</t>
  </si>
  <si>
    <t>With reference to the subject tender, we hereby offer unconditional discount on the prices quoted by us as per details given here below :</t>
  </si>
  <si>
    <t>Schedule-2 : Freight &amp; Insurance</t>
  </si>
  <si>
    <t>Schedule-3 : Erection Charges</t>
  </si>
  <si>
    <t>Please consider this letter of discount as the integral part of our price bid.</t>
  </si>
  <si>
    <t>Letter of Discount</t>
  </si>
  <si>
    <t xml:space="preserve">This letter of discount is optional. Bidder may / may not offer any discount. </t>
  </si>
  <si>
    <t>After Discount</t>
  </si>
  <si>
    <t>Sales Tax</t>
  </si>
  <si>
    <t>Vat</t>
  </si>
  <si>
    <t>Discount Sche-7</t>
  </si>
  <si>
    <t>Enter following details of the bidder</t>
  </si>
  <si>
    <t xml:space="preserve">Printed Name </t>
  </si>
  <si>
    <t>Designation</t>
  </si>
  <si>
    <t>Schedule-1 : Ex works prices (Direct Only)</t>
  </si>
  <si>
    <t>Schedule-1 : Ex works prices (Bought Out Only)</t>
  </si>
  <si>
    <t>Instructions / error messages, if any, will be displayed automatically  after selecting the cell.</t>
  </si>
  <si>
    <t xml:space="preserve">Rate of  VAT </t>
  </si>
  <si>
    <t>State/Province to be indicated :</t>
  </si>
  <si>
    <t>Business Address                       :</t>
  </si>
  <si>
    <t>Country of Incorporation         :</t>
  </si>
  <si>
    <t>Name of Principal Officer         :</t>
  </si>
  <si>
    <t>Address of  Principal Officer    :</t>
  </si>
  <si>
    <r>
      <t xml:space="preserve">Discount on lum-sum basis on the Schedules as given below : </t>
    </r>
    <r>
      <rPr>
        <sz val="11"/>
        <rFont val="Book Antiqua"/>
        <family val="1"/>
      </rPr>
      <t xml:space="preserve">[The discount shall be proportionately applicable on all the relevent items of the respective Schdules.] </t>
    </r>
    <r>
      <rPr>
        <b/>
        <sz val="11"/>
        <rFont val="Book Antiqua"/>
        <family val="1"/>
      </rPr>
      <t>In Rs.</t>
    </r>
  </si>
  <si>
    <r>
      <t>Discount on percent basis on the Schedules as given below :</t>
    </r>
    <r>
      <rPr>
        <sz val="11"/>
        <rFont val="Book Antiqua"/>
        <family val="1"/>
      </rPr>
      <t xml:space="preserve"> [The discount shall be proportionately applicable on all the relevent items of the respective Schdules.] </t>
    </r>
    <r>
      <rPr>
        <b/>
        <sz val="11"/>
        <rFont val="Book Antiqua"/>
        <family val="1"/>
      </rPr>
      <t>In Percent (%)</t>
    </r>
  </si>
  <si>
    <t>Name of Package</t>
  </si>
  <si>
    <t>Enter basic data here</t>
  </si>
  <si>
    <t>Package Code</t>
  </si>
  <si>
    <t>Specification No.</t>
  </si>
  <si>
    <t>Item Description</t>
  </si>
  <si>
    <t>Type Tests</t>
  </si>
  <si>
    <t>Nos of tests</t>
  </si>
  <si>
    <t>Quantity in km.</t>
  </si>
  <si>
    <t>(a)</t>
  </si>
  <si>
    <t>(b)</t>
  </si>
  <si>
    <t>(d)</t>
  </si>
  <si>
    <t>(c)</t>
  </si>
  <si>
    <t>Tests to be conducted</t>
  </si>
  <si>
    <t>[Fill up data only in the relevent open area]</t>
  </si>
  <si>
    <r>
      <t>General guidelines for filling up  the Price Schedules, Discount Letter &amp; Bid Form for 2</t>
    </r>
    <r>
      <rPr>
        <b/>
        <vertAlign val="superscript"/>
        <sz val="12"/>
        <rFont val="Book Antiqua"/>
        <family val="1"/>
      </rPr>
      <t>nd</t>
    </r>
    <r>
      <rPr>
        <b/>
        <sz val="12"/>
        <rFont val="Book Antiqua"/>
        <family val="1"/>
      </rPr>
      <t xml:space="preserve"> Envelope</t>
    </r>
  </si>
  <si>
    <t>Bidder’s Name and Address</t>
  </si>
  <si>
    <t>Type &amp; Designation</t>
  </si>
  <si>
    <t>7 = 5 x 6</t>
  </si>
  <si>
    <t>Unit price</t>
  </si>
  <si>
    <t>No. of Tests</t>
  </si>
  <si>
    <t>Unit Type Test Charges</t>
  </si>
  <si>
    <t>Total Type Test Charges</t>
  </si>
  <si>
    <t>Test Laboratory where the tests are proposed to be conducted [Indicate name and place of the test laboratory]</t>
  </si>
  <si>
    <t>Specify amount of Excise Duty, Sales Tax/VAT and other taxes payable on the transaction between the Contractor and the Employer and octroi/entry tax as applicable for destination site/state on all items of supply including bought-out finished items (to be identified in the Contract), which shall be dispatched directly from the sub-vendor’s works to the Employer’s site (sale-in-transit), separately in Schedule-5. Excise Duty, Sales tax and other levies for all the bought-out items are to be included in the EXW Price (Col. No. 5) only and not to be indicated in Schedule-5.</t>
  </si>
  <si>
    <t>Schedule - 4</t>
  </si>
  <si>
    <t>Quantity on which Sales Tax is applicable</t>
  </si>
  <si>
    <t xml:space="preserve">UTS test on stranded  conductor </t>
  </si>
  <si>
    <t xml:space="preserve">DC resistance test on stranded conductor </t>
  </si>
  <si>
    <t>In Rs.</t>
  </si>
  <si>
    <t>In Percent (%)</t>
  </si>
  <si>
    <t>As per Lum-sum</t>
  </si>
  <si>
    <t>AS per Percent</t>
  </si>
  <si>
    <t>Multipackage lum-sum</t>
  </si>
  <si>
    <t>Multipackage on Percent</t>
  </si>
  <si>
    <t>Total Discount</t>
  </si>
  <si>
    <t>As per lum-sum on Sch-3</t>
  </si>
  <si>
    <t>As per Percent on Sch-3</t>
  </si>
  <si>
    <t>As per lum-sum on Sch-7</t>
  </si>
  <si>
    <t>As per Percent on Sch-7</t>
  </si>
  <si>
    <t>Unit</t>
  </si>
  <si>
    <t>All values are in Indian Rupees.</t>
  </si>
  <si>
    <t>SI. No.</t>
  </si>
  <si>
    <t>Qty.</t>
  </si>
  <si>
    <t>Unit Ex-works price</t>
  </si>
  <si>
    <t>Total Ex-works price</t>
  </si>
  <si>
    <t>Description</t>
  </si>
  <si>
    <t>Unit Erection Charges</t>
  </si>
  <si>
    <t>Description of Test</t>
  </si>
  <si>
    <t>Total Test Charges (Rs.)</t>
  </si>
  <si>
    <t>Plant and Equipment (including Mandatory Spares Parts) to be supplied, including Type Test Charges for Tests to be conducted.</t>
  </si>
  <si>
    <t>Sl. No.</t>
  </si>
  <si>
    <t>Item Nos.</t>
  </si>
  <si>
    <t>Total Price (INR)</t>
  </si>
  <si>
    <t>1</t>
  </si>
  <si>
    <t>TOTAL EXCISE DUTY</t>
  </si>
  <si>
    <t>2</t>
  </si>
  <si>
    <t>3</t>
  </si>
  <si>
    <t>4</t>
  </si>
  <si>
    <t>TOTAL OTHER TAXES &amp; DUTIES</t>
  </si>
  <si>
    <t>(GRAND SUMMARY)</t>
  </si>
  <si>
    <t xml:space="preserve">Local Transportation, Insurance and other Incidental Services </t>
  </si>
  <si>
    <t>Installation Charges</t>
  </si>
  <si>
    <t>5</t>
  </si>
  <si>
    <t>Taxes and Duties</t>
  </si>
  <si>
    <t>6</t>
  </si>
  <si>
    <t>Item  Description</t>
  </si>
  <si>
    <t>To:</t>
  </si>
  <si>
    <t>Name        :</t>
  </si>
  <si>
    <t>Contract Services</t>
  </si>
  <si>
    <t>Address    :</t>
  </si>
  <si>
    <t>Power Grid Corporation of India Ltd.,</t>
  </si>
  <si>
    <t>"Saudamini", Plot No.-2</t>
  </si>
  <si>
    <t>Sector-29, (near IFFCO Chowk)</t>
  </si>
  <si>
    <t>Gurgaon (Haryana) - 122001</t>
  </si>
  <si>
    <t>Mode of Transaction (Direct / Bought-out)</t>
  </si>
  <si>
    <t>6 = 4 x 5</t>
  </si>
  <si>
    <t xml:space="preserve">Date          : </t>
  </si>
  <si>
    <t>Place         :</t>
  </si>
  <si>
    <t>Signature   :</t>
  </si>
  <si>
    <t>Printed Name   :</t>
  </si>
  <si>
    <t>Designation   :</t>
  </si>
  <si>
    <t>Common Seal   :</t>
  </si>
  <si>
    <t>Note          :</t>
  </si>
  <si>
    <t>Total Erection Charges</t>
  </si>
  <si>
    <t>Name     :</t>
  </si>
  <si>
    <t>Address :</t>
  </si>
  <si>
    <t>SUMMARY OF TAXES &amp; DUTIES APPLICABLE ON GOODS</t>
  </si>
  <si>
    <t>Rate of Excise Duty for Direct items indicated in Sch-1</t>
  </si>
  <si>
    <t>TOTAL SCHEDULE NO. 1</t>
  </si>
  <si>
    <t>TOTAL SCHEDULE NO. 2</t>
  </si>
  <si>
    <t>TOTAL SCHEDULE NO. 3</t>
  </si>
  <si>
    <t>TOTAL SCHEDULE NO. 4</t>
  </si>
  <si>
    <t>Schedule - 1</t>
  </si>
  <si>
    <t>Based on the data filled in the respective schedules, e-Form is generated automatically. A print out of e-Form may be taken and the data may be filled in the electronic form of the tender provided on the portal.</t>
  </si>
  <si>
    <t>(SCHEDULE OF RATES AND PRICES : TYPE TEST CHARGES)</t>
  </si>
  <si>
    <t>(SCHEDULE OF RATES AND PRICES : EX-WORKS PRICES)</t>
  </si>
  <si>
    <t>(SCHEDULE OF RATES AND PRICES : FREIGHT &amp; INSURANCE CHARGES)</t>
  </si>
  <si>
    <t>Total Ex-works Price including Type Test charges</t>
  </si>
  <si>
    <t xml:space="preserve"> Total Ex-Works Price</t>
  </si>
  <si>
    <t>Direct</t>
  </si>
  <si>
    <t>Total Freight &amp; Insurance</t>
  </si>
  <si>
    <t>Schedule - 2</t>
  </si>
  <si>
    <t>Schedule - 5</t>
  </si>
  <si>
    <t>Schedule - 6</t>
  </si>
  <si>
    <t>SL. NO.</t>
  </si>
  <si>
    <t>Total Type Test charges: (A)+(B)+C)</t>
  </si>
  <si>
    <t>Not Applicable</t>
  </si>
  <si>
    <t>TOTAL OCTROI</t>
  </si>
  <si>
    <t>TOTAL ENTRY TAX</t>
  </si>
  <si>
    <t>Note       :</t>
  </si>
  <si>
    <r>
      <t xml:space="preserve">Type Test Charges 
</t>
    </r>
    <r>
      <rPr>
        <sz val="10"/>
        <rFont val="Book Antiqua"/>
        <family val="1"/>
      </rPr>
      <t>[Total of this Schedule is included in Schedule - 1 above.]</t>
    </r>
  </si>
  <si>
    <t>Entry Tax</t>
  </si>
  <si>
    <t>TOTAL SALES TAX</t>
  </si>
  <si>
    <t>TOTAL VAT</t>
  </si>
  <si>
    <t xml:space="preserve">Rate of Sales Tax </t>
  </si>
  <si>
    <t>Total VAT for direct transaction between the Contractor and the Employer (identified in Schedule 1 as 'Direct') which are not included in the Ex-works price as per the provision of the Bidding Documents, as applicable</t>
  </si>
  <si>
    <t>Total Sales Tax for direct transaction between the Contractor and the Employer (identified in Schedule 1 as 'Direct') which are not included in the Ex-works price as per the provision of the Bidding Documents, as applicable.</t>
  </si>
  <si>
    <t>Total Octroi/Entry Tax as applicable for destination site/state on all items of supply, as per the provisions of the Bidding Documents, on all items of Schedule 1.</t>
  </si>
  <si>
    <t>Total Excise Duty for direct transaction between the Contractor and the Employer (identified in Schedule 1 as 'Direct') which are not included in the Ex-works price as per the provision of the Bidding Documents, as applicable.</t>
  </si>
  <si>
    <t>Total Others levies payable in India (please specify) as applicable for destination site/state on all items of supply, as per the provisions of the Bidding Documents, on all items of Schedule 1.</t>
  </si>
  <si>
    <t>GRAND TOTAL [1+2+3+4+5+6]</t>
  </si>
  <si>
    <t xml:space="preserve">Date         : </t>
  </si>
  <si>
    <t>The reimbursement of Excise Duty, Sales Tax/VAT and other levies as per Sl. No. 1 &amp; 2 above subject to provision of ITB Clause 11.4 shall be only against those items for which the Mode of Transaction indicated in Schedule - 1 is 'Direct'. In case of those items in the said Sechedule-1 against which the  mode of transaction has been  left blank, the same shall be deemed to be 'Bought-out' for the purpose of Evaluation and award of Contract and the price indicated in Schedule 1 against such items shall be deemed to be inclusive of all such taxes, duties and levies.</t>
  </si>
  <si>
    <t>Date      :</t>
  </si>
  <si>
    <t>Dear Ladies and/or Gentlemen,</t>
  </si>
  <si>
    <t xml:space="preserve">The above amounts are in accordance with the price schedules attached herewith and are made part of this bid.  </t>
  </si>
  <si>
    <t xml:space="preserve">Price Schedules </t>
  </si>
  <si>
    <t>In line with the requirements of the Bidding documents, we enclose herewith the following Price Schedules, duly filled - in as per your proforma:</t>
  </si>
  <si>
    <t>Thanking you, we remain,</t>
  </si>
  <si>
    <t>Yours faithfully,</t>
  </si>
  <si>
    <t>Printed Name :</t>
  </si>
  <si>
    <t>Designation :</t>
  </si>
  <si>
    <t>Bid Proposal Ref. No.</t>
  </si>
  <si>
    <t>Name of Contract  :</t>
  </si>
  <si>
    <t>We are aware that the Price Schedules do not generally give a full description of the Work to be performed under each item and we shall be deemed to have read the Technical Specifications and other sections of the Bidding Documents and Drawings to ascertain the full scope of Work included in each item while filling-in the rates and prices. We agree that the entered rates and prices shall be deemed to include for the full scope as aforesaid, including overheads and profit.</t>
  </si>
  <si>
    <t>We understand that in the price schedules, where there are errors between the total of the amounts given under the column for the price Breakdown and the amount given under the Total Price, the former shall prevail and the latter will be corrected accordingly. We further understand that where there are discrepancies between amounts stated in figures and amounts stated in words, the amount stated in words shall prevail. Similarly, any discrepancy in the total bid price and that of the summation of Schedule price (price indicated in a Schedule indicating the total of that schedule), the total bid price shall be corrected to reflect the actual summation of the Schedule prices.</t>
  </si>
  <si>
    <t>Details of Octroi</t>
  </si>
  <si>
    <t>Sl No.</t>
  </si>
  <si>
    <t>Description of Items</t>
  </si>
  <si>
    <t>Amount on which Octroi is applicable</t>
  </si>
  <si>
    <t>Rate of Octroi</t>
  </si>
  <si>
    <t>Octroi</t>
  </si>
  <si>
    <t>(1)</t>
  </si>
  <si>
    <t>(2)</t>
  </si>
  <si>
    <t>(3)</t>
  </si>
  <si>
    <t>(4)</t>
  </si>
  <si>
    <t>(5) =(3) x (4)</t>
  </si>
  <si>
    <t>Total</t>
  </si>
  <si>
    <t>Details of Entry Tax</t>
  </si>
  <si>
    <t>Amount on which Entry Tax is applicable</t>
  </si>
  <si>
    <t>Rate of Entry Tax</t>
  </si>
  <si>
    <t>Details of Other Taxes &amp; Duties</t>
  </si>
  <si>
    <t>Amount on which Other Taxes &amp; Duties are applicable</t>
  </si>
  <si>
    <t>Description of Taxes &amp; Duties</t>
  </si>
  <si>
    <t>Rate of Taxes &amp; Duties</t>
  </si>
  <si>
    <t>Amount of Taxes &amp; Duties</t>
  </si>
  <si>
    <t>(5)</t>
  </si>
  <si>
    <t>(6) =(3) x (4)</t>
  </si>
  <si>
    <t>Bid Form 2nd Envelope</t>
  </si>
  <si>
    <t>Total Type Test charges as per Schedule-6</t>
  </si>
  <si>
    <t>Bought Out</t>
  </si>
  <si>
    <t xml:space="preserve">to be paid extra at actual </t>
  </si>
  <si>
    <t>Click here for details of Octroi</t>
  </si>
  <si>
    <t>Click here for details of Entry Taxes</t>
  </si>
  <si>
    <t>TOTAL SCHEDULE NO. 6</t>
  </si>
  <si>
    <r>
      <t>Discount on lum-sum basis on total price quoted by us without Taxes &amp; Duties.</t>
    </r>
    <r>
      <rPr>
        <sz val="11"/>
        <rFont val="Book Antiqua"/>
        <family val="1"/>
      </rPr>
      <t xml:space="preserve"> [The discount shall be proportionately applicable on all the items of all the Schdules i.e. Sch-1 (without type test charges), Sch-2 &amp; Sch-6] </t>
    </r>
    <r>
      <rPr>
        <b/>
        <sz val="11"/>
        <rFont val="Book Antiqua"/>
        <family val="1"/>
      </rPr>
      <t>In Rs.</t>
    </r>
  </si>
  <si>
    <r>
      <t>Discount on percent basis on total price quoted by us without Taxes &amp; Duties.</t>
    </r>
    <r>
      <rPr>
        <sz val="11"/>
        <rFont val="Book Antiqua"/>
        <family val="1"/>
      </rPr>
      <t xml:space="preserve"> [The discount shall be proportionately applicable on all the items of all the Schdules i.e. Sch-1 (without type test charges), Sch-2 &amp; Sch-6] </t>
    </r>
    <r>
      <rPr>
        <b/>
        <sz val="11"/>
        <rFont val="Book Antiqua"/>
        <family val="1"/>
      </rPr>
      <t>In Percent (%)</t>
    </r>
  </si>
  <si>
    <t>Schedule-6 : Type Test Charges</t>
  </si>
  <si>
    <t>Eq Weightage of Rs/ %</t>
  </si>
  <si>
    <t>Final Discount Factor</t>
  </si>
  <si>
    <t>Click here for details of Other Taxes &amp; Duties</t>
  </si>
  <si>
    <t>GRAND TOTAL [1+2+3+4]</t>
  </si>
  <si>
    <t>Schedule - 5 After Discount</t>
  </si>
  <si>
    <t>Place      :</t>
  </si>
  <si>
    <t xml:space="preserve">Date      : </t>
  </si>
  <si>
    <t>Total Octroi as applicable for destination site/state on all items of supply, as per the provisions of the Bidding Documents, on all items of Schedule 1.</t>
  </si>
  <si>
    <t>Total Entry Tax as applicable for destination site/state on all items of supply, as per the provisions of the Bidding Documents, on all items of Schedule 1.</t>
  </si>
  <si>
    <t>Amount on which Sales Tax is applicable</t>
  </si>
  <si>
    <t>Amount on which VAT becomes applicable</t>
  </si>
  <si>
    <t>Schedule-1 :  (Direct Only)</t>
  </si>
  <si>
    <t>Schedule-1 : (Bought Out Only)</t>
  </si>
  <si>
    <t>Excise Duty on this Amount</t>
  </si>
  <si>
    <t>STATEMENT OF QUOTED / CORRECTED PRICES</t>
  </si>
  <si>
    <t>All Figures are in Rupees</t>
  </si>
  <si>
    <t>Bidder</t>
  </si>
  <si>
    <t>Price Component</t>
  </si>
  <si>
    <t>Quoted Price</t>
  </si>
  <si>
    <t>Corrected Price</t>
  </si>
  <si>
    <r>
      <t>TOTAL SCHEDULE NO. 1:</t>
    </r>
    <r>
      <rPr>
        <sz val="11"/>
        <rFont val="Book Antiqua"/>
        <family val="1"/>
      </rPr>
      <t>Ex-Works Price of</t>
    </r>
    <r>
      <rPr>
        <b/>
        <sz val="11"/>
        <rFont val="Book Antiqua"/>
        <family val="1"/>
      </rPr>
      <t xml:space="preserve"> </t>
    </r>
    <r>
      <rPr>
        <sz val="11"/>
        <rFont val="Book Antiqua"/>
        <family val="1"/>
      </rPr>
      <t>Plant and Equipment including Type Test Charges</t>
    </r>
  </si>
  <si>
    <t xml:space="preserve"> </t>
  </si>
  <si>
    <r>
      <t>TOTAL SCHEDULE NO.2:</t>
    </r>
    <r>
      <rPr>
        <sz val="11"/>
        <rFont val="Book Antiqua"/>
        <family val="1"/>
      </rPr>
      <t xml:space="preserve"> Local Transportation, Insurance and other Incidental Services.</t>
    </r>
  </si>
  <si>
    <r>
      <t xml:space="preserve">TOTAL SCHEDULE NO.3: </t>
    </r>
    <r>
      <rPr>
        <sz val="11"/>
        <rFont val="Book Antiqua"/>
        <family val="1"/>
      </rPr>
      <t>Installation Charges</t>
    </r>
  </si>
  <si>
    <r>
      <t xml:space="preserve">TOTAL SCHEDULE NO.4: </t>
    </r>
    <r>
      <rPr>
        <sz val="11"/>
        <rFont val="Book Antiqua"/>
        <family val="1"/>
      </rPr>
      <t>Training Charges</t>
    </r>
  </si>
  <si>
    <r>
      <t>TOTAL BID PRICE:  (</t>
    </r>
    <r>
      <rPr>
        <sz val="11"/>
        <rFont val="Book Antiqua"/>
        <family val="1"/>
      </rPr>
      <t>Excluding Taxes &amp; Duties</t>
    </r>
    <r>
      <rPr>
        <b/>
        <sz val="11"/>
        <rFont val="Book Antiqua"/>
        <family val="1"/>
      </rPr>
      <t>)</t>
    </r>
  </si>
  <si>
    <t xml:space="preserve">DISCOUNT  </t>
  </si>
  <si>
    <r>
      <t xml:space="preserve">NET BID PRICE </t>
    </r>
    <r>
      <rPr>
        <sz val="11"/>
        <rFont val="Book Antiqua"/>
        <family val="1"/>
      </rPr>
      <t>(Excluding Taxes &amp; Duties)</t>
    </r>
  </si>
  <si>
    <t>TAXES &amp; DUTIES PAYABLE ADDITIONALLY</t>
  </si>
  <si>
    <t>A) EXCISE DUTY</t>
  </si>
  <si>
    <t>B) CENTRAL SALES TAX</t>
  </si>
  <si>
    <t>C) VAT</t>
  </si>
  <si>
    <t xml:space="preserve">D) ENTRY TAX / OCTROI </t>
  </si>
  <si>
    <t xml:space="preserve">E) OTHERS </t>
  </si>
  <si>
    <t>F)    TOTAL TAXES &amp; DUTIES</t>
  </si>
  <si>
    <t>TOTAL BID PRICE (INCLUDING TAXES &amp; DUTIES)</t>
  </si>
  <si>
    <r>
      <t xml:space="preserve">TOTAL SCHEDULE NO.7: </t>
    </r>
    <r>
      <rPr>
        <sz val="11"/>
        <rFont val="Book Antiqua"/>
        <family val="1"/>
      </rPr>
      <t>Type Test Charges
[Total of this Schedule is included in Schedule-1 above]</t>
    </r>
  </si>
  <si>
    <t>I)</t>
  </si>
  <si>
    <t>Bidder  has indicated the following taxes and duties additionally applicable for their bid:</t>
  </si>
  <si>
    <t xml:space="preserve">Excise Duty </t>
  </si>
  <si>
    <t xml:space="preserve">CST </t>
  </si>
  <si>
    <t xml:space="preserve">VAT </t>
  </si>
  <si>
    <t>Entry Tax/ Octroi</t>
  </si>
  <si>
    <t xml:space="preserve">Others </t>
  </si>
  <si>
    <t>II)</t>
  </si>
  <si>
    <t>With regard to Entry Tax, it may be  mentioned that the substations covered under the subject pacakge falls in State of MP, where an entry tax @ 2% of Purchase Price is applicable. In view of the above, the taxes and duties inter-alia including entry tax applicable for the bids are calculated :</t>
  </si>
  <si>
    <t>a)</t>
  </si>
  <si>
    <t>Ex-Works Price of Direct Supplies (after discount, if any)</t>
  </si>
  <si>
    <t>Rs.</t>
  </si>
  <si>
    <t>b)</t>
  </si>
  <si>
    <t>Excise Duty, as applicable on (a) above at the rate :</t>
  </si>
  <si>
    <t>c)</t>
  </si>
  <si>
    <t>d)</t>
  </si>
  <si>
    <t>CST, as applicable on (a) + ED (b) above at the rate :</t>
  </si>
  <si>
    <t>e)</t>
  </si>
  <si>
    <t>VAT, as applicable on (a) + ED (b) above at the rate :</t>
  </si>
  <si>
    <t>f)</t>
  </si>
  <si>
    <t>Others [……………………………………………]</t>
  </si>
  <si>
    <t>g)</t>
  </si>
  <si>
    <t>Purchase Price for Entry Tax (Total Ex-Works+F&amp;I+ED+CST+Others)</t>
  </si>
  <si>
    <t>h)</t>
  </si>
  <si>
    <t>Entry Tax, as applicable on (e) above at the rate :</t>
  </si>
  <si>
    <t>Statement of Quoted / Corrected Prices</t>
  </si>
  <si>
    <t>Page</t>
  </si>
  <si>
    <t>Clause Ref. No.</t>
  </si>
  <si>
    <t xml:space="preserve">Description of Clause </t>
  </si>
  <si>
    <t>Observation/ Comment of the Bidder</t>
  </si>
  <si>
    <t>Remarks</t>
  </si>
  <si>
    <t>Clause 10 Taxes and Duties, Section-IV, GCC</t>
  </si>
  <si>
    <t>10. Taxes and Duties</t>
  </si>
  <si>
    <t>10.1 The Supplier shall be entirely responsible for payment of all taxes, duties, licence fees ……………………….</t>
  </si>
  <si>
    <t>10.2 The Supplier shall be solely responsible for the taxes that may be levied on the Supplier's persons ………………………..</t>
  </si>
  <si>
    <t>10.3 In respect of direct transaction between the Purchaser and the Supplier, the EXW price is inclusive…………………………..</t>
  </si>
  <si>
    <t>10.4 Octroi/entry tax as applicable for destination site/state on all items of supply including bought-out finished items, which shall be dispatched directly from the ……………………………………</t>
  </si>
  <si>
    <t>10.5 Purchaser would not bear any liability on account of Service Tax. ……………….</t>
  </si>
  <si>
    <t>10.6 Sales Tax/VAT on Works Contract, Turnover Tax or any other similar taxes under the …………………………………..</t>
  </si>
  <si>
    <t>10.7 For the purpose of the Contract, it is agreed that the Contract Price specified in Article 2(Contract Price and Terms of Payment) of the Contract Agreement is based on the taxes, duties, levies and charges prevailing at the date seven (07) days prior to the last date of bid submission (hereinafter called “Tax” in this GCC Sub-clause 10.7). .……………........................................</t>
  </si>
  <si>
    <t>In respect of raw materials, intermediary components etc and bought out items, neither the Purchaser nor the Supplier shall be entitled to any claim arising due to increase or decrease in the rate of Tax, ……………………………………………....</t>
  </si>
  <si>
    <t>Clause 29 Change in Laws and Regulations, Section-IV, GCC</t>
  </si>
  <si>
    <t>29.1 If, after the date seven (07) days prior to the date of Bid Opening, any law, regulation, ordinance, order or by-law having the force of law is enacted, promulgated, abrogated or changed in India (which shall be deemed to include any change in interpretation or application by the competent authorities) ……………………………………….</t>
  </si>
  <si>
    <t>Discount(s) offered at sl. No. 1 to 4 will automatically get displayed and accounted for in the respective items of the Schedules.</t>
  </si>
  <si>
    <t>We hereby offer Multi-package discount as given below:</t>
  </si>
  <si>
    <t xml:space="preserve">Corona extinction voltage test on hex bundle (dry) </t>
  </si>
  <si>
    <t xml:space="preserve">Radio interference voltage test on hex bundle (dry) </t>
  </si>
  <si>
    <t>Total VAT for direct transaction between the Contractor and the Purchaser (identified in Schedule 1 as 'Direct') which are not included in the Ex-works price as per the provision of the Bidding Documents, as applicable</t>
  </si>
  <si>
    <t xml:space="preserve">In continuation of First Envelope of our Bid, we hereby submit the Second Envelope of the Bid, both of which shall be read together and in conjunction with each other, and shall be construed as an integral part of our Bid. Accordingly, we the undersigned, offer to supply goods as per provision of Technical Specification) under the above-named package in full conformity with the said Bidding Documents for the sum of Rs. </t>
  </si>
  <si>
    <t xml:space="preserve">POWER GRID CORPORATION OF INDIA LIMITED, </t>
  </si>
  <si>
    <t>Happy Bidding !</t>
  </si>
  <si>
    <t>* * *</t>
  </si>
  <si>
    <t>Fill up additional information as required.</t>
  </si>
  <si>
    <t>●</t>
  </si>
  <si>
    <t>Fill up ref. no. as bidder's ref no. of this letter.</t>
  </si>
  <si>
    <r>
      <t>Bid from 2</t>
    </r>
    <r>
      <rPr>
        <b/>
        <vertAlign val="superscript"/>
        <sz val="12"/>
        <color indexed="12"/>
        <rFont val="Book Antiqua"/>
        <family val="1"/>
      </rPr>
      <t>nd</t>
    </r>
    <r>
      <rPr>
        <b/>
        <sz val="12"/>
        <color indexed="12"/>
        <rFont val="Book Antiqua"/>
        <family val="1"/>
      </rPr>
      <t xml:space="preserve"> Envelope :</t>
    </r>
  </si>
  <si>
    <t>No cell is required to be filled in by the bidder in this worksheet.</t>
  </si>
  <si>
    <t>Total amount shall get calculated automatically.</t>
  </si>
  <si>
    <t>Fill up unit rates for all the items in numeric values greater than 0 (zero). If unit rate is left blank, the corresponding item shall be deemed to be included in the total price.</t>
  </si>
  <si>
    <t>Sch-2 (Freight &amp; Insurance Charges) :</t>
  </si>
  <si>
    <t>Sch-1 (Ex-works Prices) :</t>
  </si>
  <si>
    <t>Click for Sch-1 given at the right top of the worksheet to go to Sch-1.</t>
  </si>
  <si>
    <t>Fill up date in dd-mm-yyyy format from drop down menu.</t>
  </si>
  <si>
    <r>
      <t>In case of JV partners more than 2, enter details of 3</t>
    </r>
    <r>
      <rPr>
        <strike/>
        <vertAlign val="superscript"/>
        <sz val="12"/>
        <rFont val="Book Antiqua"/>
        <family val="1"/>
      </rPr>
      <t>rd</t>
    </r>
    <r>
      <rPr>
        <strike/>
        <sz val="12"/>
        <rFont val="Book Antiqua"/>
        <family val="1"/>
      </rPr>
      <t xml:space="preserve"> &amp; more partners along with details of 2</t>
    </r>
    <r>
      <rPr>
        <strike/>
        <vertAlign val="superscript"/>
        <sz val="12"/>
        <rFont val="Book Antiqua"/>
        <family val="1"/>
      </rPr>
      <t>nd</t>
    </r>
    <r>
      <rPr>
        <strike/>
        <sz val="12"/>
        <rFont val="Book Antiqua"/>
        <family val="1"/>
      </rPr>
      <t xml:space="preserve"> partner.</t>
    </r>
  </si>
  <si>
    <t>Select nos. of the JV Partners other than the Lead Partner from drop down menu.</t>
  </si>
  <si>
    <t>Names of Bidder :</t>
  </si>
  <si>
    <t>Opening page of the workbook.</t>
  </si>
  <si>
    <t xml:space="preserve">Cover : </t>
  </si>
  <si>
    <t>This Workbook consists of following worksheets :</t>
  </si>
  <si>
    <t>II</t>
  </si>
  <si>
    <t>Do not reformat any of the cell of the work book.</t>
  </si>
  <si>
    <t>(vi)</t>
  </si>
  <si>
    <t>Do not use copy &amp; paste or cut &amp; paste options for filling up the data.</t>
  </si>
  <si>
    <t>(v)</t>
  </si>
  <si>
    <t>Do not link any cell of this work book with any other work book.</t>
  </si>
  <si>
    <t>(iv)</t>
  </si>
  <si>
    <t>Select only the options provided in pull down menus.</t>
  </si>
  <si>
    <t>(iii)</t>
  </si>
  <si>
    <t>Certain data type entries have been restricted, such as Numeric values or limits of numeric values.</t>
  </si>
  <si>
    <t>(ii)</t>
  </si>
  <si>
    <t>Fill up only green shaded cells.</t>
  </si>
  <si>
    <t>(i)</t>
  </si>
  <si>
    <t>While filling up the worksheets following may please be observed :</t>
  </si>
  <si>
    <t>I</t>
  </si>
  <si>
    <t>Select Orignal Equipment Manufacturer, or Authorised Dealer of Manufacturer, or Authorised Distributor of Manufacturer orAuthorised Indian Representative of Manufacturer from the pull down menu. Do not leave this cell blank.</t>
  </si>
  <si>
    <t>Fill up names and address of the Bidder and /or Manufacturer</t>
  </si>
  <si>
    <t>Light Weight T&amp;P</t>
  </si>
  <si>
    <t>NOT APPLICABLE</t>
  </si>
  <si>
    <t>To be paid by POWERGRID directly to Sales Tax Authority</t>
  </si>
  <si>
    <t>ODISHA PROJECTS</t>
  </si>
  <si>
    <t>PLOT NO.-4, UNIT-41, NILADRI VIHAR</t>
  </si>
  <si>
    <t>CHANDRASHEKHARPUR, BHUBANESWAR-751021</t>
  </si>
  <si>
    <t>DY.GENERAL MANAGER(C&amp;M)</t>
  </si>
  <si>
    <t>All Prices are in Indian Rupees.</t>
  </si>
  <si>
    <t>Rate of GST applicable 
( in %)</t>
  </si>
  <si>
    <t xml:space="preserve">SAC
(Service Accounting Codes)
</t>
  </si>
  <si>
    <t>Total GST for Supervision Charges, if, any between the Contractor and the Employer (identified in Schedule 3') which are not included in the Supervision Charges as per the provision of the Bidding Documents, as applicable.</t>
  </si>
  <si>
    <t>TOTAL GST ON SERVICES</t>
  </si>
  <si>
    <t>GRAND TOTAL [1+2]</t>
  </si>
  <si>
    <t>Confirmed</t>
  </si>
  <si>
    <t>Taxes and Duties not included in Schedule 1 to 3</t>
  </si>
  <si>
    <t>We declare that as specified in Clause 11.5, Section –II: ITB, Vol.-I of the Bidding Documents, prices quoted by us in the Price Schedules shall be subject to Price Adjustment during the execution of Contract in accordance with Appendix-2 (Price Adjustment) to the Contract Agreement.</t>
  </si>
  <si>
    <t xml:space="preserve">We declare that items left blank in the Schedules will be deemed to have been included in other items. The TOTAL for each Schedule and the TOTAL of Grand Summary shall be deemed to be the total price for executing the Facilities and sections thereof in complete accordance with the Contract, whether or not each individual item has been priced. </t>
  </si>
  <si>
    <t xml:space="preserve">We confirm that except as otherwise specifically provided our Bid Prices in this Second Envelope include all taxes, duties, levies and charges as may be assessed on us, our Sub-Contractor/Sub-Vendor or their employees by all municipal, state or national government authorities in connection with the Facilities, in and outside of India. </t>
  </si>
  <si>
    <t># (For Joint Venture only) We, the partners of Joint Venture submitting this bid, do agree and confirm that in case of Award of Contract on the Joint Venture, we shall be jointly and severally liable and responsible for the execution of the Contract in accordance with Contract terms and conditions.</t>
  </si>
  <si>
    <t>We, hereby, declare that only the persons or firms interested in this proposal as principals are named here and that no other persons or firms other than those mentioned herein have any interest in this proposal or in the Contract to be entered into, if the award is made on us, that this proposal is made without any connection with any other person, firm or party likewise submitting a proposal is in all respects for and in good faith, without collusion or fraud.</t>
  </si>
  <si>
    <t>GST Amount</t>
  </si>
  <si>
    <t>We confirm that we have also registered/we shall also get registered in the GST Network with a GSTIN , in all the states from which we shall make our supply of goods.</t>
  </si>
  <si>
    <r>
      <t xml:space="preserve">100% of applicable Taxes and Duties i.e </t>
    </r>
    <r>
      <rPr>
        <b/>
        <sz val="12"/>
        <rFont val="Book Antiqua"/>
        <family val="1"/>
      </rPr>
      <t>GST</t>
    </r>
    <r>
      <rPr>
        <sz val="12"/>
        <rFont val="Book Antiqua"/>
        <family val="1"/>
      </rPr>
      <t>, which are payable by the Purchaser under the Contract, shall be reimbursed by the Purchaser on production of satisfactory documentary evidence by the Supplier in accordance with the provisions of the Bidding Documents.</t>
    </r>
  </si>
  <si>
    <t xml:space="preserve">Summary of GST quoted on all items in Schedule 1 &amp; Schedule 3 shall be displayed automatically. </t>
  </si>
  <si>
    <t>This letter shall consider the total price as per Grand Summary (Schedule-5).</t>
  </si>
  <si>
    <t>Total amount including GST, taxes, duties etc. shall be calculated and dislayed automatically.</t>
  </si>
  <si>
    <t>Unit rates of the items shall be inclusive of all duties, levies, cess etc. excluding GST. GST shall be applicable on transaction between Employer and Contractor. Employer will not pay any GST on transaction between Contractor and sub-vendors.</t>
  </si>
  <si>
    <t>Select from Drop-down menu. Whether  rate of GST in column ‘6’ is confirmed. If not  indicate applicable rate of GST #</t>
  </si>
  <si>
    <t>Whether SAC in column ‘4’ is confirmed. If not  indicate applicable the SAC #</t>
  </si>
  <si>
    <r>
      <t xml:space="preserve">We further understand that notwithstanding 3.0 above, in case of award on us, you shall also bear and pay/reimburse to us, </t>
    </r>
    <r>
      <rPr>
        <b/>
        <sz val="12"/>
        <rFont val="Book Antiqua"/>
        <family val="1"/>
      </rPr>
      <t>GST applicable on supplies</t>
    </r>
    <r>
      <rPr>
        <sz val="12"/>
        <rFont val="Book Antiqua"/>
        <family val="1"/>
      </rPr>
      <t xml:space="preserve"> by us to you, imposed on the Goods including  Type Test charges for Type test to be conducted specified in Schedule No. 1,  of the Price Schedule in this Second Envelope ; by the Indian Laws. </t>
    </r>
  </si>
  <si>
    <t>Service Activity Number</t>
  </si>
  <si>
    <t># In case the bidder leaves the cell for confirmation of the SAC code and/or  GST rate  “blank”,  the SAC code and corresponding GST rate indicated by the Employer shall be deemed to be the one confirmed by the Bidder.</t>
  </si>
  <si>
    <t>Name :</t>
  </si>
  <si>
    <t>TOTAL GST ON BUY-BACK</t>
  </si>
  <si>
    <t>Total GST for Buy-Back</t>
  </si>
  <si>
    <t>Service (Installation &amp; commissioning)  Charges</t>
  </si>
  <si>
    <t>Service (Installation &amp; commissioning) Charges</t>
  </si>
  <si>
    <t>Sch-6 (Buy Back Charges) :</t>
  </si>
  <si>
    <t>Specify type of Bidder         [Select from drop down menu]</t>
  </si>
  <si>
    <t>Name of the Bidder</t>
  </si>
  <si>
    <t>Address of Bidder</t>
  </si>
  <si>
    <t>MT</t>
  </si>
  <si>
    <t>SET</t>
  </si>
  <si>
    <t>Phase Plate (Set of three)</t>
  </si>
  <si>
    <t>Shieldwire Earthing incl. PG Clamps, Downlead clamps but excl. Earthwire bits i.e. shield wire earthing (pipe type) shall be as additional for items i.e. earthing of towers (pipe type)</t>
  </si>
  <si>
    <t>(SCHEDULE OF RATES AND PRICES :Supervision/Erection Charges)</t>
  </si>
  <si>
    <t>Unit Supervision/Erection Charges</t>
  </si>
  <si>
    <t>Total Supervision/Erection Charges</t>
  </si>
  <si>
    <t>EA</t>
  </si>
  <si>
    <t>Pipe Type</t>
  </si>
  <si>
    <t>Danger  Plate</t>
  </si>
  <si>
    <t>Number  Plate</t>
  </si>
  <si>
    <t>Anti-Climbing Devices</t>
  </si>
  <si>
    <t>NOS.</t>
  </si>
  <si>
    <t>Sets</t>
  </si>
  <si>
    <t>KMS</t>
  </si>
  <si>
    <t>ERECTION OF VARIOUS TYPES OF TOWERS &amp; TOWER PARTS,TOWER EXTENSIONS (COMPLETE) INCLUDING BOLTS &amp; NUTS, HANGERS, D-SHACKLES, STEP BOLTS, PACK WASHERS ETC., INCLUDING TACK WELDING &amp; SUPPLY &amp; APPLICATION OF ZINC RICH PRIMER &amp; TWO COATS OF ENAMEL PAINT</t>
  </si>
  <si>
    <t xml:space="preserve">400 kV  Single Circuit Towers             </t>
  </si>
  <si>
    <t>BENCHING</t>
  </si>
  <si>
    <t>All kinds of soils except fissured rock,hard rock and sandy soil</t>
  </si>
  <si>
    <t>Work associated with tower foundations for various type of  towers</t>
  </si>
  <si>
    <t>Excavation in various types of soils</t>
  </si>
  <si>
    <t>Normal soil</t>
  </si>
  <si>
    <t>wet soil</t>
  </si>
  <si>
    <t>CONCRETING (INCLUDING ALL ASSOCIATED WORKS RELATED TO FOUNDATION NOT COVERED IN 4.1 &amp; 4.3)</t>
  </si>
  <si>
    <t>Concreting (1:1.5:3)</t>
  </si>
  <si>
    <t>Lean Concrete (1:3:6)</t>
  </si>
  <si>
    <t>REINFORCEMENT STEEL</t>
  </si>
  <si>
    <t>Supply, transportation and placement of Reinforcement steel</t>
  </si>
  <si>
    <t>Installation of 400kv S/C Stub including bolts, nuts, washers etc.</t>
  </si>
  <si>
    <t>Installation of  earthing of towers</t>
  </si>
  <si>
    <t>Rod type</t>
  </si>
  <si>
    <t>Counterpoise Earthing</t>
  </si>
  <si>
    <t>Installation of  tower accessories</t>
  </si>
  <si>
    <t>Installation of insulator strings complete with arcing horns &amp; necessary hardware, installing and stringing of conductor including fixing of conductor accessories, installing &amp; stringing of earth wire &amp; OPGW including fixing of earth wire/OPGW accessories.</t>
  </si>
  <si>
    <t xml:space="preserve">Installation of OPGW </t>
  </si>
  <si>
    <t>Installation of Joint Box for 24F OPGW.</t>
  </si>
  <si>
    <t>Dismantling &amp; Destringing</t>
  </si>
  <si>
    <t>Dismantling of existing towers ( 3 nos )  piece by piece in safe condition by removing the tack welding / punching etc. and handing over to POWERGRID STORE(as per BOM) as directed by Engineer in Charge including transportation,loading, unloading and stacking in store</t>
  </si>
  <si>
    <t>Destringing of Conductor &amp; earthwire/OPGW of 400KV S/C Twin moose line and handing over to POWERGRID store including transportation, loading and unloading</t>
  </si>
  <si>
    <t>Stub Dismantling Work</t>
  </si>
  <si>
    <t>Dismantling of Existing Stub up to 1.5 Meter including Blasting, Reaming, and levelling</t>
  </si>
  <si>
    <t>KM.</t>
  </si>
  <si>
    <t>CUM.</t>
  </si>
  <si>
    <t>CU.M.</t>
  </si>
  <si>
    <t xml:space="preserve">Nos </t>
  </si>
  <si>
    <t>Grand Total</t>
  </si>
  <si>
    <t xml:space="preserve">Erection works pertaining to Diversion/Modification of 400KV S/C Rengali-Indravati Transmission Line near Bhawanipatna for construction of NH Bypass Road (Deposit work On Behalf of NHAI).
</t>
  </si>
  <si>
    <t>ODP/BB/C&amp;M-4460/OT-09/RFx No. 5002005058/25-26</t>
  </si>
  <si>
    <t>Fill up only green shaded cells in Sch-1</t>
  </si>
  <si>
    <t>All the cells in Sch-2 are auto filled, therefore no cell is required to be filled up there.</t>
  </si>
  <si>
    <t>Sch-1 (Service (Installation &amp; commissioning)  Charges) :</t>
  </si>
  <si>
    <t>Sch-2 (Summary of Taxes and Duties applicable on the Goods) :</t>
  </si>
  <si>
    <t>Sch -3 :</t>
  </si>
  <si>
    <t>Individual Firm</t>
  </si>
  <si>
    <t>Dy. GENERAL MANAGER(C&amp;M)</t>
  </si>
  <si>
    <t>400KV S/C transmission line(Normal Terrain) with Twin Moose Conductor</t>
  </si>
  <si>
    <t>The reimbursement of Excise Duty, Sales Tax/VAT and other levies as per Sl. No. 1 above subject to provision of ITB Clause 11.4 shall be only against those items for which the Mode of Transaction indicated in Schedule - 1 is 'Direct'. In case of those items in the said Sechedule-1 against which the  mode of transaction has been  left blank, the same shall be deemed to be 'Bought-out' for the purpose of Evaluation and award of Contract and the price indicated in Schedule 1 against such items shall be deemed to be inclusive of all such taxes, duties and levies.</t>
  </si>
  <si>
    <t>Grand Summary [Schedule 1 to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</si>
</sst>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 #,##0.00_ ;_ * \-#,##0.00_ ;_ * &quot;-&quot;??_ ;_ @_ "/>
    <numFmt numFmtId="164" formatCode="_(* #,##0.00_);_(* \(#,##0.00\);_(* &quot;-&quot;??_);_(@_)"/>
    <numFmt numFmtId="165" formatCode="_(&quot;$&quot;* #,##0.00_);_(&quot;$&quot;* \(#,##0.00\);_(&quot;$&quot;* &quot;-&quot;??_);_(@_)"/>
    <numFmt numFmtId="166" formatCode="0.0"/>
    <numFmt numFmtId="167" formatCode="0.000"/>
    <numFmt numFmtId="168" formatCode="_(* #,##0_);_(* \(#,##0\);_(* \-??_);_(@_)"/>
    <numFmt numFmtId="169" formatCode="#,##0.0"/>
    <numFmt numFmtId="170" formatCode="_-&quot;£&quot;* #,##0.00_-;\-&quot;£&quot;* #,##0.00_-;_-&quot;£&quot;* &quot;-&quot;??_-;_-@_-"/>
    <numFmt numFmtId="171" formatCode="&quot;\&quot;#,##0.00;[Red]\-&quot;\&quot;#,##0.00"/>
    <numFmt numFmtId="172" formatCode="#,##0.000_);\(#,##0.000\)"/>
    <numFmt numFmtId="173" formatCode="0.0_)"/>
    <numFmt numFmtId="174" formatCode=";;"/>
    <numFmt numFmtId="175" formatCode="&quot; &quot;@"/>
    <numFmt numFmtId="176" formatCode="#,##0.00&quot;  &quot;"/>
    <numFmt numFmtId="177" formatCode="[$-409]dd\-mmm\-yy;@"/>
    <numFmt numFmtId="178" formatCode="_(* #,##0_);_(* \(#,##0\);_(* &quot;-&quot;??_);_(@_)"/>
    <numFmt numFmtId="179" formatCode="0.0000000000%"/>
    <numFmt numFmtId="180" formatCode="0.00_)"/>
  </numFmts>
  <fonts count="73">
    <font>
      <sz val="11"/>
      <name val="Book Antiqua"/>
      <family val="1"/>
    </font>
    <font>
      <sz val="10"/>
      <name val="Arial"/>
      <family val="2"/>
    </font>
    <font>
      <u/>
      <sz val="10"/>
      <color indexed="12"/>
      <name val="Arial"/>
      <family val="2"/>
    </font>
    <font>
      <sz val="8"/>
      <name val="Arial"/>
      <family val="2"/>
    </font>
    <font>
      <b/>
      <sz val="12"/>
      <name val="Arial"/>
      <family val="2"/>
    </font>
    <font>
      <sz val="12"/>
      <name val="Book Antiqua"/>
      <family val="1"/>
    </font>
    <font>
      <b/>
      <sz val="12"/>
      <name val="Book Antiqua"/>
      <family val="1"/>
    </font>
    <font>
      <sz val="14"/>
      <name val="AngsanaUPC"/>
      <family val="1"/>
    </font>
    <font>
      <sz val="12"/>
      <name val="¹ÙÅÁÃ¼"/>
      <charset val="129"/>
    </font>
    <font>
      <sz val="10"/>
      <color indexed="10"/>
      <name val="Arial"/>
      <family val="2"/>
    </font>
    <font>
      <u/>
      <sz val="9"/>
      <color indexed="12"/>
      <name val="Arial"/>
      <family val="2"/>
    </font>
    <font>
      <sz val="7"/>
      <name val="Small Fonts"/>
      <family val="2"/>
    </font>
    <font>
      <b/>
      <sz val="10"/>
      <name val="Arial CE"/>
      <family val="2"/>
      <charset val="238"/>
    </font>
    <font>
      <u/>
      <sz val="9"/>
      <color indexed="36"/>
      <name val="Arial"/>
      <family val="2"/>
    </font>
    <font>
      <sz val="10"/>
      <name val="MS Sans Serif"/>
      <family val="2"/>
    </font>
    <font>
      <b/>
      <sz val="11"/>
      <name val="Book Antiqua"/>
      <family val="1"/>
    </font>
    <font>
      <sz val="11"/>
      <name val="Book Antiqua"/>
      <family val="1"/>
    </font>
    <font>
      <sz val="11"/>
      <color indexed="8"/>
      <name val="Book Antiqua"/>
      <family val="1"/>
    </font>
    <font>
      <sz val="11"/>
      <name val="Book Antiqua"/>
      <family val="1"/>
    </font>
    <font>
      <sz val="10"/>
      <name val="Book Antiqua"/>
      <family val="1"/>
    </font>
    <font>
      <sz val="12"/>
      <name val="Arial"/>
      <family val="2"/>
    </font>
    <font>
      <b/>
      <sz val="12"/>
      <color indexed="12"/>
      <name val="Book Antiqua"/>
      <family val="1"/>
    </font>
    <font>
      <b/>
      <u/>
      <sz val="12"/>
      <name val="Book Antiqua"/>
      <family val="1"/>
    </font>
    <font>
      <b/>
      <sz val="16"/>
      <color indexed="12"/>
      <name val="Book Antiqua"/>
      <family val="1"/>
    </font>
    <font>
      <b/>
      <sz val="10"/>
      <name val="Book Antiqua"/>
      <family val="1"/>
    </font>
    <font>
      <sz val="11"/>
      <color indexed="12"/>
      <name val="Book Antiqua"/>
      <family val="1"/>
    </font>
    <font>
      <b/>
      <sz val="16"/>
      <color indexed="12"/>
      <name val="Arial"/>
      <family val="2"/>
    </font>
    <font>
      <b/>
      <sz val="11"/>
      <color indexed="9"/>
      <name val="Book Antiqua"/>
      <family val="1"/>
    </font>
    <font>
      <sz val="11"/>
      <name val="Book Antiqua"/>
      <family val="1"/>
    </font>
    <font>
      <b/>
      <sz val="11"/>
      <color indexed="10"/>
      <name val="Book Antiqua"/>
      <family val="1"/>
    </font>
    <font>
      <sz val="8"/>
      <name val="Book Antiqua"/>
      <family val="1"/>
    </font>
    <font>
      <b/>
      <sz val="14"/>
      <color indexed="9"/>
      <name val="Book Antiqua"/>
      <family val="1"/>
    </font>
    <font>
      <sz val="11"/>
      <color indexed="9"/>
      <name val="Book Antiqua"/>
      <family val="1"/>
    </font>
    <font>
      <sz val="10"/>
      <name val="Book Antiqua"/>
      <family val="1"/>
    </font>
    <font>
      <sz val="8"/>
      <name val="Book Antiqua"/>
      <family val="1"/>
    </font>
    <font>
      <sz val="12"/>
      <name val="Arial"/>
      <family val="2"/>
    </font>
    <font>
      <sz val="10"/>
      <name val="Arial"/>
      <family val="2"/>
    </font>
    <font>
      <b/>
      <sz val="12"/>
      <name val="Arial"/>
      <family val="2"/>
    </font>
    <font>
      <sz val="11"/>
      <name val="Arial"/>
      <family val="2"/>
    </font>
    <font>
      <sz val="11"/>
      <name val="Book Antiqua"/>
      <family val="1"/>
    </font>
    <font>
      <sz val="12"/>
      <color indexed="9"/>
      <name val="Book Antiqua"/>
      <family val="1"/>
    </font>
    <font>
      <b/>
      <sz val="11"/>
      <color indexed="12"/>
      <name val="Book Antiqua"/>
      <family val="1"/>
    </font>
    <font>
      <sz val="1"/>
      <color indexed="9"/>
      <name val="Book Antiqua"/>
      <family val="1"/>
    </font>
    <font>
      <b/>
      <sz val="12"/>
      <color indexed="20"/>
      <name val="Book Antiqua"/>
      <family val="1"/>
    </font>
    <font>
      <sz val="10"/>
      <color indexed="9"/>
      <name val="Book Antiqua"/>
      <family val="1"/>
    </font>
    <font>
      <b/>
      <sz val="10"/>
      <color indexed="9"/>
      <name val="Book Antiqua"/>
      <family val="1"/>
    </font>
    <font>
      <sz val="11"/>
      <name val="Book Antiqua"/>
      <family val="1"/>
    </font>
    <font>
      <sz val="11"/>
      <name val="Book Antiqua"/>
      <family val="1"/>
    </font>
    <font>
      <b/>
      <vertAlign val="superscript"/>
      <sz val="12"/>
      <name val="Book Antiqua"/>
      <family val="1"/>
    </font>
    <font>
      <b/>
      <sz val="12"/>
      <name val="Cambria"/>
      <family val="1"/>
    </font>
    <font>
      <sz val="11"/>
      <name val="Cambria"/>
      <family val="1"/>
    </font>
    <font>
      <sz val="10"/>
      <name val="Cambria"/>
      <family val="1"/>
    </font>
    <font>
      <b/>
      <sz val="11"/>
      <color indexed="8"/>
      <name val="Cambria"/>
      <family val="1"/>
    </font>
    <font>
      <b/>
      <sz val="12"/>
      <color indexed="8"/>
      <name val="Cambria"/>
      <family val="1"/>
    </font>
    <font>
      <sz val="11"/>
      <color indexed="8"/>
      <name val="Cambria"/>
      <family val="1"/>
    </font>
    <font>
      <sz val="10"/>
      <color indexed="8"/>
      <name val="Cambria"/>
      <family val="1"/>
    </font>
    <font>
      <sz val="11"/>
      <color indexed="8"/>
      <name val="Book Antiqua"/>
      <family val="1"/>
    </font>
    <font>
      <b/>
      <sz val="14"/>
      <name val="Book Antiqua"/>
      <family val="1"/>
    </font>
    <font>
      <strike/>
      <sz val="12"/>
      <name val="Book Antiqua"/>
      <family val="1"/>
    </font>
    <font>
      <b/>
      <vertAlign val="superscript"/>
      <sz val="12"/>
      <color indexed="12"/>
      <name val="Book Antiqua"/>
      <family val="1"/>
    </font>
    <font>
      <strike/>
      <vertAlign val="superscript"/>
      <sz val="12"/>
      <name val="Book Antiqua"/>
      <family val="1"/>
    </font>
    <font>
      <b/>
      <sz val="14"/>
      <color indexed="12"/>
      <name val="Book Antiqua"/>
      <family val="1"/>
    </font>
    <font>
      <sz val="11"/>
      <name val="Palatino Linotype"/>
      <family val="1"/>
    </font>
    <font>
      <sz val="14"/>
      <name val="Book Antiqua"/>
      <family val="1"/>
    </font>
    <font>
      <sz val="14"/>
      <color indexed="9"/>
      <name val="Book Antiqua"/>
      <family val="1"/>
    </font>
    <font>
      <b/>
      <sz val="18"/>
      <name val="Book Antiqua"/>
      <family val="1"/>
    </font>
    <font>
      <sz val="11"/>
      <color theme="1"/>
      <name val="Calibri"/>
      <family val="2"/>
      <scheme val="minor"/>
    </font>
    <font>
      <u/>
      <sz val="11"/>
      <color theme="10"/>
      <name val="Calibri"/>
      <family val="2"/>
    </font>
    <font>
      <b/>
      <sz val="12"/>
      <color theme="1"/>
      <name val="Book Antiqua"/>
      <family val="1"/>
    </font>
    <font>
      <b/>
      <sz val="14"/>
      <color theme="1"/>
      <name val="Book Antiqua"/>
      <family val="1"/>
    </font>
    <font>
      <sz val="12"/>
      <color theme="1"/>
      <name val="Book Antiqua"/>
      <family val="1"/>
    </font>
    <font>
      <b/>
      <sz val="14"/>
      <color rgb="FFFF0000"/>
      <name val="Book Antiqua"/>
      <family val="1"/>
    </font>
    <font>
      <sz val="12"/>
      <color rgb="FF000000"/>
      <name val="Book Antiqua"/>
      <family val="1"/>
    </font>
  </fonts>
  <fills count="13">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7"/>
        <bgColor indexed="64"/>
      </patternFill>
    </fill>
    <fill>
      <patternFill patternType="solid">
        <fgColor indexed="9"/>
        <bgColor indexed="64"/>
      </patternFill>
    </fill>
    <fill>
      <patternFill patternType="solid">
        <fgColor indexed="44"/>
        <bgColor indexed="64"/>
      </patternFill>
    </fill>
    <fill>
      <patternFill patternType="solid">
        <fgColor indexed="12"/>
        <bgColor indexed="64"/>
      </patternFill>
    </fill>
    <fill>
      <patternFill patternType="solid">
        <fgColor indexed="43"/>
        <bgColor indexed="64"/>
      </patternFill>
    </fill>
    <fill>
      <patternFill patternType="solid">
        <fgColor indexed="45"/>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49">
    <border>
      <left/>
      <right/>
      <top/>
      <bottom/>
      <diagonal/>
    </border>
    <border>
      <left style="thin">
        <color indexed="64"/>
      </left>
      <right style="thin">
        <color indexed="64"/>
      </right>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hair">
        <color indexed="64"/>
      </top>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style="hair">
        <color indexed="64"/>
      </right>
      <top style="thin">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65">
    <xf numFmtId="0" fontId="0" fillId="0" borderId="0"/>
    <xf numFmtId="9" fontId="7" fillId="0" borderId="0"/>
    <xf numFmtId="170" fontId="1" fillId="0" borderId="0" applyFont="0" applyFill="0" applyBorder="0" applyAlignment="0" applyProtection="0"/>
    <xf numFmtId="173" fontId="1" fillId="0" borderId="0" applyFont="0" applyFill="0" applyBorder="0" applyAlignment="0" applyProtection="0"/>
    <xf numFmtId="172" fontId="1" fillId="0" borderId="0" applyFont="0" applyFill="0" applyBorder="0" applyAlignment="0" applyProtection="0"/>
    <xf numFmtId="174" fontId="1" fillId="0" borderId="0" applyFont="0" applyFill="0" applyBorder="0" applyAlignment="0" applyProtection="0"/>
    <xf numFmtId="0" fontId="8" fillId="0" borderId="0"/>
    <xf numFmtId="164" fontId="1" fillId="0" borderId="0" applyFont="0" applyFill="0" applyBorder="0" applyAlignment="0" applyProtection="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64" fontId="36" fillId="0" borderId="0" applyFont="0" applyFill="0" applyBorder="0" applyAlignment="0" applyProtection="0"/>
    <xf numFmtId="43" fontId="66" fillId="0" borderId="0" applyFont="0" applyFill="0" applyBorder="0" applyAlignment="0" applyProtection="0"/>
    <xf numFmtId="164" fontId="66" fillId="0" borderId="0" applyFont="0" applyFill="0" applyBorder="0" applyAlignment="0" applyProtection="0"/>
    <xf numFmtId="164" fontId="66" fillId="0" borderId="0" applyFont="0" applyFill="0" applyBorder="0" applyAlignment="0" applyProtection="0"/>
    <xf numFmtId="165" fontId="66" fillId="0" borderId="0" applyFont="0" applyFill="0" applyBorder="0" applyAlignment="0" applyProtection="0"/>
    <xf numFmtId="169" fontId="9" fillId="0" borderId="1">
      <alignment horizontal="right"/>
    </xf>
    <xf numFmtId="0" fontId="4" fillId="0" borderId="2" applyNumberFormat="0" applyAlignment="0" applyProtection="0">
      <alignment horizontal="left" vertical="center"/>
    </xf>
    <xf numFmtId="0" fontId="4" fillId="0" borderId="3">
      <alignment horizontal="left" vertical="center"/>
    </xf>
    <xf numFmtId="0" fontId="2" fillId="0" borderId="0" applyNumberFormat="0" applyFill="0" applyBorder="0" applyAlignment="0" applyProtection="0">
      <alignment vertical="top"/>
      <protection locked="0"/>
    </xf>
    <xf numFmtId="0" fontId="67"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37" fontId="11" fillId="0" borderId="0"/>
    <xf numFmtId="167" fontId="1"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36" fillId="0" borderId="0"/>
    <xf numFmtId="0" fontId="36" fillId="0" borderId="0"/>
    <xf numFmtId="0" fontId="36" fillId="0" borderId="0"/>
    <xf numFmtId="0" fontId="66" fillId="0" borderId="0"/>
    <xf numFmtId="0" fontId="16" fillId="0" borderId="0"/>
    <xf numFmtId="0" fontId="66" fillId="0" borderId="0"/>
    <xf numFmtId="0" fontId="66" fillId="0" borderId="0"/>
    <xf numFmtId="0" fontId="16" fillId="0" borderId="0"/>
    <xf numFmtId="0" fontId="66" fillId="0" borderId="0"/>
    <xf numFmtId="0" fontId="66" fillId="0" borderId="0"/>
    <xf numFmtId="0" fontId="33" fillId="0" borderId="0"/>
    <xf numFmtId="0" fontId="1" fillId="0" borderId="0"/>
    <xf numFmtId="0" fontId="16" fillId="0" borderId="0" applyNumberFormat="0" applyFill="0" applyBorder="0" applyProtection="0">
      <alignment vertical="top"/>
    </xf>
    <xf numFmtId="0" fontId="1" fillId="0" borderId="0" applyNumberFormat="0" applyFont="0" applyFill="0" applyBorder="0" applyAlignment="0" applyProtection="0">
      <alignment vertical="top"/>
    </xf>
    <xf numFmtId="0" fontId="1" fillId="0" borderId="0" applyNumberFormat="0" applyFont="0" applyFill="0" applyBorder="0" applyAlignment="0" applyProtection="0">
      <alignment vertical="top"/>
    </xf>
    <xf numFmtId="0" fontId="1" fillId="0" borderId="0" applyNumberFormat="0" applyFont="0" applyFill="0" applyBorder="0" applyAlignment="0" applyProtection="0">
      <alignment vertical="top"/>
    </xf>
    <xf numFmtId="0" fontId="1" fillId="0" borderId="0"/>
    <xf numFmtId="0" fontId="16" fillId="0" borderId="0"/>
    <xf numFmtId="0" fontId="16" fillId="0" borderId="0"/>
    <xf numFmtId="0" fontId="1" fillId="0" borderId="0"/>
    <xf numFmtId="0" fontId="36" fillId="0" borderId="0"/>
    <xf numFmtId="0" fontId="1" fillId="0" borderId="0" applyNumberFormat="0" applyFont="0" applyFill="0" applyBorder="0" applyAlignment="0" applyProtection="0">
      <alignment vertical="top"/>
    </xf>
    <xf numFmtId="0" fontId="1" fillId="0" borderId="0"/>
    <xf numFmtId="0" fontId="12" fillId="0" borderId="0" applyFont="0"/>
    <xf numFmtId="0" fontId="13" fillId="0" borderId="0" applyNumberFormat="0" applyFill="0" applyBorder="0" applyAlignment="0" applyProtection="0">
      <alignment vertical="top"/>
      <protection locked="0"/>
    </xf>
    <xf numFmtId="0" fontId="14" fillId="0" borderId="0"/>
  </cellStyleXfs>
  <cellXfs count="753">
    <xf numFmtId="0" fontId="0" fillId="0" borderId="0" xfId="0"/>
    <xf numFmtId="0" fontId="16" fillId="0" borderId="0" xfId="0" applyFont="1" applyAlignment="1">
      <alignment vertical="center"/>
    </xf>
    <xf numFmtId="0" fontId="16" fillId="0" borderId="0" xfId="0" applyFont="1" applyAlignment="1">
      <alignment horizontal="left" vertical="center"/>
    </xf>
    <xf numFmtId="0" fontId="16" fillId="0" borderId="0" xfId="0" applyFont="1" applyAlignment="1">
      <alignment horizontal="center" vertical="center"/>
    </xf>
    <xf numFmtId="0" fontId="15" fillId="0" borderId="4" xfId="0" applyFont="1" applyBorder="1" applyAlignment="1">
      <alignment vertical="center"/>
    </xf>
    <xf numFmtId="0" fontId="15" fillId="0" borderId="4" xfId="0" applyFont="1" applyBorder="1" applyAlignment="1">
      <alignment horizontal="right" vertical="center"/>
    </xf>
    <xf numFmtId="14" fontId="16" fillId="0" borderId="0" xfId="0" applyNumberFormat="1" applyFont="1" applyAlignment="1">
      <alignment horizontal="left" vertical="center"/>
    </xf>
    <xf numFmtId="0" fontId="16" fillId="0" borderId="0" xfId="0" applyFont="1" applyAlignment="1">
      <alignment horizontal="justify" vertical="center"/>
    </xf>
    <xf numFmtId="0" fontId="19" fillId="0" borderId="0" xfId="55" applyFont="1" applyAlignment="1" applyProtection="1">
      <alignment vertical="center"/>
      <protection hidden="1"/>
    </xf>
    <xf numFmtId="0" fontId="4" fillId="0" borderId="0" xfId="55" applyFont="1" applyAlignment="1" applyProtection="1">
      <alignment vertical="center"/>
      <protection hidden="1"/>
    </xf>
    <xf numFmtId="0" fontId="20" fillId="0" borderId="0" xfId="55" applyFont="1" applyAlignment="1" applyProtection="1">
      <alignment vertical="center"/>
      <protection hidden="1"/>
    </xf>
    <xf numFmtId="0" fontId="20" fillId="0" borderId="0" xfId="55" applyFont="1" applyProtection="1">
      <protection hidden="1"/>
    </xf>
    <xf numFmtId="0" fontId="1" fillId="0" borderId="0" xfId="55" applyProtection="1">
      <protection hidden="1"/>
    </xf>
    <xf numFmtId="0" fontId="5" fillId="0" borderId="0" xfId="55" applyFont="1" applyAlignment="1" applyProtection="1">
      <alignment vertical="center"/>
      <protection hidden="1"/>
    </xf>
    <xf numFmtId="0" fontId="5" fillId="0" borderId="5" xfId="55" applyFont="1" applyBorder="1" applyAlignment="1" applyProtection="1">
      <alignment vertical="center"/>
      <protection hidden="1"/>
    </xf>
    <xf numFmtId="0" fontId="5" fillId="0" borderId="6" xfId="55" applyFont="1" applyBorder="1" applyAlignment="1" applyProtection="1">
      <alignment vertical="center"/>
      <protection hidden="1"/>
    </xf>
    <xf numFmtId="0" fontId="1" fillId="0" borderId="0" xfId="55"/>
    <xf numFmtId="0" fontId="5" fillId="0" borderId="7" xfId="55" applyFont="1" applyBorder="1" applyAlignment="1" applyProtection="1">
      <alignment vertical="center"/>
      <protection hidden="1"/>
    </xf>
    <xf numFmtId="0" fontId="24" fillId="0" borderId="6" xfId="55" applyFont="1" applyBorder="1" applyAlignment="1" applyProtection="1">
      <alignment vertical="center"/>
      <protection hidden="1"/>
    </xf>
    <xf numFmtId="0" fontId="1" fillId="0" borderId="0" xfId="55" applyAlignment="1" applyProtection="1">
      <alignment vertical="center"/>
      <protection hidden="1"/>
    </xf>
    <xf numFmtId="0" fontId="19" fillId="0" borderId="6" xfId="55" applyFont="1" applyBorder="1" applyAlignment="1" applyProtection="1">
      <alignment vertical="center"/>
      <protection hidden="1"/>
    </xf>
    <xf numFmtId="0" fontId="26" fillId="0" borderId="5" xfId="55" applyFont="1" applyBorder="1" applyAlignment="1" applyProtection="1">
      <alignment vertical="center"/>
      <protection hidden="1"/>
    </xf>
    <xf numFmtId="0" fontId="26" fillId="0" borderId="0" xfId="55" applyFont="1" applyAlignment="1" applyProtection="1">
      <alignment vertical="center"/>
      <protection hidden="1"/>
    </xf>
    <xf numFmtId="0" fontId="19" fillId="0" borderId="7" xfId="55" applyFont="1" applyBorder="1" applyAlignment="1" applyProtection="1">
      <alignment vertical="center"/>
      <protection hidden="1"/>
    </xf>
    <xf numFmtId="0" fontId="5" fillId="0" borderId="8" xfId="55" applyFont="1" applyBorder="1" applyAlignment="1" applyProtection="1">
      <alignment vertical="center"/>
      <protection hidden="1"/>
    </xf>
    <xf numFmtId="0" fontId="15" fillId="0" borderId="0" xfId="56" applyFont="1" applyAlignment="1" applyProtection="1">
      <alignment vertical="center"/>
      <protection hidden="1"/>
    </xf>
    <xf numFmtId="0" fontId="16" fillId="0" borderId="0" xfId="56" applyAlignment="1" applyProtection="1">
      <alignment vertical="center"/>
      <protection hidden="1"/>
    </xf>
    <xf numFmtId="0" fontId="15" fillId="0" borderId="0" xfId="56" applyFont="1" applyAlignment="1" applyProtection="1">
      <alignment vertical="top"/>
      <protection hidden="1"/>
    </xf>
    <xf numFmtId="0" fontId="16" fillId="0" borderId="0" xfId="0" applyFont="1" applyAlignment="1" applyProtection="1">
      <alignment vertical="center"/>
      <protection hidden="1"/>
    </xf>
    <xf numFmtId="0" fontId="15" fillId="0" borderId="0" xfId="0" applyFont="1" applyAlignment="1">
      <alignment horizontal="justify" vertical="center"/>
    </xf>
    <xf numFmtId="0" fontId="15" fillId="0" borderId="0" xfId="0" applyFont="1" applyAlignment="1">
      <alignment horizontal="right" vertical="center"/>
    </xf>
    <xf numFmtId="0" fontId="16" fillId="0" borderId="0" xfId="0" applyFont="1" applyAlignment="1">
      <alignment horizontal="right" vertical="center"/>
    </xf>
    <xf numFmtId="0" fontId="5" fillId="0" borderId="0" xfId="55" applyFont="1" applyAlignment="1" applyProtection="1">
      <alignment vertical="top"/>
      <protection hidden="1"/>
    </xf>
    <xf numFmtId="0" fontId="27" fillId="0" borderId="0" xfId="55" applyFont="1" applyAlignment="1" applyProtection="1">
      <alignment horizontal="center" vertical="center"/>
      <protection hidden="1"/>
    </xf>
    <xf numFmtId="0" fontId="15" fillId="0" borderId="0" xfId="55" applyFont="1" applyAlignment="1" applyProtection="1">
      <alignment vertical="center"/>
      <protection hidden="1"/>
    </xf>
    <xf numFmtId="0" fontId="16" fillId="0" borderId="0" xfId="55" applyFont="1" applyAlignment="1" applyProtection="1">
      <alignment vertical="center"/>
      <protection hidden="1"/>
    </xf>
    <xf numFmtId="0" fontId="15" fillId="0" borderId="0" xfId="58" applyFont="1" applyAlignment="1" applyProtection="1">
      <alignment vertical="top"/>
      <protection hidden="1"/>
    </xf>
    <xf numFmtId="0" fontId="16" fillId="0" borderId="0" xfId="55" applyFont="1" applyAlignment="1" applyProtection="1">
      <alignment vertical="top"/>
      <protection hidden="1"/>
    </xf>
    <xf numFmtId="0" fontId="27" fillId="0" borderId="0" xfId="55" applyFont="1" applyAlignment="1" applyProtection="1">
      <alignment vertical="center"/>
      <protection hidden="1"/>
    </xf>
    <xf numFmtId="175" fontId="15" fillId="0" borderId="9" xfId="55" applyNumberFormat="1" applyFont="1" applyBorder="1" applyAlignment="1" applyProtection="1">
      <alignment horizontal="center" vertical="center"/>
      <protection hidden="1"/>
    </xf>
    <xf numFmtId="0" fontId="16" fillId="0" borderId="10" xfId="55" applyFont="1" applyBorder="1" applyAlignment="1" applyProtection="1">
      <alignment horizontal="center" vertical="center"/>
      <protection hidden="1"/>
    </xf>
    <xf numFmtId="0" fontId="16" fillId="0" borderId="11" xfId="55" applyFont="1" applyBorder="1" applyAlignment="1" applyProtection="1">
      <alignment horizontal="justify" vertical="center" wrapText="1"/>
      <protection hidden="1"/>
    </xf>
    <xf numFmtId="0" fontId="15" fillId="2" borderId="11" xfId="55" applyFont="1" applyFill="1" applyBorder="1" applyAlignment="1" applyProtection="1">
      <alignment vertical="center" wrapText="1"/>
      <protection hidden="1"/>
    </xf>
    <xf numFmtId="0" fontId="16" fillId="0" borderId="10" xfId="55" applyFont="1" applyBorder="1" applyAlignment="1" applyProtection="1">
      <alignment vertical="center"/>
      <protection hidden="1"/>
    </xf>
    <xf numFmtId="0" fontId="16" fillId="0" borderId="12" xfId="55" applyFont="1" applyBorder="1" applyAlignment="1" applyProtection="1">
      <alignment vertical="center"/>
      <protection hidden="1"/>
    </xf>
    <xf numFmtId="0" fontId="15" fillId="0" borderId="0" xfId="55" applyFont="1" applyAlignment="1" applyProtection="1">
      <alignment vertical="center" wrapText="1"/>
      <protection hidden="1"/>
    </xf>
    <xf numFmtId="4" fontId="15" fillId="0" borderId="0" xfId="55" applyNumberFormat="1" applyFont="1" applyAlignment="1" applyProtection="1">
      <alignment vertical="center"/>
      <protection hidden="1"/>
    </xf>
    <xf numFmtId="0" fontId="16" fillId="0" borderId="0" xfId="55" applyFont="1" applyAlignment="1" applyProtection="1">
      <alignment horizontal="left" vertical="center" wrapText="1"/>
      <protection hidden="1"/>
    </xf>
    <xf numFmtId="0" fontId="16" fillId="0" borderId="0" xfId="55" applyFont="1" applyAlignment="1" applyProtection="1">
      <alignment horizontal="right" vertical="center"/>
      <protection hidden="1"/>
    </xf>
    <xf numFmtId="0" fontId="16" fillId="0" borderId="0" xfId="55" applyFont="1" applyAlignment="1" applyProtection="1">
      <alignment horizontal="left" vertical="center"/>
      <protection hidden="1"/>
    </xf>
    <xf numFmtId="0" fontId="6" fillId="0" borderId="0" xfId="55" applyFont="1" applyAlignment="1" applyProtection="1">
      <alignment horizontal="center" vertical="top"/>
      <protection hidden="1"/>
    </xf>
    <xf numFmtId="0" fontId="15" fillId="0" borderId="4" xfId="55" applyFont="1" applyBorder="1" applyAlignment="1" applyProtection="1">
      <alignment vertical="top"/>
      <protection hidden="1"/>
    </xf>
    <xf numFmtId="0" fontId="15" fillId="0" borderId="9" xfId="55" applyFont="1" applyBorder="1" applyAlignment="1" applyProtection="1">
      <alignment horizontal="justify" vertical="top" wrapText="1"/>
      <protection hidden="1"/>
    </xf>
    <xf numFmtId="0" fontId="15" fillId="0" borderId="9" xfId="55" applyFont="1" applyBorder="1" applyAlignment="1" applyProtection="1">
      <alignment horizontal="right" vertical="center" wrapText="1" indent="5"/>
      <protection hidden="1"/>
    </xf>
    <xf numFmtId="0" fontId="16" fillId="0" borderId="12" xfId="55" applyFont="1" applyBorder="1" applyAlignment="1" applyProtection="1">
      <alignment horizontal="center" vertical="center"/>
      <protection hidden="1"/>
    </xf>
    <xf numFmtId="0" fontId="5" fillId="0" borderId="0" xfId="55" applyFont="1" applyAlignment="1" applyProtection="1">
      <alignment horizontal="right"/>
      <protection hidden="1"/>
    </xf>
    <xf numFmtId="0" fontId="15" fillId="0" borderId="4" xfId="0" applyFont="1" applyBorder="1" applyAlignment="1">
      <alignment horizontal="left" vertical="center"/>
    </xf>
    <xf numFmtId="0" fontId="15" fillId="0" borderId="4" xfId="0" applyFont="1" applyBorder="1" applyAlignment="1">
      <alignment horizontal="justify" vertical="center"/>
    </xf>
    <xf numFmtId="0" fontId="15" fillId="0" borderId="4" xfId="0" applyFont="1" applyBorder="1" applyAlignment="1">
      <alignment horizontal="center" vertical="center"/>
    </xf>
    <xf numFmtId="0" fontId="16" fillId="0" borderId="0" xfId="56" applyAlignment="1" applyProtection="1">
      <alignment horizontal="left" vertical="center" indent="1"/>
      <protection hidden="1"/>
    </xf>
    <xf numFmtId="0" fontId="16" fillId="0" borderId="0" xfId="0" applyFont="1" applyAlignment="1" applyProtection="1">
      <alignment horizontal="left" vertical="center" indent="1"/>
      <protection hidden="1"/>
    </xf>
    <xf numFmtId="0" fontId="16" fillId="0" borderId="0" xfId="55" applyFont="1" applyAlignment="1" applyProtection="1">
      <alignment horizontal="left" vertical="center" indent="1"/>
      <protection hidden="1"/>
    </xf>
    <xf numFmtId="0" fontId="16" fillId="0" borderId="0" xfId="58" applyFont="1" applyAlignment="1" applyProtection="1">
      <alignment horizontal="left" vertical="center" indent="1"/>
      <protection hidden="1"/>
    </xf>
    <xf numFmtId="0" fontId="16" fillId="0" borderId="0" xfId="0" applyFont="1" applyAlignment="1" applyProtection="1">
      <alignment horizontal="left" vertical="center"/>
      <protection hidden="1"/>
    </xf>
    <xf numFmtId="0" fontId="16" fillId="0" borderId="0" xfId="56" applyAlignment="1" applyProtection="1">
      <alignment horizontal="left" vertical="center"/>
      <protection hidden="1"/>
    </xf>
    <xf numFmtId="0" fontId="15" fillId="0" borderId="0" xfId="56" applyFont="1" applyAlignment="1" applyProtection="1">
      <alignment horizontal="left" vertical="center"/>
      <protection hidden="1"/>
    </xf>
    <xf numFmtId="0" fontId="15" fillId="0" borderId="6" xfId="55" applyFont="1" applyBorder="1" applyAlignment="1" applyProtection="1">
      <alignment horizontal="right" vertical="center" indent="5"/>
      <protection hidden="1"/>
    </xf>
    <xf numFmtId="4" fontId="15" fillId="0" borderId="9" xfId="55" applyNumberFormat="1" applyFont="1" applyBorder="1" applyAlignment="1" applyProtection="1">
      <alignment vertical="center"/>
      <protection hidden="1"/>
    </xf>
    <xf numFmtId="176" fontId="15" fillId="0" borderId="9" xfId="55" applyNumberFormat="1" applyFont="1" applyBorder="1" applyAlignment="1" applyProtection="1">
      <alignment vertical="center"/>
      <protection hidden="1"/>
    </xf>
    <xf numFmtId="0" fontId="15" fillId="0" borderId="9" xfId="55" applyFont="1" applyBorder="1" applyAlignment="1" applyProtection="1">
      <alignment vertical="center"/>
      <protection hidden="1"/>
    </xf>
    <xf numFmtId="0" fontId="15" fillId="0" borderId="0" xfId="55" applyFont="1" applyAlignment="1" applyProtection="1">
      <alignment horizontal="left" vertical="top" wrapText="1"/>
      <protection hidden="1"/>
    </xf>
    <xf numFmtId="0" fontId="15" fillId="0" borderId="9" xfId="55" applyFont="1" applyBorder="1" applyAlignment="1" applyProtection="1">
      <alignment horizontal="center" vertical="center" wrapText="1"/>
      <protection hidden="1"/>
    </xf>
    <xf numFmtId="0" fontId="16" fillId="0" borderId="0" xfId="55" applyFont="1" applyAlignment="1" applyProtection="1">
      <alignment horizontal="center" vertical="center"/>
      <protection hidden="1"/>
    </xf>
    <xf numFmtId="0" fontId="15" fillId="0" borderId="12" xfId="55" applyFont="1" applyBorder="1" applyAlignment="1" applyProtection="1">
      <alignment horizontal="right" vertical="center" wrapText="1"/>
      <protection hidden="1"/>
    </xf>
    <xf numFmtId="0" fontId="15" fillId="0" borderId="0" xfId="55" applyFont="1" applyAlignment="1" applyProtection="1">
      <alignment horizontal="left" vertical="center" wrapText="1"/>
      <protection hidden="1"/>
    </xf>
    <xf numFmtId="0" fontId="15" fillId="0" borderId="0" xfId="55" applyFont="1" applyAlignment="1" applyProtection="1">
      <alignment horizontal="right" vertical="center" wrapText="1"/>
      <protection hidden="1"/>
    </xf>
    <xf numFmtId="0" fontId="0" fillId="0" borderId="0" xfId="0" applyProtection="1">
      <protection hidden="1"/>
    </xf>
    <xf numFmtId="0" fontId="15" fillId="0" borderId="4" xfId="0" applyFont="1" applyBorder="1" applyAlignment="1" applyProtection="1">
      <alignment horizontal="left" vertical="center"/>
      <protection hidden="1"/>
    </xf>
    <xf numFmtId="0" fontId="15" fillId="0" borderId="4" xfId="0" applyFont="1" applyBorder="1" applyAlignment="1" applyProtection="1">
      <alignment horizontal="justify" vertical="center"/>
      <protection hidden="1"/>
    </xf>
    <xf numFmtId="0" fontId="15" fillId="0" borderId="4" xfId="0" applyFont="1" applyBorder="1" applyAlignment="1" applyProtection="1">
      <alignment horizontal="center" vertical="center"/>
      <protection hidden="1"/>
    </xf>
    <xf numFmtId="0" fontId="15" fillId="0" borderId="4" xfId="0" applyFont="1" applyBorder="1" applyAlignment="1" applyProtection="1">
      <alignment vertical="center"/>
      <protection hidden="1"/>
    </xf>
    <xf numFmtId="0" fontId="15" fillId="0" borderId="4" xfId="0" applyFont="1" applyBorder="1" applyAlignment="1" applyProtection="1">
      <alignment horizontal="right" vertical="center"/>
      <protection hidden="1"/>
    </xf>
    <xf numFmtId="0" fontId="1" fillId="0" borderId="0" xfId="54" applyNumberFormat="1" applyFont="1" applyFill="1" applyBorder="1" applyAlignment="1" applyProtection="1">
      <alignment vertical="top"/>
      <protection hidden="1"/>
    </xf>
    <xf numFmtId="0" fontId="16" fillId="0" borderId="0" xfId="0" applyFont="1" applyAlignment="1" applyProtection="1">
      <alignment horizontal="justify" vertical="center"/>
      <protection hidden="1"/>
    </xf>
    <xf numFmtId="0" fontId="16" fillId="0" borderId="0" xfId="0" applyFont="1" applyAlignment="1" applyProtection="1">
      <alignment horizontal="center" vertical="center"/>
      <protection hidden="1"/>
    </xf>
    <xf numFmtId="0" fontId="16" fillId="0" borderId="0" xfId="51" applyNumberFormat="1" applyFill="1" applyBorder="1" applyAlignment="1" applyProtection="1">
      <alignment vertical="center"/>
      <protection hidden="1"/>
    </xf>
    <xf numFmtId="0" fontId="16" fillId="0" borderId="0" xfId="51" applyNumberFormat="1" applyFill="1" applyBorder="1" applyAlignment="1" applyProtection="1">
      <alignment vertical="center" wrapText="1"/>
      <protection hidden="1"/>
    </xf>
    <xf numFmtId="0" fontId="15" fillId="0" borderId="0" xfId="0" applyFont="1" applyAlignment="1" applyProtection="1">
      <alignment horizontal="justify" vertical="center"/>
      <protection hidden="1"/>
    </xf>
    <xf numFmtId="14" fontId="16" fillId="0" borderId="0" xfId="0" applyNumberFormat="1" applyFont="1" applyAlignment="1" applyProtection="1">
      <alignment horizontal="left" vertical="center"/>
      <protection hidden="1"/>
    </xf>
    <xf numFmtId="0" fontId="15" fillId="0" borderId="0" xfId="0" applyFont="1" applyAlignment="1" applyProtection="1">
      <alignment horizontal="right" vertical="center"/>
      <protection hidden="1"/>
    </xf>
    <xf numFmtId="0" fontId="16" fillId="0" borderId="0" xfId="0" applyFont="1" applyAlignment="1" applyProtection="1">
      <alignment horizontal="right" vertical="center"/>
      <protection hidden="1"/>
    </xf>
    <xf numFmtId="0" fontId="15" fillId="0" borderId="0" xfId="0" applyFont="1" applyAlignment="1" applyProtection="1">
      <alignment horizontal="left" vertical="center"/>
      <protection hidden="1"/>
    </xf>
    <xf numFmtId="0" fontId="15" fillId="0" borderId="0" xfId="0" applyFont="1" applyAlignment="1">
      <alignment horizontal="left" vertical="center" indent="1"/>
    </xf>
    <xf numFmtId="0" fontId="15" fillId="0" borderId="0" xfId="55" applyFont="1" applyAlignment="1" applyProtection="1">
      <alignment horizontal="left" vertical="center" indent="1"/>
      <protection hidden="1"/>
    </xf>
    <xf numFmtId="0" fontId="0" fillId="0" borderId="0" xfId="0" applyAlignment="1" applyProtection="1">
      <alignment vertical="center"/>
      <protection hidden="1"/>
    </xf>
    <xf numFmtId="0" fontId="15" fillId="0" borderId="0" xfId="56" applyFont="1" applyAlignment="1" applyProtection="1">
      <alignment horizontal="center" vertical="center"/>
      <protection hidden="1"/>
    </xf>
    <xf numFmtId="0" fontId="15" fillId="0" borderId="0" xfId="56" applyFont="1" applyAlignment="1" applyProtection="1">
      <alignment horizontal="left" vertical="center" indent="1"/>
      <protection hidden="1"/>
    </xf>
    <xf numFmtId="0" fontId="15" fillId="0" borderId="11" xfId="0" applyFont="1" applyBorder="1" applyAlignment="1" applyProtection="1">
      <alignment horizontal="left" vertical="center" wrapText="1"/>
      <protection hidden="1"/>
    </xf>
    <xf numFmtId="0" fontId="15" fillId="0" borderId="11" xfId="0" applyFont="1" applyBorder="1" applyAlignment="1" applyProtection="1">
      <alignment horizontal="center" vertical="center" wrapText="1"/>
      <protection hidden="1"/>
    </xf>
    <xf numFmtId="0" fontId="15" fillId="0" borderId="11" xfId="56" applyFont="1" applyBorder="1" applyAlignment="1" applyProtection="1">
      <alignment horizontal="center" vertical="center"/>
      <protection hidden="1"/>
    </xf>
    <xf numFmtId="0" fontId="16" fillId="0" borderId="11" xfId="56" applyBorder="1" applyAlignment="1" applyProtection="1">
      <alignment horizontal="left" vertical="center" wrapText="1"/>
      <protection hidden="1"/>
    </xf>
    <xf numFmtId="0" fontId="16" fillId="0" borderId="0" xfId="56" applyAlignment="1" applyProtection="1">
      <alignment horizontal="left" vertical="center" wrapText="1"/>
      <protection hidden="1"/>
    </xf>
    <xf numFmtId="0" fontId="15" fillId="0" borderId="0" xfId="0" applyFont="1" applyAlignment="1" applyProtection="1">
      <alignment vertical="center" wrapText="1"/>
      <protection hidden="1"/>
    </xf>
    <xf numFmtId="0" fontId="15" fillId="0" borderId="0" xfId="0" applyFont="1" applyAlignment="1" applyProtection="1">
      <alignment horizontal="left" vertical="center" indent="1"/>
      <protection hidden="1"/>
    </xf>
    <xf numFmtId="0" fontId="15" fillId="0" borderId="4" xfId="49" applyFont="1" applyBorder="1" applyAlignment="1" applyProtection="1">
      <alignment vertical="center"/>
      <protection hidden="1"/>
    </xf>
    <xf numFmtId="0" fontId="16" fillId="0" borderId="4" xfId="49" applyFont="1" applyBorder="1" applyAlignment="1" applyProtection="1">
      <alignment vertical="center"/>
      <protection hidden="1"/>
    </xf>
    <xf numFmtId="0" fontId="33" fillId="0" borderId="0" xfId="49" applyAlignment="1" applyProtection="1">
      <alignment vertical="center"/>
      <protection hidden="1"/>
    </xf>
    <xf numFmtId="0" fontId="33" fillId="0" borderId="0" xfId="49" applyProtection="1">
      <protection hidden="1"/>
    </xf>
    <xf numFmtId="0" fontId="15" fillId="0" borderId="0" xfId="49" applyFont="1" applyAlignment="1" applyProtection="1">
      <alignment horizontal="center" vertical="center"/>
      <protection hidden="1"/>
    </xf>
    <xf numFmtId="0" fontId="16" fillId="0" borderId="0" xfId="49" applyFont="1" applyAlignment="1" applyProtection="1">
      <alignment vertical="center"/>
      <protection hidden="1"/>
    </xf>
    <xf numFmtId="0" fontId="16" fillId="0" borderId="0" xfId="57" applyAlignment="1" applyProtection="1">
      <alignment horizontal="left" vertical="center"/>
      <protection hidden="1"/>
    </xf>
    <xf numFmtId="0" fontId="16" fillId="0" borderId="0" xfId="49" applyFont="1" applyAlignment="1" applyProtection="1">
      <alignment horizontal="left" vertical="center"/>
      <protection hidden="1"/>
    </xf>
    <xf numFmtId="0" fontId="16" fillId="0" borderId="0" xfId="49" applyFont="1" applyAlignment="1" applyProtection="1">
      <alignment horizontal="justify" vertical="center"/>
      <protection hidden="1"/>
    </xf>
    <xf numFmtId="0" fontId="15" fillId="0" borderId="0" xfId="49" applyFont="1" applyAlignment="1" applyProtection="1">
      <alignment horizontal="right" vertical="center"/>
      <protection hidden="1"/>
    </xf>
    <xf numFmtId="0" fontId="15" fillId="0" borderId="4" xfId="49" applyFont="1" applyBorder="1" applyAlignment="1" applyProtection="1">
      <alignment horizontal="right" vertical="center"/>
      <protection hidden="1"/>
    </xf>
    <xf numFmtId="177" fontId="16" fillId="0" borderId="0" xfId="49" applyNumberFormat="1" applyFont="1" applyAlignment="1" applyProtection="1">
      <alignment horizontal="left" vertical="center"/>
      <protection hidden="1"/>
    </xf>
    <xf numFmtId="0" fontId="16" fillId="0" borderId="0" xfId="0" applyFont="1" applyAlignment="1" applyProtection="1">
      <alignment horizontal="center" vertical="center" wrapText="1"/>
      <protection hidden="1"/>
    </xf>
    <xf numFmtId="166" fontId="16" fillId="0" borderId="0" xfId="0" applyNumberFormat="1" applyFont="1" applyAlignment="1" applyProtection="1">
      <alignment horizontal="center" vertical="center"/>
      <protection hidden="1"/>
    </xf>
    <xf numFmtId="177" fontId="15" fillId="0" borderId="0" xfId="0" applyNumberFormat="1" applyFont="1" applyAlignment="1">
      <alignment horizontal="left" vertical="center" indent="1"/>
    </xf>
    <xf numFmtId="177" fontId="15" fillId="0" borderId="0" xfId="0" applyNumberFormat="1" applyFont="1" applyAlignment="1" applyProtection="1">
      <alignment horizontal="justify" vertical="center"/>
      <protection hidden="1"/>
    </xf>
    <xf numFmtId="177" fontId="15" fillId="0" borderId="0" xfId="0" applyNumberFormat="1" applyFont="1" applyAlignment="1" applyProtection="1">
      <alignment horizontal="left" vertical="center" indent="1"/>
      <protection hidden="1"/>
    </xf>
    <xf numFmtId="177" fontId="15" fillId="0" borderId="0" xfId="49" applyNumberFormat="1" applyFont="1" applyAlignment="1" applyProtection="1">
      <alignment vertical="center"/>
      <protection hidden="1"/>
    </xf>
    <xf numFmtId="0" fontId="15" fillId="0" borderId="0" xfId="49" applyFont="1" applyAlignment="1" applyProtection="1">
      <alignment horizontal="left" vertical="center" indent="1"/>
      <protection hidden="1"/>
    </xf>
    <xf numFmtId="0" fontId="16" fillId="0" borderId="0" xfId="49" applyFont="1" applyAlignment="1" applyProtection="1">
      <alignment horizontal="left" vertical="center" indent="1"/>
      <protection hidden="1"/>
    </xf>
    <xf numFmtId="166" fontId="5" fillId="0" borderId="0" xfId="49" applyNumberFormat="1" applyFont="1" applyAlignment="1" applyProtection="1">
      <alignment horizontal="center" vertical="top"/>
      <protection hidden="1"/>
    </xf>
    <xf numFmtId="166" fontId="5" fillId="0" borderId="0" xfId="49" applyNumberFormat="1" applyFont="1" applyAlignment="1" applyProtection="1">
      <alignment horizontal="center" vertical="center"/>
      <protection hidden="1"/>
    </xf>
    <xf numFmtId="0" fontId="5" fillId="0" borderId="0" xfId="49" applyFont="1" applyAlignment="1" applyProtection="1">
      <alignment horizontal="center" vertical="top"/>
      <protection hidden="1"/>
    </xf>
    <xf numFmtId="0" fontId="5" fillId="0" borderId="0" xfId="49" applyFont="1" applyAlignment="1" applyProtection="1">
      <alignment horizontal="left" vertical="center"/>
      <protection hidden="1"/>
    </xf>
    <xf numFmtId="0" fontId="36" fillId="0" borderId="0" xfId="50" applyFont="1" applyAlignment="1" applyProtection="1">
      <alignment horizontal="center" vertical="center"/>
      <protection hidden="1"/>
    </xf>
    <xf numFmtId="0" fontId="36" fillId="0" borderId="0" xfId="50" applyFont="1" applyAlignment="1" applyProtection="1">
      <alignment horizontal="left" vertical="center"/>
      <protection hidden="1"/>
    </xf>
    <xf numFmtId="0" fontId="1" fillId="0" borderId="0" xfId="50" applyAlignment="1" applyProtection="1">
      <alignment vertical="center"/>
      <protection hidden="1"/>
    </xf>
    <xf numFmtId="0" fontId="36" fillId="0" borderId="0" xfId="50" applyFont="1" applyAlignment="1" applyProtection="1">
      <alignment vertical="center"/>
      <protection hidden="1"/>
    </xf>
    <xf numFmtId="0" fontId="1" fillId="0" borderId="0" xfId="50" applyProtection="1">
      <protection hidden="1"/>
    </xf>
    <xf numFmtId="0" fontId="1" fillId="0" borderId="0" xfId="50" applyAlignment="1" applyProtection="1">
      <alignment horizontal="left"/>
      <protection hidden="1"/>
    </xf>
    <xf numFmtId="0" fontId="1" fillId="0" borderId="0" xfId="50" applyAlignment="1" applyProtection="1">
      <alignment horizontal="center"/>
      <protection hidden="1"/>
    </xf>
    <xf numFmtId="0" fontId="1" fillId="0" borderId="0" xfId="61" applyAlignment="1" applyProtection="1">
      <alignment horizontal="center"/>
      <protection hidden="1"/>
    </xf>
    <xf numFmtId="0" fontId="1" fillId="0" borderId="0" xfId="61" applyProtection="1">
      <protection hidden="1"/>
    </xf>
    <xf numFmtId="0" fontId="16" fillId="0" borderId="0" xfId="0" applyFont="1" applyAlignment="1" applyProtection="1">
      <alignment horizontal="left" vertical="center" indent="2"/>
      <protection hidden="1"/>
    </xf>
    <xf numFmtId="0" fontId="16" fillId="0" borderId="0" xfId="0" applyFont="1" applyAlignment="1" applyProtection="1">
      <alignment vertical="center"/>
      <protection locked="0"/>
    </xf>
    <xf numFmtId="0" fontId="16" fillId="0" borderId="13" xfId="0" applyFont="1" applyBorder="1" applyAlignment="1" applyProtection="1">
      <alignment horizontal="left" vertical="center"/>
      <protection hidden="1"/>
    </xf>
    <xf numFmtId="0" fontId="15" fillId="0" borderId="0" xfId="49" applyFont="1" applyAlignment="1" applyProtection="1">
      <alignment horizontal="left" vertical="center" indent="2"/>
      <protection hidden="1"/>
    </xf>
    <xf numFmtId="0" fontId="37" fillId="0" borderId="0" xfId="54" applyNumberFormat="1" applyFont="1" applyFill="1" applyBorder="1" applyAlignment="1" applyProtection="1">
      <alignment horizontal="center" vertical="top"/>
      <protection hidden="1"/>
    </xf>
    <xf numFmtId="0" fontId="15" fillId="0" borderId="0" xfId="0" applyFont="1" applyAlignment="1" applyProtection="1">
      <alignment horizontal="center" vertical="center"/>
      <protection hidden="1"/>
    </xf>
    <xf numFmtId="0" fontId="15" fillId="0" borderId="0" xfId="54" applyFont="1" applyAlignment="1" applyProtection="1">
      <alignment horizontal="center" vertical="center" wrapText="1"/>
      <protection hidden="1"/>
    </xf>
    <xf numFmtId="0" fontId="38" fillId="0" borderId="0" xfId="54" applyNumberFormat="1" applyFont="1" applyFill="1" applyBorder="1" applyAlignment="1" applyProtection="1">
      <alignment vertical="top"/>
      <protection hidden="1"/>
    </xf>
    <xf numFmtId="0" fontId="16" fillId="0" borderId="0" xfId="54" applyNumberFormat="1" applyFont="1" applyFill="1" applyBorder="1" applyAlignment="1" applyProtection="1">
      <alignment vertical="center" wrapText="1"/>
      <protection hidden="1"/>
    </xf>
    <xf numFmtId="0" fontId="16" fillId="0" borderId="0" xfId="54" applyFont="1" applyAlignment="1" applyProtection="1">
      <alignment vertical="center"/>
      <protection hidden="1"/>
    </xf>
    <xf numFmtId="0" fontId="39" fillId="0" borderId="0" xfId="0" applyFont="1" applyAlignment="1" applyProtection="1">
      <alignment horizontal="left" vertical="center"/>
      <protection hidden="1"/>
    </xf>
    <xf numFmtId="0" fontId="39" fillId="0" borderId="0" xfId="0" applyFont="1" applyAlignment="1" applyProtection="1">
      <alignment horizontal="justify" vertical="center"/>
      <protection hidden="1"/>
    </xf>
    <xf numFmtId="0" fontId="39" fillId="0" borderId="0" xfId="0" applyFont="1" applyAlignment="1" applyProtection="1">
      <alignment horizontal="center" vertical="center"/>
      <protection hidden="1"/>
    </xf>
    <xf numFmtId="0" fontId="39" fillId="0" borderId="0" xfId="0" applyFont="1" applyAlignment="1" applyProtection="1">
      <alignment vertical="center"/>
      <protection hidden="1"/>
    </xf>
    <xf numFmtId="0" fontId="39" fillId="0" borderId="0" xfId="0" applyFont="1" applyAlignment="1" applyProtection="1">
      <alignment horizontal="left" vertical="center" indent="1"/>
      <protection hidden="1"/>
    </xf>
    <xf numFmtId="0" fontId="39" fillId="0" borderId="0" xfId="54" applyFont="1" applyAlignment="1" applyProtection="1">
      <alignment vertical="center"/>
      <protection hidden="1"/>
    </xf>
    <xf numFmtId="0" fontId="39" fillId="0" borderId="0" xfId="54" applyFont="1" applyAlignment="1" applyProtection="1">
      <alignment vertical="center" wrapText="1"/>
      <protection hidden="1"/>
    </xf>
    <xf numFmtId="0" fontId="39" fillId="0" borderId="0" xfId="54" applyNumberFormat="1" applyFont="1" applyFill="1" applyBorder="1" applyAlignment="1" applyProtection="1">
      <alignment vertical="center"/>
      <protection hidden="1"/>
    </xf>
    <xf numFmtId="0" fontId="16" fillId="0" borderId="0" xfId="54" applyNumberFormat="1" applyFont="1" applyFill="1" applyBorder="1" applyAlignment="1" applyProtection="1">
      <alignment horizontal="left" vertical="center" indent="6"/>
      <protection hidden="1"/>
    </xf>
    <xf numFmtId="0" fontId="38" fillId="0" borderId="14" xfId="54" applyNumberFormat="1" applyFont="1" applyFill="1" applyBorder="1" applyAlignment="1" applyProtection="1">
      <alignment vertical="top"/>
      <protection hidden="1"/>
    </xf>
    <xf numFmtId="0" fontId="38" fillId="0" borderId="15" xfId="54" applyNumberFormat="1" applyFont="1" applyFill="1" applyBorder="1" applyAlignment="1" applyProtection="1">
      <alignment vertical="top"/>
      <protection hidden="1"/>
    </xf>
    <xf numFmtId="0" fontId="15" fillId="0" borderId="10" xfId="54" applyFont="1" applyBorder="1" applyAlignment="1" applyProtection="1">
      <alignment horizontal="center" vertical="center" wrapText="1"/>
      <protection hidden="1"/>
    </xf>
    <xf numFmtId="0" fontId="15" fillId="0" borderId="12" xfId="54" applyFont="1" applyBorder="1" applyAlignment="1" applyProtection="1">
      <alignment horizontal="center" vertical="center" wrapText="1"/>
      <protection hidden="1"/>
    </xf>
    <xf numFmtId="0" fontId="16" fillId="0" borderId="11" xfId="54" applyFont="1" applyBorder="1" applyAlignment="1" applyProtection="1">
      <alignment horizontal="center" vertical="top"/>
      <protection hidden="1"/>
    </xf>
    <xf numFmtId="0" fontId="16" fillId="0" borderId="9" xfId="54" applyFont="1" applyBorder="1" applyAlignment="1" applyProtection="1">
      <alignment horizontal="center" vertical="top"/>
      <protection hidden="1"/>
    </xf>
    <xf numFmtId="0" fontId="15" fillId="0" borderId="0" xfId="54" applyFont="1" applyBorder="1" applyAlignment="1" applyProtection="1">
      <alignment horizontal="center" vertical="center" wrapText="1"/>
      <protection hidden="1"/>
    </xf>
    <xf numFmtId="0" fontId="16" fillId="0" borderId="0" xfId="54" applyFont="1" applyBorder="1" applyAlignment="1" applyProtection="1">
      <alignment horizontal="justify" vertical="center"/>
      <protection hidden="1"/>
    </xf>
    <xf numFmtId="0" fontId="38" fillId="0" borderId="16" xfId="54" applyNumberFormat="1" applyFont="1" applyFill="1" applyBorder="1" applyAlignment="1" applyProtection="1">
      <alignment horizontal="right" vertical="top"/>
      <protection hidden="1"/>
    </xf>
    <xf numFmtId="0" fontId="16" fillId="0" borderId="14" xfId="54" applyFont="1" applyBorder="1" applyAlignment="1" applyProtection="1">
      <alignment horizontal="center" vertical="center"/>
      <protection hidden="1"/>
    </xf>
    <xf numFmtId="10" fontId="16" fillId="3" borderId="11" xfId="54" applyNumberFormat="1" applyFont="1" applyFill="1" applyBorder="1" applyAlignment="1" applyProtection="1">
      <alignment horizontal="right" vertical="center"/>
      <protection locked="0"/>
    </xf>
    <xf numFmtId="168" fontId="15" fillId="0" borderId="0" xfId="0" applyNumberFormat="1" applyFont="1" applyAlignment="1" applyProtection="1">
      <alignment horizontal="center" vertical="center" wrapText="1"/>
      <protection hidden="1"/>
    </xf>
    <xf numFmtId="3" fontId="15" fillId="0" borderId="12" xfId="55" applyNumberFormat="1" applyFont="1" applyBorder="1" applyAlignment="1" applyProtection="1">
      <alignment horizontal="right" vertical="center" wrapText="1"/>
      <protection hidden="1"/>
    </xf>
    <xf numFmtId="0" fontId="16" fillId="3" borderId="14" xfId="0" applyFont="1" applyFill="1" applyBorder="1" applyAlignment="1" applyProtection="1">
      <alignment horizontal="left" vertical="center"/>
      <protection locked="0"/>
    </xf>
    <xf numFmtId="0" fontId="15" fillId="0" borderId="0" xfId="51" applyNumberFormat="1" applyFont="1" applyFill="1" applyBorder="1" applyAlignment="1" applyProtection="1">
      <alignment horizontal="left" vertical="center"/>
    </xf>
    <xf numFmtId="0" fontId="15" fillId="0" borderId="0" xfId="55" applyFont="1" applyAlignment="1" applyProtection="1">
      <alignment vertical="top"/>
      <protection hidden="1"/>
    </xf>
    <xf numFmtId="0" fontId="42" fillId="0" borderId="0" xfId="49" applyFont="1" applyAlignment="1" applyProtection="1">
      <alignment vertical="center"/>
      <protection hidden="1"/>
    </xf>
    <xf numFmtId="0" fontId="16" fillId="0" borderId="17" xfId="54" applyNumberFormat="1" applyFont="1" applyFill="1" applyBorder="1" applyAlignment="1" applyProtection="1">
      <alignment horizontal="left" vertical="center" indent="3"/>
      <protection hidden="1"/>
    </xf>
    <xf numFmtId="0" fontId="16" fillId="0" borderId="14" xfId="54" applyFont="1" applyBorder="1" applyAlignment="1" applyProtection="1">
      <alignment horizontal="right" vertical="center"/>
      <protection hidden="1"/>
    </xf>
    <xf numFmtId="0" fontId="16" fillId="0" borderId="18" xfId="54" applyFont="1" applyBorder="1" applyAlignment="1" applyProtection="1">
      <alignment horizontal="right" vertical="center"/>
      <protection hidden="1"/>
    </xf>
    <xf numFmtId="0" fontId="16" fillId="0" borderId="19" xfId="54" applyFont="1" applyBorder="1" applyAlignment="1" applyProtection="1">
      <alignment horizontal="right" vertical="center"/>
      <protection hidden="1"/>
    </xf>
    <xf numFmtId="0" fontId="16" fillId="0" borderId="15" xfId="54" applyFont="1" applyBorder="1" applyAlignment="1" applyProtection="1">
      <alignment horizontal="right" vertical="center"/>
      <protection hidden="1"/>
    </xf>
    <xf numFmtId="0" fontId="43" fillId="0" borderId="17" xfId="55" applyFont="1" applyBorder="1" applyAlignment="1" applyProtection="1">
      <alignment horizontal="center" vertical="center"/>
      <protection hidden="1"/>
    </xf>
    <xf numFmtId="0" fontId="43" fillId="0" borderId="17" xfId="55" applyFont="1" applyBorder="1" applyAlignment="1" applyProtection="1">
      <alignment horizontal="center" vertical="top"/>
      <protection hidden="1"/>
    </xf>
    <xf numFmtId="10" fontId="16" fillId="3" borderId="20" xfId="54" applyNumberFormat="1" applyFont="1" applyFill="1" applyBorder="1" applyAlignment="1" applyProtection="1">
      <alignment horizontal="right" vertical="center" wrapText="1"/>
      <protection locked="0"/>
    </xf>
    <xf numFmtId="10" fontId="16" fillId="3" borderId="21" xfId="54" applyNumberFormat="1" applyFont="1" applyFill="1" applyBorder="1" applyAlignment="1" applyProtection="1">
      <alignment horizontal="right" vertical="center" wrapText="1"/>
      <protection locked="0"/>
    </xf>
    <xf numFmtId="0" fontId="15" fillId="0" borderId="0" xfId="0" applyFont="1" applyAlignment="1" applyProtection="1">
      <alignment horizontal="center" vertical="center" wrapText="1"/>
      <protection hidden="1"/>
    </xf>
    <xf numFmtId="0" fontId="27" fillId="0" borderId="0" xfId="0" applyFont="1" applyAlignment="1" applyProtection="1">
      <alignment horizontal="center" vertical="center"/>
      <protection hidden="1"/>
    </xf>
    <xf numFmtId="0" fontId="27" fillId="0" borderId="0" xfId="51" applyNumberFormat="1" applyFont="1" applyFill="1" applyBorder="1" applyAlignment="1" applyProtection="1">
      <alignment horizontal="center" vertical="center" wrapText="1"/>
      <protection hidden="1"/>
    </xf>
    <xf numFmtId="2" fontId="32" fillId="0" borderId="0" xfId="51" applyNumberFormat="1" applyFont="1" applyFill="1" applyBorder="1" applyAlignment="1" applyProtection="1">
      <alignment horizontal="right" vertical="center"/>
      <protection hidden="1"/>
    </xf>
    <xf numFmtId="2" fontId="27" fillId="0" borderId="0" xfId="51" applyNumberFormat="1" applyFont="1" applyFill="1" applyBorder="1" applyAlignment="1" applyProtection="1">
      <alignment horizontal="right" vertical="center"/>
      <protection hidden="1"/>
    </xf>
    <xf numFmtId="0" fontId="40" fillId="0" borderId="0" xfId="55" applyFont="1" applyAlignment="1" applyProtection="1">
      <alignment vertical="top"/>
      <protection hidden="1"/>
    </xf>
    <xf numFmtId="2" fontId="40" fillId="0" borderId="0" xfId="55" applyNumberFormat="1" applyFont="1" applyAlignment="1" applyProtection="1">
      <alignment vertical="top"/>
      <protection hidden="1"/>
    </xf>
    <xf numFmtId="0" fontId="32" fillId="0" borderId="0" xfId="0" applyFont="1" applyProtection="1">
      <protection hidden="1"/>
    </xf>
    <xf numFmtId="2" fontId="32" fillId="0" borderId="0" xfId="56" applyNumberFormat="1" applyFont="1" applyAlignment="1" applyProtection="1">
      <alignment vertical="center"/>
      <protection hidden="1"/>
    </xf>
    <xf numFmtId="0" fontId="32" fillId="0" borderId="0" xfId="0" applyFont="1" applyAlignment="1" applyProtection="1">
      <alignment horizontal="right"/>
      <protection hidden="1"/>
    </xf>
    <xf numFmtId="2" fontId="32" fillId="0" borderId="0" xfId="0" applyNumberFormat="1" applyFont="1" applyProtection="1">
      <protection hidden="1"/>
    </xf>
    <xf numFmtId="0" fontId="44" fillId="0" borderId="0" xfId="49" applyFont="1" applyProtection="1">
      <protection hidden="1"/>
    </xf>
    <xf numFmtId="0" fontId="44" fillId="0" borderId="0" xfId="49" applyFont="1" applyAlignment="1" applyProtection="1">
      <alignment horizontal="center" vertical="center"/>
      <protection hidden="1"/>
    </xf>
    <xf numFmtId="0" fontId="44" fillId="0" borderId="0" xfId="49" applyFont="1" applyAlignment="1" applyProtection="1">
      <alignment horizontal="center"/>
      <protection hidden="1"/>
    </xf>
    <xf numFmtId="0" fontId="44" fillId="0" borderId="0" xfId="49" applyFont="1" applyAlignment="1" applyProtection="1">
      <alignment horizontal="justify"/>
      <protection hidden="1"/>
    </xf>
    <xf numFmtId="0" fontId="44" fillId="0" borderId="0" xfId="49" quotePrefix="1" applyFont="1" applyAlignment="1" applyProtection="1">
      <alignment horizontal="justify"/>
      <protection hidden="1"/>
    </xf>
    <xf numFmtId="4" fontId="45" fillId="0" borderId="0" xfId="49" applyNumberFormat="1" applyFont="1" applyAlignment="1" applyProtection="1">
      <alignment vertical="center"/>
      <protection hidden="1"/>
    </xf>
    <xf numFmtId="0" fontId="45" fillId="0" borderId="0" xfId="49" applyFont="1" applyAlignment="1" applyProtection="1">
      <alignment horizontal="justify" vertical="center"/>
      <protection hidden="1"/>
    </xf>
    <xf numFmtId="0" fontId="44" fillId="0" borderId="0" xfId="49" applyFont="1" applyAlignment="1" applyProtection="1">
      <alignment vertical="center"/>
      <protection hidden="1"/>
    </xf>
    <xf numFmtId="0" fontId="32" fillId="0" borderId="0" xfId="0" applyFont="1" applyAlignment="1" applyProtection="1">
      <alignment horizontal="left" vertical="center"/>
      <protection hidden="1"/>
    </xf>
    <xf numFmtId="10" fontId="32" fillId="0" borderId="0" xfId="0" applyNumberFormat="1" applyFont="1" applyAlignment="1" applyProtection="1">
      <alignment horizontal="center" vertical="center"/>
      <protection hidden="1"/>
    </xf>
    <xf numFmtId="0" fontId="28" fillId="0" borderId="0" xfId="51" applyNumberFormat="1" applyFont="1" applyFill="1" applyBorder="1" applyAlignment="1" applyProtection="1">
      <alignment vertical="center"/>
      <protection hidden="1"/>
    </xf>
    <xf numFmtId="0" fontId="28" fillId="0" borderId="0" xfId="51" applyNumberFormat="1" applyFont="1" applyFill="1" applyBorder="1" applyAlignment="1" applyProtection="1">
      <alignment vertical="center" wrapText="1"/>
      <protection hidden="1"/>
    </xf>
    <xf numFmtId="0" fontId="15" fillId="0" borderId="0" xfId="51" applyNumberFormat="1" applyFont="1" applyFill="1" applyBorder="1" applyAlignment="1" applyProtection="1">
      <alignment horizontal="left" vertical="center"/>
      <protection hidden="1"/>
    </xf>
    <xf numFmtId="0" fontId="15" fillId="0" borderId="11" xfId="0" applyFont="1" applyBorder="1" applyAlignment="1" applyProtection="1">
      <alignment horizontal="center" vertical="center"/>
      <protection hidden="1"/>
    </xf>
    <xf numFmtId="0" fontId="16" fillId="0" borderId="0" xfId="0" applyFont="1" applyProtection="1">
      <protection hidden="1"/>
    </xf>
    <xf numFmtId="0" fontId="16" fillId="0" borderId="0" xfId="51" applyNumberFormat="1" applyFill="1" applyBorder="1" applyAlignment="1" applyProtection="1">
      <alignment horizontal="center" vertical="center"/>
      <protection hidden="1"/>
    </xf>
    <xf numFmtId="4" fontId="16" fillId="0" borderId="0" xfId="51" applyNumberFormat="1" applyFill="1" applyBorder="1" applyAlignment="1" applyProtection="1">
      <alignment vertical="center"/>
      <protection hidden="1"/>
    </xf>
    <xf numFmtId="0" fontId="15" fillId="0" borderId="0" xfId="51" applyNumberFormat="1" applyFont="1" applyFill="1" applyBorder="1" applyAlignment="1" applyProtection="1">
      <alignment vertical="center" wrapText="1"/>
      <protection hidden="1"/>
    </xf>
    <xf numFmtId="177" fontId="15" fillId="0" borderId="0" xfId="0" applyNumberFormat="1" applyFont="1" applyAlignment="1" applyProtection="1">
      <alignment horizontal="left" vertical="center"/>
      <protection hidden="1"/>
    </xf>
    <xf numFmtId="0" fontId="0" fillId="0" borderId="0" xfId="0" applyAlignment="1" applyProtection="1">
      <alignment horizontal="center"/>
      <protection hidden="1"/>
    </xf>
    <xf numFmtId="0" fontId="32" fillId="0" borderId="0" xfId="0" applyFont="1" applyAlignment="1" applyProtection="1">
      <alignment horizontal="center"/>
      <protection hidden="1"/>
    </xf>
    <xf numFmtId="0" fontId="39" fillId="0" borderId="0" xfId="56" applyFont="1" applyAlignment="1" applyProtection="1">
      <alignment vertical="center"/>
      <protection hidden="1"/>
    </xf>
    <xf numFmtId="0" fontId="39" fillId="0" borderId="0" xfId="0" applyFont="1" applyProtection="1">
      <protection hidden="1"/>
    </xf>
    <xf numFmtId="0" fontId="16" fillId="0" borderId="0" xfId="0" applyFont="1" applyAlignment="1" applyProtection="1">
      <alignment horizontal="justify" vertical="center" wrapText="1"/>
      <protection hidden="1"/>
    </xf>
    <xf numFmtId="166" fontId="16" fillId="0" borderId="11" xfId="56" applyNumberFormat="1" applyBorder="1" applyAlignment="1" applyProtection="1">
      <alignment horizontal="center" vertical="center"/>
      <protection hidden="1"/>
    </xf>
    <xf numFmtId="2" fontId="16" fillId="2" borderId="11" xfId="56" applyNumberFormat="1" applyFill="1" applyBorder="1" applyAlignment="1" applyProtection="1">
      <alignment vertical="center"/>
      <protection hidden="1"/>
    </xf>
    <xf numFmtId="168" fontId="15" fillId="0" borderId="11" xfId="0" applyNumberFormat="1" applyFont="1" applyBorder="1" applyAlignment="1" applyProtection="1">
      <alignment vertical="center" wrapText="1"/>
      <protection hidden="1"/>
    </xf>
    <xf numFmtId="0" fontId="16" fillId="0" borderId="11" xfId="56" applyBorder="1" applyAlignment="1" applyProtection="1">
      <alignment vertical="center"/>
      <protection hidden="1"/>
    </xf>
    <xf numFmtId="0" fontId="16" fillId="0" borderId="4" xfId="0" applyFont="1" applyBorder="1" applyAlignment="1" applyProtection="1">
      <alignment horizontal="left" vertical="center"/>
      <protection hidden="1"/>
    </xf>
    <xf numFmtId="0" fontId="28" fillId="0" borderId="0" xfId="0" applyFont="1" applyAlignment="1" applyProtection="1">
      <alignment horizontal="center" vertical="center"/>
      <protection hidden="1"/>
    </xf>
    <xf numFmtId="0" fontId="16" fillId="0" borderId="0" xfId="0" applyFont="1" applyAlignment="1" applyProtection="1">
      <alignment vertical="center" wrapText="1"/>
      <protection hidden="1"/>
    </xf>
    <xf numFmtId="166" fontId="16" fillId="0" borderId="11" xfId="60" applyNumberFormat="1" applyFont="1" applyFill="1" applyBorder="1" applyAlignment="1" applyProtection="1">
      <alignment horizontal="center" vertical="center" wrapText="1"/>
      <protection hidden="1"/>
    </xf>
    <xf numFmtId="0" fontId="16" fillId="0" borderId="11" xfId="0" applyFont="1" applyBorder="1" applyAlignment="1" applyProtection="1">
      <alignment horizontal="center" vertical="center"/>
      <protection hidden="1"/>
    </xf>
    <xf numFmtId="2" fontId="16" fillId="0" borderId="20" xfId="0" applyNumberFormat="1" applyFont="1" applyBorder="1" applyAlignment="1" applyProtection="1">
      <alignment vertical="center"/>
      <protection hidden="1"/>
    </xf>
    <xf numFmtId="0" fontId="18" fillId="0" borderId="11" xfId="60" applyFont="1" applyFill="1" applyBorder="1" applyAlignment="1" applyProtection="1">
      <alignment horizontal="center" vertical="center" wrapText="1"/>
      <protection hidden="1"/>
    </xf>
    <xf numFmtId="2" fontId="16" fillId="0" borderId="11" xfId="0" applyNumberFormat="1" applyFont="1" applyBorder="1" applyAlignment="1" applyProtection="1">
      <alignment vertical="center"/>
      <protection hidden="1"/>
    </xf>
    <xf numFmtId="0" fontId="16" fillId="0" borderId="11" xfId="0" applyFont="1" applyBorder="1" applyAlignment="1" applyProtection="1">
      <alignment vertical="center"/>
      <protection hidden="1"/>
    </xf>
    <xf numFmtId="0" fontId="16" fillId="0" borderId="11" xfId="60" applyNumberFormat="1" applyFont="1" applyFill="1" applyBorder="1" applyAlignment="1" applyProtection="1">
      <alignment horizontal="center" vertical="center"/>
      <protection hidden="1"/>
    </xf>
    <xf numFmtId="0" fontId="16" fillId="0" borderId="8" xfId="60" applyNumberFormat="1" applyFont="1" applyFill="1" applyBorder="1" applyAlignment="1" applyProtection="1">
      <alignment horizontal="center" vertical="center"/>
      <protection hidden="1"/>
    </xf>
    <xf numFmtId="0" fontId="15" fillId="0" borderId="8" xfId="60" applyNumberFormat="1" applyFont="1" applyFill="1" applyBorder="1" applyAlignment="1" applyProtection="1">
      <alignment horizontal="left" vertical="center" wrapText="1"/>
      <protection hidden="1"/>
    </xf>
    <xf numFmtId="0" fontId="16" fillId="0" borderId="8" xfId="0" applyFont="1" applyBorder="1" applyAlignment="1" applyProtection="1">
      <alignment horizontal="center" vertical="center"/>
      <protection hidden="1"/>
    </xf>
    <xf numFmtId="1" fontId="16" fillId="0" borderId="8" xfId="0" applyNumberFormat="1" applyFont="1" applyBorder="1" applyAlignment="1" applyProtection="1">
      <alignment vertical="center"/>
      <protection hidden="1"/>
    </xf>
    <xf numFmtId="0" fontId="16" fillId="0" borderId="8" xfId="0" applyFont="1" applyBorder="1" applyAlignment="1" applyProtection="1">
      <alignment vertical="center"/>
      <protection hidden="1"/>
    </xf>
    <xf numFmtId="0" fontId="29" fillId="0" borderId="0" xfId="0" applyFont="1" applyAlignment="1" applyProtection="1">
      <alignment vertical="center" wrapText="1"/>
      <protection hidden="1"/>
    </xf>
    <xf numFmtId="0" fontId="15" fillId="0" borderId="0" xfId="0" applyFont="1" applyAlignment="1" applyProtection="1">
      <alignment horizontal="left" vertical="top"/>
      <protection hidden="1"/>
    </xf>
    <xf numFmtId="0" fontId="28" fillId="0" borderId="0" xfId="0" applyFont="1" applyAlignment="1" applyProtection="1">
      <alignment horizontal="justify" vertical="center" wrapText="1"/>
      <protection hidden="1"/>
    </xf>
    <xf numFmtId="0" fontId="28" fillId="0" borderId="0" xfId="0" applyFont="1" applyAlignment="1" applyProtection="1">
      <alignment horizontal="justify" vertical="center"/>
      <protection hidden="1"/>
    </xf>
    <xf numFmtId="0" fontId="27" fillId="0" borderId="0" xfId="0" applyFont="1" applyAlignment="1" applyProtection="1">
      <alignment vertical="center"/>
      <protection hidden="1"/>
    </xf>
    <xf numFmtId="0" fontId="28" fillId="0" borderId="0" xfId="51" applyNumberFormat="1" applyFont="1" applyFill="1" applyBorder="1" applyAlignment="1" applyProtection="1">
      <alignment horizontal="center" vertical="center"/>
      <protection hidden="1"/>
    </xf>
    <xf numFmtId="0" fontId="28" fillId="0" borderId="0" xfId="0" applyFont="1" applyAlignment="1" applyProtection="1">
      <alignment vertical="center"/>
      <protection hidden="1"/>
    </xf>
    <xf numFmtId="166" fontId="16" fillId="0" borderId="11" xfId="60" quotePrefix="1" applyNumberFormat="1" applyFont="1" applyFill="1" applyBorder="1" applyAlignment="1" applyProtection="1">
      <alignment horizontal="center" vertical="center" wrapText="1"/>
      <protection hidden="1"/>
    </xf>
    <xf numFmtId="2" fontId="16" fillId="0" borderId="11" xfId="51" applyNumberFormat="1" applyFill="1" applyBorder="1" applyAlignment="1" applyProtection="1">
      <alignment horizontal="right" vertical="center"/>
      <protection hidden="1"/>
    </xf>
    <xf numFmtId="0" fontId="15" fillId="0" borderId="11" xfId="52" applyNumberFormat="1" applyFont="1" applyFill="1" applyBorder="1" applyAlignment="1" applyProtection="1">
      <alignment vertical="center" wrapText="1"/>
      <protection hidden="1"/>
    </xf>
    <xf numFmtId="3" fontId="17" fillId="0" borderId="11" xfId="60" applyNumberFormat="1" applyFont="1" applyBorder="1" applyAlignment="1" applyProtection="1">
      <alignment horizontal="center" vertical="center" wrapText="1"/>
      <protection hidden="1"/>
    </xf>
    <xf numFmtId="3" fontId="18" fillId="0" borderId="11" xfId="60" applyNumberFormat="1" applyFont="1" applyFill="1" applyBorder="1" applyAlignment="1" applyProtection="1">
      <alignment horizontal="center" vertical="center" wrapText="1"/>
      <protection hidden="1"/>
    </xf>
    <xf numFmtId="2" fontId="18" fillId="0" borderId="11" xfId="51" applyNumberFormat="1" applyFont="1" applyFill="1" applyBorder="1" applyAlignment="1" applyProtection="1">
      <alignment horizontal="right" vertical="center"/>
      <protection hidden="1"/>
    </xf>
    <xf numFmtId="2" fontId="15" fillId="0" borderId="11" xfId="51" applyNumberFormat="1" applyFont="1" applyFill="1" applyBorder="1" applyAlignment="1" applyProtection="1">
      <alignment horizontal="right" vertical="center"/>
      <protection hidden="1"/>
    </xf>
    <xf numFmtId="0" fontId="18" fillId="0" borderId="0" xfId="51" applyNumberFormat="1" applyFont="1" applyFill="1" applyBorder="1" applyAlignment="1" applyProtection="1">
      <alignment horizontal="center" vertical="center"/>
      <protection hidden="1"/>
    </xf>
    <xf numFmtId="2" fontId="32" fillId="0" borderId="0" xfId="0" applyNumberFormat="1" applyFont="1" applyAlignment="1" applyProtection="1">
      <alignment vertical="center"/>
      <protection hidden="1"/>
    </xf>
    <xf numFmtId="0" fontId="6" fillId="0" borderId="11" xfId="0" applyFont="1" applyBorder="1" applyAlignment="1" applyProtection="1">
      <alignment horizontal="center" vertical="top" wrapText="1"/>
      <protection hidden="1"/>
    </xf>
    <xf numFmtId="0" fontId="5" fillId="0" borderId="11" xfId="0" applyFont="1" applyBorder="1" applyAlignment="1" applyProtection="1">
      <alignment vertical="top" wrapText="1"/>
      <protection hidden="1"/>
    </xf>
    <xf numFmtId="0" fontId="5" fillId="0" borderId="0" xfId="0" applyFont="1" applyAlignment="1" applyProtection="1">
      <alignment vertical="top" wrapText="1"/>
      <protection hidden="1"/>
    </xf>
    <xf numFmtId="0" fontId="0" fillId="4" borderId="0" xfId="0" applyFill="1" applyAlignment="1" applyProtection="1">
      <alignment horizontal="center" vertical="center"/>
      <protection hidden="1"/>
    </xf>
    <xf numFmtId="0" fontId="16" fillId="4" borderId="0" xfId="0" applyFont="1" applyFill="1" applyAlignment="1" applyProtection="1">
      <alignment vertical="center"/>
      <protection hidden="1"/>
    </xf>
    <xf numFmtId="0" fontId="0" fillId="4" borderId="0" xfId="0" applyFill="1" applyProtection="1">
      <protection hidden="1"/>
    </xf>
    <xf numFmtId="0" fontId="15" fillId="4" borderId="0" xfId="0" applyFont="1" applyFill="1" applyAlignment="1" applyProtection="1">
      <alignment horizontal="center" vertical="center"/>
      <protection hidden="1"/>
    </xf>
    <xf numFmtId="0" fontId="46" fillId="4" borderId="0" xfId="0" applyFont="1" applyFill="1" applyAlignment="1" applyProtection="1">
      <alignment vertical="center"/>
      <protection hidden="1"/>
    </xf>
    <xf numFmtId="0" fontId="15" fillId="4" borderId="0" xfId="0" applyFont="1" applyFill="1" applyAlignment="1" applyProtection="1">
      <alignment horizontal="center" vertical="top"/>
      <protection hidden="1"/>
    </xf>
    <xf numFmtId="0" fontId="15" fillId="4" borderId="0" xfId="0" applyFont="1" applyFill="1" applyAlignment="1" applyProtection="1">
      <alignment vertical="top"/>
      <protection hidden="1"/>
    </xf>
    <xf numFmtId="0" fontId="15" fillId="4" borderId="0" xfId="0" applyFont="1" applyFill="1" applyAlignment="1" applyProtection="1">
      <alignment vertical="center"/>
      <protection hidden="1"/>
    </xf>
    <xf numFmtId="0" fontId="47" fillId="4" borderId="0" xfId="0" applyFont="1" applyFill="1" applyAlignment="1" applyProtection="1">
      <alignment vertical="center"/>
      <protection hidden="1"/>
    </xf>
    <xf numFmtId="0" fontId="15" fillId="4" borderId="22" xfId="0" applyFont="1" applyFill="1" applyBorder="1" applyAlignment="1" applyProtection="1">
      <alignment vertical="center"/>
      <protection hidden="1"/>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vertical="center"/>
      <protection locked="0"/>
    </xf>
    <xf numFmtId="0" fontId="47" fillId="0" borderId="25" xfId="0" applyFont="1" applyBorder="1" applyAlignment="1" applyProtection="1">
      <alignment horizontal="center" vertical="center"/>
      <protection locked="0"/>
    </xf>
    <xf numFmtId="0" fontId="47" fillId="0" borderId="26" xfId="0" applyFont="1" applyBorder="1" applyAlignment="1" applyProtection="1">
      <alignment horizontal="center" vertical="center"/>
      <protection locked="0"/>
    </xf>
    <xf numFmtId="0" fontId="47" fillId="0" borderId="27" xfId="0" applyFont="1" applyBorder="1" applyAlignment="1" applyProtection="1">
      <alignment vertical="center"/>
      <protection locked="0"/>
    </xf>
    <xf numFmtId="0" fontId="47" fillId="0" borderId="28" xfId="0" applyFont="1" applyBorder="1" applyAlignment="1" applyProtection="1">
      <alignment horizontal="center" vertical="center"/>
      <protection locked="0"/>
    </xf>
    <xf numFmtId="0" fontId="47" fillId="0" borderId="29" xfId="0" applyFont="1" applyBorder="1" applyAlignment="1" applyProtection="1">
      <alignment horizontal="center" vertical="center"/>
      <protection locked="0"/>
    </xf>
    <xf numFmtId="0" fontId="47" fillId="0" borderId="30" xfId="0" applyFont="1" applyBorder="1" applyAlignment="1" applyProtection="1">
      <alignment vertical="center"/>
      <protection locked="0"/>
    </xf>
    <xf numFmtId="0" fontId="47" fillId="0" borderId="31" xfId="0" applyFont="1" applyBorder="1" applyAlignment="1" applyProtection="1">
      <alignment horizontal="center" vertical="center"/>
      <protection locked="0"/>
    </xf>
    <xf numFmtId="0" fontId="0" fillId="0" borderId="0" xfId="0" applyAlignment="1" applyProtection="1">
      <alignment horizontal="center" vertical="center" wrapText="1"/>
      <protection hidden="1"/>
    </xf>
    <xf numFmtId="0" fontId="0" fillId="0" borderId="0" xfId="0" applyAlignment="1" applyProtection="1">
      <alignment vertical="center" wrapText="1"/>
      <protection hidden="1"/>
    </xf>
    <xf numFmtId="0" fontId="15" fillId="0" borderId="11" xfId="0" applyFont="1" applyBorder="1" applyAlignment="1" applyProtection="1">
      <alignment vertical="center" wrapText="1"/>
      <protection hidden="1"/>
    </xf>
    <xf numFmtId="0" fontId="15" fillId="0" borderId="11" xfId="0" quotePrefix="1" applyFont="1" applyBorder="1" applyAlignment="1" applyProtection="1">
      <alignment horizontal="center" vertical="center"/>
      <protection hidden="1"/>
    </xf>
    <xf numFmtId="0" fontId="0" fillId="0" borderId="11" xfId="0" applyBorder="1" applyAlignment="1" applyProtection="1">
      <alignment horizontal="center" vertical="center"/>
      <protection hidden="1"/>
    </xf>
    <xf numFmtId="0" fontId="0" fillId="3" borderId="11" xfId="0" applyFill="1" applyBorder="1" applyAlignment="1" applyProtection="1">
      <alignment vertical="center"/>
      <protection locked="0"/>
    </xf>
    <xf numFmtId="2" fontId="0" fillId="3" borderId="11" xfId="0" applyNumberFormat="1" applyFill="1" applyBorder="1" applyAlignment="1" applyProtection="1">
      <alignment vertical="center"/>
      <protection locked="0"/>
    </xf>
    <xf numFmtId="10" fontId="0" fillId="3" borderId="11" xfId="0" applyNumberFormat="1" applyFill="1" applyBorder="1" applyAlignment="1" applyProtection="1">
      <alignment vertical="center"/>
      <protection locked="0"/>
    </xf>
    <xf numFmtId="0" fontId="0" fillId="0" borderId="11" xfId="0" applyBorder="1" applyAlignment="1" applyProtection="1">
      <alignment vertical="center"/>
      <protection hidden="1"/>
    </xf>
    <xf numFmtId="0" fontId="15" fillId="0" borderId="11" xfId="0" applyFont="1" applyBorder="1" applyAlignment="1" applyProtection="1">
      <alignment vertical="center"/>
      <protection hidden="1"/>
    </xf>
    <xf numFmtId="0" fontId="15" fillId="0" borderId="0" xfId="0" applyFont="1" applyProtection="1">
      <protection hidden="1"/>
    </xf>
    <xf numFmtId="0" fontId="0" fillId="0" borderId="0" xfId="0" applyAlignment="1" applyProtection="1">
      <alignment horizontal="center" vertical="center"/>
      <protection hidden="1"/>
    </xf>
    <xf numFmtId="0" fontId="15" fillId="0" borderId="0" xfId="0" quotePrefix="1" applyFont="1" applyAlignment="1" applyProtection="1">
      <alignment horizontal="center" vertical="center"/>
      <protection hidden="1"/>
    </xf>
    <xf numFmtId="0" fontId="18" fillId="0" borderId="0" xfId="52" applyNumberFormat="1" applyFont="1" applyFill="1" applyBorder="1" applyAlignment="1" applyProtection="1">
      <alignment vertical="center" wrapText="1"/>
      <protection hidden="1"/>
    </xf>
    <xf numFmtId="0" fontId="15" fillId="0" borderId="0" xfId="52" applyNumberFormat="1" applyFont="1" applyFill="1" applyBorder="1" applyAlignment="1" applyProtection="1">
      <alignment vertical="center" wrapText="1"/>
      <protection hidden="1"/>
    </xf>
    <xf numFmtId="3" fontId="17" fillId="0" borderId="0" xfId="60" applyNumberFormat="1" applyFont="1" applyBorder="1" applyAlignment="1" applyProtection="1">
      <alignment horizontal="center" vertical="center" wrapText="1"/>
      <protection hidden="1"/>
    </xf>
    <xf numFmtId="3" fontId="18" fillId="0" borderId="0" xfId="60" applyNumberFormat="1" applyFont="1" applyFill="1" applyBorder="1" applyAlignment="1" applyProtection="1">
      <alignment horizontal="center" vertical="center" wrapText="1"/>
      <protection hidden="1"/>
    </xf>
    <xf numFmtId="2" fontId="18" fillId="0" borderId="0" xfId="51" applyNumberFormat="1" applyFont="1" applyFill="1" applyBorder="1" applyAlignment="1" applyProtection="1">
      <alignment horizontal="right" vertical="center"/>
      <protection hidden="1"/>
    </xf>
    <xf numFmtId="2" fontId="15" fillId="0" borderId="0" xfId="51" applyNumberFormat="1" applyFont="1" applyFill="1" applyBorder="1" applyAlignment="1" applyProtection="1">
      <alignment horizontal="right" vertical="center"/>
      <protection hidden="1"/>
    </xf>
    <xf numFmtId="3" fontId="16" fillId="0" borderId="11" xfId="0" applyNumberFormat="1" applyFont="1" applyBorder="1" applyAlignment="1" applyProtection="1">
      <alignment horizontal="center" vertical="center"/>
      <protection hidden="1"/>
    </xf>
    <xf numFmtId="2" fontId="16" fillId="0" borderId="20" xfId="0" applyNumberFormat="1" applyFont="1" applyBorder="1" applyAlignment="1" applyProtection="1">
      <alignment horizontal="right" vertical="center"/>
      <protection hidden="1"/>
    </xf>
    <xf numFmtId="2" fontId="15" fillId="2" borderId="11" xfId="56" applyNumberFormat="1" applyFont="1" applyFill="1" applyBorder="1" applyAlignment="1" applyProtection="1">
      <alignment vertical="center"/>
      <protection hidden="1"/>
    </xf>
    <xf numFmtId="0" fontId="36" fillId="3" borderId="0" xfId="24" applyFont="1" applyFill="1" applyAlignment="1" applyProtection="1">
      <alignment horizontal="center" vertical="center" wrapText="1"/>
    </xf>
    <xf numFmtId="0" fontId="0" fillId="3" borderId="0" xfId="0" applyFill="1" applyAlignment="1">
      <alignment horizontal="center" vertical="center" wrapText="1"/>
    </xf>
    <xf numFmtId="0" fontId="0" fillId="0" borderId="32" xfId="54" applyNumberFormat="1" applyFont="1" applyFill="1" applyBorder="1" applyAlignment="1" applyProtection="1">
      <alignment horizontal="left" vertical="center" indent="3"/>
      <protection hidden="1"/>
    </xf>
    <xf numFmtId="0" fontId="49" fillId="0" borderId="0" xfId="54" applyNumberFormat="1" applyFont="1" applyFill="1" applyBorder="1" applyAlignment="1" applyProtection="1">
      <alignment horizontal="center" vertical="top"/>
      <protection hidden="1"/>
    </xf>
    <xf numFmtId="0" fontId="51" fillId="0" borderId="0" xfId="54" applyNumberFormat="1" applyFont="1" applyFill="1" applyBorder="1" applyAlignment="1" applyProtection="1">
      <alignment vertical="top"/>
      <protection hidden="1"/>
    </xf>
    <xf numFmtId="0" fontId="50" fillId="0" borderId="0" xfId="54" applyNumberFormat="1" applyFont="1" applyFill="1" applyBorder="1" applyAlignment="1" applyProtection="1">
      <alignment vertical="top"/>
      <protection hidden="1"/>
    </xf>
    <xf numFmtId="4" fontId="16" fillId="3" borderId="11" xfId="54" applyNumberFormat="1" applyFont="1" applyFill="1" applyBorder="1" applyAlignment="1" applyProtection="1">
      <alignment horizontal="right" vertical="center"/>
      <protection locked="0"/>
    </xf>
    <xf numFmtId="4" fontId="16" fillId="3" borderId="20" xfId="54" applyNumberFormat="1" applyFont="1" applyFill="1" applyBorder="1" applyAlignment="1" applyProtection="1">
      <alignment horizontal="right" vertical="center" wrapText="1"/>
      <protection locked="0"/>
    </xf>
    <xf numFmtId="4" fontId="16" fillId="3" borderId="21" xfId="54" applyNumberFormat="1" applyFont="1" applyFill="1" applyBorder="1" applyAlignment="1" applyProtection="1">
      <alignment horizontal="right" vertical="center" wrapText="1"/>
      <protection locked="0"/>
    </xf>
    <xf numFmtId="0" fontId="16" fillId="0" borderId="11" xfId="0" applyFont="1" applyBorder="1" applyAlignment="1">
      <alignment horizontal="center" vertical="center"/>
    </xf>
    <xf numFmtId="2" fontId="39" fillId="3" borderId="11" xfId="56" applyNumberFormat="1" applyFont="1" applyFill="1" applyBorder="1" applyAlignment="1">
      <alignment vertical="center"/>
    </xf>
    <xf numFmtId="1" fontId="16" fillId="0" borderId="11" xfId="60" quotePrefix="1" applyNumberFormat="1" applyFont="1" applyFill="1" applyBorder="1" applyAlignment="1" applyProtection="1">
      <alignment horizontal="center" vertical="center" wrapText="1"/>
      <protection hidden="1"/>
    </xf>
    <xf numFmtId="0" fontId="16" fillId="0" borderId="11" xfId="60" quotePrefix="1" applyNumberFormat="1" applyFont="1" applyFill="1" applyBorder="1" applyAlignment="1" applyProtection="1">
      <alignment horizontal="center" vertical="center" wrapText="1"/>
      <protection hidden="1"/>
    </xf>
    <xf numFmtId="166" fontId="16" fillId="0" borderId="11" xfId="56" applyNumberFormat="1" applyBorder="1" applyAlignment="1" applyProtection="1">
      <alignment horizontal="left" vertical="center"/>
      <protection hidden="1"/>
    </xf>
    <xf numFmtId="0" fontId="16" fillId="0" borderId="11" xfId="60" applyNumberFormat="1" applyFont="1" applyFill="1" applyBorder="1" applyAlignment="1" applyProtection="1">
      <alignment horizontal="center" vertical="center" wrapText="1"/>
      <protection hidden="1"/>
    </xf>
    <xf numFmtId="10" fontId="15" fillId="3" borderId="11" xfId="55" applyNumberFormat="1" applyFont="1" applyFill="1" applyBorder="1" applyAlignment="1" applyProtection="1">
      <alignment horizontal="center" vertical="center" wrapText="1"/>
      <protection hidden="1"/>
    </xf>
    <xf numFmtId="0" fontId="15" fillId="3" borderId="11" xfId="55" applyFont="1" applyFill="1" applyBorder="1" applyAlignment="1" applyProtection="1">
      <alignment horizontal="center" vertical="center" wrapText="1"/>
      <protection hidden="1"/>
    </xf>
    <xf numFmtId="0" fontId="2" fillId="3" borderId="0" xfId="24" applyFill="1" applyAlignment="1" applyProtection="1">
      <alignment horizontal="center" vertical="center" wrapText="1"/>
    </xf>
    <xf numFmtId="0" fontId="16" fillId="0" borderId="7" xfId="55" applyFont="1" applyBorder="1" applyAlignment="1" applyProtection="1">
      <alignment horizontal="justify" vertical="center" wrapText="1"/>
      <protection hidden="1"/>
    </xf>
    <xf numFmtId="0" fontId="5" fillId="0" borderId="0" xfId="49" applyFont="1" applyAlignment="1" applyProtection="1">
      <alignment vertical="top"/>
      <protection hidden="1"/>
    </xf>
    <xf numFmtId="0" fontId="16" fillId="0" borderId="0" xfId="49" applyFont="1" applyAlignment="1" applyProtection="1">
      <alignment vertical="top"/>
      <protection hidden="1"/>
    </xf>
    <xf numFmtId="0" fontId="0" fillId="0" borderId="0" xfId="49" applyFont="1" applyAlignment="1" applyProtection="1">
      <alignment vertical="top"/>
      <protection hidden="1"/>
    </xf>
    <xf numFmtId="0" fontId="33" fillId="0" borderId="0" xfId="49" applyAlignment="1" applyProtection="1">
      <alignment vertical="top"/>
      <protection hidden="1"/>
    </xf>
    <xf numFmtId="2" fontId="16" fillId="0" borderId="11" xfId="55" applyNumberFormat="1" applyFont="1" applyBorder="1" applyAlignment="1" applyProtection="1">
      <alignment horizontal="justify" vertical="center" wrapText="1"/>
      <protection hidden="1"/>
    </xf>
    <xf numFmtId="1" fontId="16" fillId="0" borderId="0" xfId="59" applyNumberFormat="1" applyFont="1" applyAlignment="1" applyProtection="1">
      <alignment vertical="center" wrapText="1"/>
      <protection hidden="1"/>
    </xf>
    <xf numFmtId="1" fontId="15" fillId="0" borderId="0" xfId="59" applyNumberFormat="1" applyFont="1" applyAlignment="1" applyProtection="1">
      <alignment horizontal="center" vertical="center" wrapText="1"/>
      <protection hidden="1"/>
    </xf>
    <xf numFmtId="0" fontId="15" fillId="0" borderId="0" xfId="59" applyFont="1" applyAlignment="1" applyProtection="1">
      <alignment horizontal="center" vertical="center" wrapText="1"/>
      <protection hidden="1"/>
    </xf>
    <xf numFmtId="0" fontId="36" fillId="0" borderId="0" xfId="59" applyProtection="1">
      <protection hidden="1"/>
    </xf>
    <xf numFmtId="4" fontId="15" fillId="0" borderId="0" xfId="59" applyNumberFormat="1" applyFont="1" applyAlignment="1" applyProtection="1">
      <alignment horizontal="center" vertical="center" wrapText="1"/>
      <protection hidden="1"/>
    </xf>
    <xf numFmtId="0" fontId="19" fillId="0" borderId="0" xfId="59" applyFont="1" applyProtection="1">
      <protection hidden="1"/>
    </xf>
    <xf numFmtId="4" fontId="15" fillId="0" borderId="11" xfId="59" applyNumberFormat="1" applyFont="1" applyBorder="1" applyAlignment="1" applyProtection="1">
      <alignment horizontal="center" vertical="center" wrapText="1"/>
      <protection hidden="1"/>
    </xf>
    <xf numFmtId="1" fontId="15" fillId="0" borderId="11" xfId="59" applyNumberFormat="1" applyFont="1" applyBorder="1" applyAlignment="1" applyProtection="1">
      <alignment vertical="center" wrapText="1"/>
      <protection hidden="1"/>
    </xf>
    <xf numFmtId="4" fontId="15" fillId="0" borderId="11" xfId="59" applyNumberFormat="1" applyFont="1" applyBorder="1" applyAlignment="1" applyProtection="1">
      <alignment horizontal="right" vertical="center" wrapText="1"/>
      <protection hidden="1"/>
    </xf>
    <xf numFmtId="4" fontId="15" fillId="0" borderId="33" xfId="59" applyNumberFormat="1" applyFont="1" applyBorder="1" applyAlignment="1" applyProtection="1">
      <alignment horizontal="right" vertical="center" wrapText="1"/>
      <protection hidden="1"/>
    </xf>
    <xf numFmtId="4" fontId="16" fillId="0" borderId="34" xfId="59" applyNumberFormat="1" applyFont="1" applyBorder="1" applyAlignment="1" applyProtection="1">
      <alignment horizontal="right" vertical="center" wrapText="1"/>
      <protection hidden="1"/>
    </xf>
    <xf numFmtId="0" fontId="19" fillId="0" borderId="0" xfId="59" applyFont="1" applyAlignment="1" applyProtection="1">
      <alignment vertical="center"/>
      <protection hidden="1"/>
    </xf>
    <xf numFmtId="1" fontId="16" fillId="0" borderId="11" xfId="59" applyNumberFormat="1" applyFont="1" applyBorder="1" applyAlignment="1" applyProtection="1">
      <alignment horizontal="center" vertical="center" wrapText="1"/>
      <protection hidden="1"/>
    </xf>
    <xf numFmtId="0" fontId="15" fillId="0" borderId="33" xfId="59" applyFont="1" applyBorder="1" applyAlignment="1" applyProtection="1">
      <alignment vertical="center" wrapText="1"/>
      <protection hidden="1"/>
    </xf>
    <xf numFmtId="0" fontId="15" fillId="0" borderId="34" xfId="59" applyFont="1" applyBorder="1" applyAlignment="1" applyProtection="1">
      <alignment vertical="center" wrapText="1"/>
      <protection hidden="1"/>
    </xf>
    <xf numFmtId="4" fontId="16" fillId="0" borderId="11" xfId="59" applyNumberFormat="1" applyFont="1" applyBorder="1" applyAlignment="1" applyProtection="1">
      <alignment vertical="center" wrapText="1"/>
      <protection hidden="1"/>
    </xf>
    <xf numFmtId="4" fontId="15" fillId="0" borderId="33" xfId="59" applyNumberFormat="1" applyFont="1" applyBorder="1" applyAlignment="1" applyProtection="1">
      <alignment vertical="center" wrapText="1"/>
      <protection hidden="1"/>
    </xf>
    <xf numFmtId="4" fontId="16" fillId="0" borderId="34" xfId="59" applyNumberFormat="1" applyFont="1" applyBorder="1" applyAlignment="1" applyProtection="1">
      <alignment vertical="center" wrapText="1"/>
      <protection hidden="1"/>
    </xf>
    <xf numFmtId="3" fontId="19" fillId="0" borderId="0" xfId="59" applyNumberFormat="1" applyFont="1" applyProtection="1">
      <protection hidden="1"/>
    </xf>
    <xf numFmtId="4" fontId="16" fillId="0" borderId="11" xfId="59" applyNumberFormat="1" applyFont="1" applyBorder="1" applyAlignment="1" applyProtection="1">
      <alignment horizontal="right" vertical="center" wrapText="1"/>
      <protection hidden="1"/>
    </xf>
    <xf numFmtId="4" fontId="15" fillId="0" borderId="11" xfId="59" applyNumberFormat="1" applyFont="1" applyBorder="1" applyAlignment="1" applyProtection="1">
      <alignment vertical="center" wrapText="1"/>
      <protection hidden="1"/>
    </xf>
    <xf numFmtId="4" fontId="15" fillId="0" borderId="34" xfId="59" applyNumberFormat="1" applyFont="1" applyBorder="1" applyAlignment="1" applyProtection="1">
      <alignment vertical="center" wrapText="1"/>
      <protection hidden="1"/>
    </xf>
    <xf numFmtId="0" fontId="15" fillId="5" borderId="33" xfId="59" applyFont="1" applyFill="1" applyBorder="1" applyAlignment="1" applyProtection="1">
      <alignment vertical="center" wrapText="1"/>
      <protection hidden="1"/>
    </xf>
    <xf numFmtId="0" fontId="16" fillId="0" borderId="34" xfId="59" applyFont="1" applyBorder="1" applyAlignment="1" applyProtection="1">
      <alignment vertical="center" wrapText="1"/>
      <protection hidden="1"/>
    </xf>
    <xf numFmtId="4" fontId="16" fillId="0" borderId="33" xfId="59" applyNumberFormat="1" applyFont="1" applyBorder="1" applyAlignment="1" applyProtection="1">
      <alignment vertical="center" wrapText="1"/>
      <protection hidden="1"/>
    </xf>
    <xf numFmtId="2" fontId="19" fillId="0" borderId="0" xfId="59" applyNumberFormat="1" applyFont="1" applyProtection="1">
      <protection hidden="1"/>
    </xf>
    <xf numFmtId="178" fontId="19" fillId="0" borderId="0" xfId="59" applyNumberFormat="1" applyFont="1" applyProtection="1">
      <protection hidden="1"/>
    </xf>
    <xf numFmtId="0" fontId="16" fillId="0" borderId="34" xfId="59" applyFont="1" applyBorder="1" applyAlignment="1" applyProtection="1">
      <alignment horizontal="center" vertical="center" wrapText="1"/>
      <protection hidden="1"/>
    </xf>
    <xf numFmtId="3" fontId="16" fillId="0" borderId="11" xfId="59" applyNumberFormat="1" applyFont="1" applyBorder="1" applyAlignment="1" applyProtection="1">
      <alignment horizontal="right" vertical="center" wrapText="1"/>
      <protection hidden="1"/>
    </xf>
    <xf numFmtId="3" fontId="16" fillId="0" borderId="33" xfId="59" applyNumberFormat="1" applyFont="1" applyBorder="1" applyAlignment="1" applyProtection="1">
      <alignment horizontal="right" vertical="center" wrapText="1"/>
      <protection hidden="1"/>
    </xf>
    <xf numFmtId="3" fontId="15" fillId="0" borderId="33" xfId="59" applyNumberFormat="1" applyFont="1" applyBorder="1" applyAlignment="1" applyProtection="1">
      <alignment horizontal="right" vertical="center" wrapText="1"/>
      <protection hidden="1"/>
    </xf>
    <xf numFmtId="4" fontId="15" fillId="0" borderId="34" xfId="16" applyNumberFormat="1" applyFont="1" applyBorder="1" applyAlignment="1" applyProtection="1">
      <alignment horizontal="right" vertical="center" wrapText="1"/>
      <protection hidden="1"/>
    </xf>
    <xf numFmtId="3" fontId="15" fillId="0" borderId="11" xfId="16" applyNumberFormat="1" applyFont="1" applyBorder="1" applyAlignment="1" applyProtection="1">
      <alignment horizontal="right" vertical="center" wrapText="1"/>
      <protection hidden="1"/>
    </xf>
    <xf numFmtId="4" fontId="15" fillId="0" borderId="33" xfId="16" applyNumberFormat="1" applyFont="1" applyBorder="1" applyAlignment="1" applyProtection="1">
      <alignment horizontal="right" vertical="center" wrapText="1"/>
      <protection hidden="1"/>
    </xf>
    <xf numFmtId="4" fontId="15" fillId="0" borderId="33" xfId="59" applyNumberFormat="1" applyFont="1" applyBorder="1" applyAlignment="1" applyProtection="1">
      <alignment horizontal="center" vertical="center" wrapText="1"/>
      <protection hidden="1"/>
    </xf>
    <xf numFmtId="4" fontId="15" fillId="0" borderId="34" xfId="59" applyNumberFormat="1" applyFont="1" applyBorder="1" applyAlignment="1" applyProtection="1">
      <alignment horizontal="right" vertical="center" wrapText="1"/>
      <protection hidden="1"/>
    </xf>
    <xf numFmtId="1" fontId="16" fillId="0" borderId="35" xfId="59" applyNumberFormat="1" applyFont="1" applyBorder="1" applyAlignment="1" applyProtection="1">
      <alignment horizontal="center" vertical="center" wrapText="1"/>
      <protection hidden="1"/>
    </xf>
    <xf numFmtId="0" fontId="15" fillId="0" borderId="8" xfId="59" applyFont="1" applyBorder="1" applyAlignment="1" applyProtection="1">
      <alignment vertical="center" wrapText="1"/>
      <protection hidden="1"/>
    </xf>
    <xf numFmtId="4" fontId="16" fillId="0" borderId="8" xfId="59" applyNumberFormat="1" applyFont="1" applyBorder="1" applyAlignment="1" applyProtection="1">
      <alignment vertical="center" wrapText="1"/>
      <protection hidden="1"/>
    </xf>
    <xf numFmtId="4" fontId="15" fillId="0" borderId="8" xfId="59" applyNumberFormat="1" applyFont="1" applyBorder="1" applyAlignment="1" applyProtection="1">
      <alignment vertical="center" wrapText="1"/>
      <protection hidden="1"/>
    </xf>
    <xf numFmtId="4" fontId="16" fillId="0" borderId="36" xfId="59" applyNumberFormat="1" applyFont="1" applyBorder="1" applyAlignment="1" applyProtection="1">
      <alignment vertical="center" wrapText="1"/>
      <protection hidden="1"/>
    </xf>
    <xf numFmtId="1" fontId="15" fillId="0" borderId="5" xfId="59" applyNumberFormat="1" applyFont="1" applyBorder="1" applyAlignment="1" applyProtection="1">
      <alignment horizontal="center" vertical="center" wrapText="1"/>
      <protection hidden="1"/>
    </xf>
    <xf numFmtId="0" fontId="16" fillId="0" borderId="0" xfId="59" applyFont="1" applyAlignment="1" applyProtection="1">
      <alignment horizontal="justify" vertical="center" wrapText="1"/>
      <protection hidden="1"/>
    </xf>
    <xf numFmtId="2" fontId="0" fillId="0" borderId="5" xfId="59" applyNumberFormat="1" applyFont="1" applyBorder="1" applyAlignment="1" applyProtection="1">
      <alignment horizontal="left" vertical="center" wrapText="1" indent="3"/>
      <protection hidden="1"/>
    </xf>
    <xf numFmtId="0" fontId="0" fillId="0" borderId="0" xfId="59" applyFont="1" applyAlignment="1" applyProtection="1">
      <alignment vertical="center" wrapText="1"/>
      <protection hidden="1"/>
    </xf>
    <xf numFmtId="2" fontId="16" fillId="0" borderId="0" xfId="59" applyNumberFormat="1" applyFont="1" applyAlignment="1" applyProtection="1">
      <alignment horizontal="left" vertical="center" wrapText="1"/>
      <protection hidden="1"/>
    </xf>
    <xf numFmtId="0" fontId="0" fillId="0" borderId="0" xfId="59" applyFont="1" applyAlignment="1" applyProtection="1">
      <alignment horizontal="justify" vertical="center" wrapText="1"/>
      <protection hidden="1"/>
    </xf>
    <xf numFmtId="3" fontId="16" fillId="0" borderId="6" xfId="59" applyNumberFormat="1" applyFont="1" applyBorder="1" applyAlignment="1" applyProtection="1">
      <alignment horizontal="right" vertical="center" wrapText="1"/>
      <protection hidden="1"/>
    </xf>
    <xf numFmtId="10" fontId="16" fillId="0" borderId="0" xfId="59" applyNumberFormat="1" applyFont="1" applyAlignment="1" applyProtection="1">
      <alignment horizontal="left" vertical="center" wrapText="1"/>
      <protection hidden="1"/>
    </xf>
    <xf numFmtId="4" fontId="16" fillId="0" borderId="6" xfId="59" applyNumberFormat="1" applyFont="1" applyBorder="1" applyAlignment="1" applyProtection="1">
      <alignment horizontal="right" vertical="center" wrapText="1"/>
      <protection hidden="1"/>
    </xf>
    <xf numFmtId="1" fontId="15" fillId="0" borderId="5" xfId="59" applyNumberFormat="1" applyFont="1" applyBorder="1" applyAlignment="1" applyProtection="1">
      <alignment horizontal="center" vertical="top" wrapText="1"/>
      <protection hidden="1"/>
    </xf>
    <xf numFmtId="1" fontId="16" fillId="0" borderId="5" xfId="59" applyNumberFormat="1" applyFont="1" applyBorder="1" applyAlignment="1" applyProtection="1">
      <alignment horizontal="left" vertical="center" wrapText="1" indent="3"/>
      <protection hidden="1"/>
    </xf>
    <xf numFmtId="0" fontId="16" fillId="0" borderId="0" xfId="59" applyFont="1" applyAlignment="1" applyProtection="1">
      <alignment vertical="center" wrapText="1"/>
      <protection hidden="1"/>
    </xf>
    <xf numFmtId="10" fontId="15" fillId="6" borderId="0" xfId="59" applyNumberFormat="1" applyFont="1" applyFill="1" applyAlignment="1" applyProtection="1">
      <alignment vertical="center" wrapText="1"/>
      <protection locked="0" hidden="1"/>
    </xf>
    <xf numFmtId="1" fontId="0" fillId="0" borderId="5" xfId="59" applyNumberFormat="1" applyFont="1" applyBorder="1" applyAlignment="1" applyProtection="1">
      <alignment horizontal="left" vertical="center" wrapText="1" indent="3"/>
      <protection hidden="1"/>
    </xf>
    <xf numFmtId="2" fontId="15" fillId="0" borderId="0" xfId="59" applyNumberFormat="1" applyFont="1" applyAlignment="1" applyProtection="1">
      <alignment vertical="center" wrapText="1"/>
      <protection hidden="1"/>
    </xf>
    <xf numFmtId="4" fontId="16" fillId="6" borderId="6" xfId="59" applyNumberFormat="1" applyFont="1" applyFill="1" applyBorder="1" applyAlignment="1" applyProtection="1">
      <alignment horizontal="right" vertical="center" wrapText="1"/>
      <protection locked="0" hidden="1"/>
    </xf>
    <xf numFmtId="3" fontId="16" fillId="6" borderId="6" xfId="59" applyNumberFormat="1" applyFont="1" applyFill="1" applyBorder="1" applyAlignment="1" applyProtection="1">
      <alignment horizontal="right" vertical="center" wrapText="1"/>
      <protection locked="0" hidden="1"/>
    </xf>
    <xf numFmtId="4" fontId="16" fillId="0" borderId="6" xfId="59" applyNumberFormat="1" applyFont="1" applyBorder="1" applyAlignment="1" applyProtection="1">
      <alignment horizontal="justify" vertical="center" wrapText="1"/>
      <protection hidden="1"/>
    </xf>
    <xf numFmtId="1" fontId="0" fillId="0" borderId="0" xfId="59" applyNumberFormat="1" applyFont="1" applyAlignment="1" applyProtection="1">
      <alignment vertical="center" wrapText="1"/>
      <protection hidden="1"/>
    </xf>
    <xf numFmtId="4" fontId="16" fillId="0" borderId="0" xfId="59" applyNumberFormat="1" applyFont="1" applyAlignment="1" applyProtection="1">
      <alignment vertical="center" wrapText="1"/>
      <protection hidden="1"/>
    </xf>
    <xf numFmtId="0" fontId="0" fillId="0" borderId="0" xfId="0" applyAlignment="1">
      <alignment vertical="top"/>
    </xf>
    <xf numFmtId="9" fontId="0" fillId="0" borderId="5" xfId="59" applyNumberFormat="1" applyFont="1" applyBorder="1" applyAlignment="1" applyProtection="1">
      <alignment horizontal="left" vertical="center" wrapText="1" indent="3"/>
      <protection hidden="1"/>
    </xf>
    <xf numFmtId="0" fontId="0" fillId="0" borderId="9" xfId="0" applyBorder="1" applyAlignment="1">
      <alignment horizontal="center"/>
    </xf>
    <xf numFmtId="0" fontId="0" fillId="0" borderId="9" xfId="0" applyBorder="1" applyAlignment="1">
      <alignment horizontal="center" vertical="top"/>
    </xf>
    <xf numFmtId="9" fontId="0" fillId="0" borderId="0" xfId="0" applyNumberFormat="1"/>
    <xf numFmtId="0" fontId="0" fillId="0" borderId="10" xfId="0" applyBorder="1" applyAlignment="1">
      <alignment horizontal="center" vertical="top"/>
    </xf>
    <xf numFmtId="0" fontId="0" fillId="0" borderId="10" xfId="0" applyBorder="1" applyAlignment="1">
      <alignment vertical="top" wrapText="1"/>
    </xf>
    <xf numFmtId="0" fontId="19" fillId="0" borderId="10" xfId="0" applyFont="1" applyBorder="1" applyAlignment="1">
      <alignment vertical="top"/>
    </xf>
    <xf numFmtId="0" fontId="0" fillId="0" borderId="10" xfId="0" applyBorder="1"/>
    <xf numFmtId="0" fontId="19" fillId="0" borderId="10" xfId="0" applyFont="1" applyBorder="1" applyAlignment="1">
      <alignment vertical="top" wrapText="1"/>
    </xf>
    <xf numFmtId="0" fontId="0" fillId="0" borderId="12" xfId="0" applyBorder="1" applyAlignment="1">
      <alignment horizontal="center" vertical="top"/>
    </xf>
    <xf numFmtId="0" fontId="0" fillId="0" borderId="12" xfId="0" applyBorder="1" applyAlignment="1">
      <alignment vertical="top" wrapText="1"/>
    </xf>
    <xf numFmtId="0" fontId="19" fillId="0" borderId="12" xfId="0" applyFont="1" applyBorder="1" applyAlignment="1">
      <alignment vertical="top" wrapText="1"/>
    </xf>
    <xf numFmtId="0" fontId="0" fillId="0" borderId="0" xfId="0" applyAlignment="1">
      <alignment vertical="top" wrapText="1"/>
    </xf>
    <xf numFmtId="0" fontId="0" fillId="0" borderId="0" xfId="0" applyAlignment="1">
      <alignment wrapText="1"/>
    </xf>
    <xf numFmtId="4" fontId="15" fillId="0" borderId="12" xfId="55" applyNumberFormat="1" applyFont="1" applyBorder="1" applyAlignment="1" applyProtection="1">
      <alignment vertical="center"/>
      <protection hidden="1"/>
    </xf>
    <xf numFmtId="0" fontId="16" fillId="0" borderId="37" xfId="55" applyFont="1" applyBorder="1" applyAlignment="1" applyProtection="1">
      <alignment horizontal="justify" vertical="center" wrapText="1"/>
      <protection hidden="1"/>
    </xf>
    <xf numFmtId="4" fontId="15" fillId="0" borderId="9" xfId="55" applyNumberFormat="1" applyFont="1" applyBorder="1" applyAlignment="1" applyProtection="1">
      <alignment vertical="center" wrapText="1"/>
      <protection hidden="1"/>
    </xf>
    <xf numFmtId="14" fontId="0" fillId="0" borderId="0" xfId="0" applyNumberFormat="1" applyAlignment="1">
      <alignment horizontal="left" vertical="center"/>
    </xf>
    <xf numFmtId="0" fontId="0" fillId="0" borderId="0" xfId="55" applyFont="1" applyAlignment="1" applyProtection="1">
      <alignment vertical="center"/>
      <protection hidden="1"/>
    </xf>
    <xf numFmtId="0" fontId="0" fillId="0" borderId="0" xfId="0" applyAlignment="1">
      <alignment vertical="center"/>
    </xf>
    <xf numFmtId="0" fontId="0" fillId="0" borderId="0" xfId="0" applyAlignment="1">
      <alignment horizontal="justify" vertical="center"/>
    </xf>
    <xf numFmtId="0" fontId="0" fillId="0" borderId="0" xfId="0" applyAlignment="1">
      <alignment horizontal="center" vertical="center"/>
    </xf>
    <xf numFmtId="0" fontId="36" fillId="0" borderId="0" xfId="54" applyNumberFormat="1" applyFont="1" applyFill="1" applyBorder="1" applyAlignment="1" applyProtection="1">
      <alignment vertical="top"/>
      <protection hidden="1"/>
    </xf>
    <xf numFmtId="0" fontId="19" fillId="0" borderId="0" xfId="49" applyFont="1" applyProtection="1">
      <protection hidden="1"/>
    </xf>
    <xf numFmtId="0" fontId="0" fillId="0" borderId="11" xfId="54" applyFont="1" applyBorder="1" applyAlignment="1" applyProtection="1">
      <alignment horizontal="center" vertical="top" wrapText="1"/>
      <protection hidden="1"/>
    </xf>
    <xf numFmtId="2" fontId="5" fillId="0" borderId="0" xfId="55" applyNumberFormat="1" applyFont="1" applyAlignment="1" applyProtection="1">
      <alignment vertical="top"/>
      <protection hidden="1"/>
    </xf>
    <xf numFmtId="164" fontId="15" fillId="0" borderId="10" xfId="7" applyFont="1" applyFill="1" applyBorder="1" applyAlignment="1" applyProtection="1">
      <alignment horizontal="right" vertical="center"/>
      <protection hidden="1"/>
    </xf>
    <xf numFmtId="164" fontId="5" fillId="0" borderId="0" xfId="55" applyNumberFormat="1" applyFont="1" applyAlignment="1" applyProtection="1">
      <alignment vertical="top"/>
      <protection hidden="1"/>
    </xf>
    <xf numFmtId="164" fontId="16" fillId="0" borderId="11" xfId="7" applyFont="1" applyBorder="1" applyAlignment="1" applyProtection="1">
      <alignment horizontal="center" vertical="center" wrapText="1"/>
      <protection hidden="1"/>
    </xf>
    <xf numFmtId="10" fontId="15" fillId="3" borderId="11" xfId="55" applyNumberFormat="1" applyFont="1" applyFill="1" applyBorder="1" applyAlignment="1" applyProtection="1">
      <alignment horizontal="right" vertical="center" wrapText="1"/>
      <protection locked="0" hidden="1"/>
    </xf>
    <xf numFmtId="164" fontId="15" fillId="0" borderId="6" xfId="7" applyFont="1" applyFill="1" applyBorder="1" applyAlignment="1" applyProtection="1">
      <alignment vertical="center"/>
      <protection hidden="1"/>
    </xf>
    <xf numFmtId="43" fontId="5" fillId="0" borderId="0" xfId="55" applyNumberFormat="1" applyFont="1" applyAlignment="1" applyProtection="1">
      <alignment vertical="top"/>
      <protection hidden="1"/>
    </xf>
    <xf numFmtId="0" fontId="52" fillId="0" borderId="0" xfId="54" applyNumberFormat="1" applyFont="1" applyFill="1" applyBorder="1" applyAlignment="1" applyProtection="1">
      <alignment horizontal="center" vertical="center"/>
      <protection hidden="1"/>
    </xf>
    <xf numFmtId="0" fontId="53" fillId="0" borderId="0" xfId="54" applyNumberFormat="1" applyFont="1" applyFill="1" applyBorder="1" applyAlignment="1" applyProtection="1">
      <alignment horizontal="center" vertical="center"/>
      <protection hidden="1"/>
    </xf>
    <xf numFmtId="0" fontId="53" fillId="0" borderId="0" xfId="54" applyNumberFormat="1" applyFont="1" applyFill="1" applyBorder="1" applyAlignment="1" applyProtection="1">
      <alignment horizontal="center" vertical="top"/>
      <protection hidden="1"/>
    </xf>
    <xf numFmtId="0" fontId="54" fillId="0" borderId="0" xfId="54" applyNumberFormat="1" applyFont="1" applyFill="1" applyBorder="1" applyAlignment="1" applyProtection="1">
      <alignment vertical="center"/>
      <protection hidden="1"/>
    </xf>
    <xf numFmtId="0" fontId="55" fillId="0" borderId="0" xfId="54" applyNumberFormat="1" applyFont="1" applyFill="1" applyBorder="1" applyAlignment="1" applyProtection="1">
      <alignment vertical="center"/>
      <protection hidden="1"/>
    </xf>
    <xf numFmtId="0" fontId="55" fillId="0" borderId="0" xfId="54" applyNumberFormat="1" applyFont="1" applyFill="1" applyBorder="1" applyAlignment="1" applyProtection="1">
      <alignment vertical="top"/>
      <protection hidden="1"/>
    </xf>
    <xf numFmtId="0" fontId="55" fillId="0" borderId="0" xfId="54" applyNumberFormat="1" applyFont="1" applyFill="1" applyBorder="1" applyAlignment="1" applyProtection="1">
      <alignment vertical="top" wrapText="1"/>
      <protection hidden="1"/>
    </xf>
    <xf numFmtId="164" fontId="55" fillId="0" borderId="0" xfId="7" applyFont="1" applyFill="1" applyBorder="1" applyAlignment="1" applyProtection="1">
      <alignment vertical="center"/>
      <protection hidden="1"/>
    </xf>
    <xf numFmtId="179" fontId="54" fillId="0" borderId="0" xfId="54" applyNumberFormat="1" applyFont="1" applyFill="1" applyBorder="1" applyAlignment="1" applyProtection="1">
      <alignment vertical="center"/>
      <protection hidden="1"/>
    </xf>
    <xf numFmtId="2" fontId="55" fillId="0" borderId="0" xfId="54" applyNumberFormat="1" applyFont="1" applyFill="1" applyBorder="1" applyAlignment="1" applyProtection="1">
      <alignment vertical="center"/>
      <protection hidden="1"/>
    </xf>
    <xf numFmtId="10" fontId="55" fillId="0" borderId="0" xfId="54" applyNumberFormat="1" applyFont="1" applyFill="1" applyBorder="1" applyAlignment="1" applyProtection="1">
      <alignment vertical="top"/>
      <protection hidden="1"/>
    </xf>
    <xf numFmtId="0" fontId="54" fillId="0" borderId="0" xfId="54" applyNumberFormat="1" applyFont="1" applyFill="1" applyBorder="1" applyAlignment="1" applyProtection="1">
      <alignment vertical="top"/>
      <protection hidden="1"/>
    </xf>
    <xf numFmtId="2" fontId="54" fillId="0" borderId="0" xfId="54" applyNumberFormat="1" applyFont="1" applyFill="1" applyBorder="1" applyAlignment="1" applyProtection="1">
      <alignment vertical="center"/>
      <protection hidden="1"/>
    </xf>
    <xf numFmtId="179" fontId="54" fillId="0" borderId="0" xfId="54" applyNumberFormat="1" applyFont="1" applyFill="1" applyBorder="1" applyAlignment="1" applyProtection="1">
      <alignment vertical="top"/>
      <protection hidden="1"/>
    </xf>
    <xf numFmtId="0" fontId="56" fillId="0" borderId="17" xfId="54" applyNumberFormat="1" applyFont="1" applyFill="1" applyBorder="1" applyAlignment="1" applyProtection="1">
      <alignment horizontal="left" vertical="center" indent="3"/>
      <protection hidden="1"/>
    </xf>
    <xf numFmtId="0" fontId="56" fillId="0" borderId="32" xfId="54" applyNumberFormat="1" applyFont="1" applyFill="1" applyBorder="1" applyAlignment="1" applyProtection="1">
      <alignment horizontal="left" vertical="center" indent="3"/>
      <protection hidden="1"/>
    </xf>
    <xf numFmtId="10" fontId="54" fillId="0" borderId="0" xfId="54" applyNumberFormat="1" applyFont="1" applyFill="1" applyBorder="1" applyAlignment="1" applyProtection="1">
      <alignment vertical="top"/>
      <protection hidden="1"/>
    </xf>
    <xf numFmtId="0" fontId="54" fillId="0" borderId="0" xfId="0" applyFont="1" applyAlignment="1" applyProtection="1">
      <alignment horizontal="justify" vertical="center"/>
      <protection hidden="1"/>
    </xf>
    <xf numFmtId="0" fontId="54" fillId="0" borderId="0" xfId="49" applyFont="1" applyAlignment="1" applyProtection="1">
      <alignment horizontal="left" vertical="center"/>
      <protection hidden="1"/>
    </xf>
    <xf numFmtId="0" fontId="54" fillId="0" borderId="0" xfId="49" applyFont="1" applyAlignment="1" applyProtection="1">
      <alignment vertical="center"/>
      <protection hidden="1"/>
    </xf>
    <xf numFmtId="0" fontId="16" fillId="0" borderId="0" xfId="0" applyFont="1" applyAlignment="1" applyProtection="1">
      <alignment vertical="top"/>
      <protection hidden="1"/>
    </xf>
    <xf numFmtId="0" fontId="5" fillId="0" borderId="0" xfId="0" applyFont="1" applyAlignment="1" applyProtection="1">
      <alignment vertical="top"/>
      <protection hidden="1"/>
    </xf>
    <xf numFmtId="0" fontId="0" fillId="0" borderId="0" xfId="0" applyAlignment="1" applyProtection="1">
      <alignment vertical="top"/>
      <protection hidden="1"/>
    </xf>
    <xf numFmtId="0" fontId="5" fillId="0" borderId="0" xfId="0" applyFont="1" applyProtection="1">
      <protection hidden="1"/>
    </xf>
    <xf numFmtId="0" fontId="5" fillId="0" borderId="0" xfId="0" applyFont="1" applyAlignment="1" applyProtection="1">
      <alignment horizontal="justify"/>
      <protection hidden="1"/>
    </xf>
    <xf numFmtId="0" fontId="21" fillId="0" borderId="0" xfId="0" applyFont="1" applyAlignment="1" applyProtection="1">
      <alignment horizontal="center" vertical="top"/>
      <protection hidden="1"/>
    </xf>
    <xf numFmtId="166" fontId="6" fillId="0" borderId="0" xfId="0" quotePrefix="1" applyNumberFormat="1" applyFont="1" applyAlignment="1" applyProtection="1">
      <alignment horizontal="left" vertical="top" wrapText="1"/>
      <protection hidden="1"/>
    </xf>
    <xf numFmtId="0" fontId="20" fillId="0" borderId="0" xfId="0" applyFont="1" applyAlignment="1" applyProtection="1">
      <alignment vertical="top" wrapText="1"/>
      <protection hidden="1"/>
    </xf>
    <xf numFmtId="0" fontId="5" fillId="0" borderId="0" xfId="0" applyFont="1" applyAlignment="1" applyProtection="1">
      <alignment horizontal="justify" vertical="center"/>
      <protection hidden="1"/>
    </xf>
    <xf numFmtId="0" fontId="5" fillId="0" borderId="0" xfId="0" applyFont="1" applyAlignment="1" applyProtection="1">
      <alignment horizontal="justify" vertical="top"/>
      <protection hidden="1"/>
    </xf>
    <xf numFmtId="0" fontId="5" fillId="0" borderId="0" xfId="0" applyFont="1" applyAlignment="1" applyProtection="1">
      <alignment horizontal="center" vertical="top" wrapText="1"/>
      <protection hidden="1"/>
    </xf>
    <xf numFmtId="0" fontId="21" fillId="0" borderId="0" xfId="0" applyFont="1" applyAlignment="1" applyProtection="1">
      <alignment horizontal="justify" vertical="center"/>
      <protection hidden="1"/>
    </xf>
    <xf numFmtId="0" fontId="58" fillId="0" borderId="0" xfId="0" applyFont="1" applyAlignment="1" applyProtection="1">
      <alignment horizontal="justify" vertical="top"/>
      <protection hidden="1"/>
    </xf>
    <xf numFmtId="0" fontId="5" fillId="0" borderId="0" xfId="0" applyFont="1" applyAlignment="1" applyProtection="1">
      <alignment horizontal="right" vertical="top" wrapText="1"/>
      <protection hidden="1"/>
    </xf>
    <xf numFmtId="0" fontId="15" fillId="0" borderId="0" xfId="0" applyFont="1" applyAlignment="1" applyProtection="1">
      <alignment horizontal="center" vertical="top"/>
      <protection hidden="1"/>
    </xf>
    <xf numFmtId="166" fontId="6" fillId="0" borderId="0" xfId="0" quotePrefix="1" applyNumberFormat="1" applyFont="1" applyAlignment="1" applyProtection="1">
      <alignment horizontal="left" vertical="top" wrapText="1" indent="1"/>
      <protection hidden="1"/>
    </xf>
    <xf numFmtId="0" fontId="20" fillId="0" borderId="0" xfId="0" applyFont="1" applyProtection="1">
      <protection hidden="1"/>
    </xf>
    <xf numFmtId="0" fontId="5" fillId="0" borderId="0" xfId="0" applyFont="1" applyAlignment="1" applyProtection="1">
      <alignment vertical="center"/>
      <protection hidden="1"/>
    </xf>
    <xf numFmtId="0" fontId="4" fillId="0" borderId="0" xfId="0" applyFont="1" applyProtection="1">
      <protection hidden="1"/>
    </xf>
    <xf numFmtId="0" fontId="61" fillId="0" borderId="0" xfId="0" applyFont="1" applyAlignment="1" applyProtection="1">
      <alignment horizontal="center" vertical="center" wrapText="1"/>
      <protection hidden="1"/>
    </xf>
    <xf numFmtId="4" fontId="0" fillId="3" borderId="20" xfId="54" applyNumberFormat="1" applyFont="1" applyFill="1" applyBorder="1" applyAlignment="1" applyProtection="1">
      <alignment horizontal="right" vertical="center" wrapText="1"/>
      <protection locked="0"/>
    </xf>
    <xf numFmtId="0" fontId="62" fillId="0" borderId="0" xfId="0" applyFont="1" applyAlignment="1" applyProtection="1">
      <alignment vertical="top"/>
      <protection hidden="1"/>
    </xf>
    <xf numFmtId="0" fontId="62" fillId="0" borderId="0" xfId="58" applyFont="1" applyAlignment="1" applyProtection="1">
      <alignment horizontal="left" vertical="top"/>
      <protection hidden="1"/>
    </xf>
    <xf numFmtId="0" fontId="62" fillId="0" borderId="0" xfId="56" applyFont="1" applyAlignment="1" applyProtection="1">
      <alignment vertical="top"/>
      <protection hidden="1"/>
    </xf>
    <xf numFmtId="0" fontId="0" fillId="0" borderId="11" xfId="55" applyFont="1" applyBorder="1" applyAlignment="1" applyProtection="1">
      <alignment horizontal="justify" vertical="center" wrapText="1"/>
      <protection hidden="1"/>
    </xf>
    <xf numFmtId="4" fontId="15" fillId="10" borderId="12" xfId="55" applyNumberFormat="1" applyFont="1" applyFill="1" applyBorder="1" applyAlignment="1" applyProtection="1">
      <alignment vertical="center"/>
      <protection hidden="1"/>
    </xf>
    <xf numFmtId="166" fontId="6" fillId="0" borderId="0" xfId="49" applyNumberFormat="1" applyFont="1" applyAlignment="1" applyProtection="1">
      <alignment horizontal="center" vertical="top"/>
      <protection hidden="1"/>
    </xf>
    <xf numFmtId="0" fontId="15" fillId="0" borderId="0" xfId="49" applyFont="1" applyAlignment="1" applyProtection="1">
      <alignment vertical="top"/>
      <protection hidden="1"/>
    </xf>
    <xf numFmtId="0" fontId="15" fillId="0" borderId="0" xfId="54" applyFont="1" applyAlignment="1" applyProtection="1">
      <alignment vertical="top"/>
      <protection hidden="1"/>
    </xf>
    <xf numFmtId="2" fontId="15" fillId="0" borderId="12" xfId="55" applyNumberFormat="1" applyFont="1" applyBorder="1" applyAlignment="1" applyProtection="1">
      <alignment horizontal="right" vertical="center"/>
      <protection hidden="1"/>
    </xf>
    <xf numFmtId="0" fontId="16" fillId="0" borderId="11" xfId="55" applyFont="1" applyBorder="1" applyAlignment="1" applyProtection="1">
      <alignment horizontal="center" vertical="center"/>
      <protection hidden="1"/>
    </xf>
    <xf numFmtId="0" fontId="15" fillId="0" borderId="33" xfId="55" applyFont="1" applyBorder="1" applyAlignment="1" applyProtection="1">
      <alignment horizontal="left" vertical="center" wrapText="1"/>
      <protection hidden="1"/>
    </xf>
    <xf numFmtId="0" fontId="15" fillId="0" borderId="34" xfId="55" applyFont="1" applyBorder="1" applyAlignment="1" applyProtection="1">
      <alignment horizontal="center" vertical="center" wrapText="1"/>
      <protection hidden="1"/>
    </xf>
    <xf numFmtId="4" fontId="15" fillId="0" borderId="11" xfId="55" applyNumberFormat="1" applyFont="1" applyBorder="1" applyAlignment="1" applyProtection="1">
      <alignment vertical="center" wrapText="1"/>
      <protection hidden="1"/>
    </xf>
    <xf numFmtId="2" fontId="15" fillId="0" borderId="9" xfId="55" applyNumberFormat="1" applyFont="1" applyBorder="1" applyAlignment="1" applyProtection="1">
      <alignment horizontal="right" vertical="center"/>
      <protection hidden="1"/>
    </xf>
    <xf numFmtId="164" fontId="15" fillId="0" borderId="9" xfId="7" applyFont="1" applyFill="1" applyBorder="1" applyAlignment="1" applyProtection="1">
      <alignment horizontal="right" vertical="center"/>
      <protection hidden="1"/>
    </xf>
    <xf numFmtId="164" fontId="15" fillId="0" borderId="12" xfId="7" applyFont="1" applyFill="1" applyBorder="1" applyAlignment="1" applyProtection="1">
      <alignment horizontal="right" vertical="center"/>
      <protection hidden="1"/>
    </xf>
    <xf numFmtId="0" fontId="5" fillId="0" borderId="0" xfId="43" applyFont="1" applyAlignment="1" applyProtection="1">
      <alignment horizontal="justify" vertical="top"/>
      <protection hidden="1"/>
    </xf>
    <xf numFmtId="0" fontId="5" fillId="0" borderId="0" xfId="46" applyFont="1" applyAlignment="1" applyProtection="1">
      <alignment horizontal="justify" vertical="top"/>
      <protection hidden="1"/>
    </xf>
    <xf numFmtId="0" fontId="69" fillId="0" borderId="11" xfId="0" applyFont="1" applyBorder="1" applyAlignment="1">
      <alignment horizontal="center" vertical="top"/>
    </xf>
    <xf numFmtId="0" fontId="63" fillId="0" borderId="0" xfId="0" applyFont="1" applyAlignment="1" applyProtection="1">
      <alignment vertical="top"/>
      <protection hidden="1"/>
    </xf>
    <xf numFmtId="0" fontId="57" fillId="0" borderId="4" xfId="0" applyFont="1" applyBorder="1" applyAlignment="1" applyProtection="1">
      <alignment horizontal="left" vertical="top"/>
      <protection hidden="1"/>
    </xf>
    <xf numFmtId="0" fontId="57" fillId="0" borderId="4" xfId="0" applyFont="1" applyBorder="1" applyAlignment="1" applyProtection="1">
      <alignment horizontal="justify" vertical="top"/>
      <protection hidden="1"/>
    </xf>
    <xf numFmtId="0" fontId="57" fillId="0" borderId="4" xfId="0" applyFont="1" applyBorder="1" applyAlignment="1" applyProtection="1">
      <alignment vertical="top"/>
      <protection hidden="1"/>
    </xf>
    <xf numFmtId="0" fontId="57" fillId="0" borderId="4" xfId="0" applyFont="1" applyBorder="1" applyAlignment="1" applyProtection="1">
      <alignment horizontal="right" vertical="top"/>
      <protection hidden="1"/>
    </xf>
    <xf numFmtId="0" fontId="64" fillId="0" borderId="0" xfId="0" applyFont="1" applyAlignment="1" applyProtection="1">
      <alignment vertical="top"/>
      <protection hidden="1"/>
    </xf>
    <xf numFmtId="0" fontId="63" fillId="0" borderId="0" xfId="0" applyFont="1" applyAlignment="1" applyProtection="1">
      <alignment horizontal="left" vertical="top"/>
      <protection hidden="1"/>
    </xf>
    <xf numFmtId="0" fontId="63" fillId="0" borderId="0" xfId="0" applyFont="1" applyAlignment="1" applyProtection="1">
      <alignment horizontal="justify" vertical="top"/>
      <protection hidden="1"/>
    </xf>
    <xf numFmtId="0" fontId="64" fillId="0" borderId="0" xfId="0" applyFont="1" applyAlignment="1" applyProtection="1">
      <alignment horizontal="left" vertical="top"/>
      <protection hidden="1"/>
    </xf>
    <xf numFmtId="10" fontId="64" fillId="0" borderId="0" xfId="0" applyNumberFormat="1" applyFont="1" applyAlignment="1" applyProtection="1">
      <alignment horizontal="center" vertical="top"/>
      <protection hidden="1"/>
    </xf>
    <xf numFmtId="0" fontId="63" fillId="0" borderId="0" xfId="51" applyNumberFormat="1" applyFont="1" applyFill="1" applyBorder="1" applyProtection="1">
      <alignment vertical="top"/>
      <protection hidden="1"/>
    </xf>
    <xf numFmtId="0" fontId="63" fillId="0" borderId="0" xfId="51" applyNumberFormat="1" applyFont="1" applyFill="1" applyBorder="1" applyAlignment="1" applyProtection="1">
      <alignment vertical="top" wrapText="1"/>
      <protection hidden="1"/>
    </xf>
    <xf numFmtId="0" fontId="57" fillId="0" borderId="0" xfId="56" applyFont="1" applyAlignment="1" applyProtection="1">
      <alignment vertical="top"/>
      <protection hidden="1"/>
    </xf>
    <xf numFmtId="0" fontId="63" fillId="0" borderId="0" xfId="56" applyFont="1" applyAlignment="1" applyProtection="1">
      <alignment vertical="top"/>
      <protection hidden="1"/>
    </xf>
    <xf numFmtId="0" fontId="57" fillId="0" borderId="0" xfId="51" applyNumberFormat="1" applyFont="1" applyFill="1" applyBorder="1" applyAlignment="1" applyProtection="1">
      <alignment horizontal="left" vertical="top"/>
      <protection hidden="1"/>
    </xf>
    <xf numFmtId="0" fontId="63" fillId="0" borderId="0" xfId="58" applyFont="1" applyAlignment="1" applyProtection="1">
      <alignment horizontal="left" vertical="top"/>
      <protection hidden="1"/>
    </xf>
    <xf numFmtId="0" fontId="63" fillId="0" borderId="0" xfId="51" applyNumberFormat="1" applyFont="1" applyFill="1" applyBorder="1" applyAlignment="1" applyProtection="1">
      <alignment horizontal="left" vertical="top" wrapText="1"/>
      <protection hidden="1"/>
    </xf>
    <xf numFmtId="0" fontId="57" fillId="0" borderId="11" xfId="0" applyFont="1" applyBorder="1" applyAlignment="1" applyProtection="1">
      <alignment horizontal="center" vertical="top" wrapText="1"/>
      <protection hidden="1"/>
    </xf>
    <xf numFmtId="0" fontId="57" fillId="0" borderId="11" xfId="0" applyFont="1" applyBorder="1" applyAlignment="1" applyProtection="1">
      <alignment horizontal="center" vertical="top"/>
      <protection hidden="1"/>
    </xf>
    <xf numFmtId="0" fontId="57" fillId="0" borderId="11" xfId="43" applyFont="1" applyBorder="1" applyAlignment="1">
      <alignment horizontal="center" vertical="top" wrapText="1"/>
    </xf>
    <xf numFmtId="0" fontId="31" fillId="0" borderId="0" xfId="51" applyNumberFormat="1" applyFont="1" applyFill="1" applyBorder="1" applyAlignment="1" applyProtection="1">
      <alignment horizontal="center" vertical="top" wrapText="1"/>
      <protection hidden="1"/>
    </xf>
    <xf numFmtId="0" fontId="31" fillId="0" borderId="0" xfId="0" applyFont="1" applyAlignment="1" applyProtection="1">
      <alignment horizontal="center" vertical="top"/>
      <protection hidden="1"/>
    </xf>
    <xf numFmtId="0" fontId="63" fillId="0" borderId="11" xfId="0" applyFont="1" applyBorder="1" applyAlignment="1" applyProtection="1">
      <alignment horizontal="center" vertical="top" wrapText="1"/>
      <protection hidden="1"/>
    </xf>
    <xf numFmtId="0" fontId="63" fillId="0" borderId="11" xfId="53" applyNumberFormat="1" applyFont="1" applyFill="1" applyBorder="1" applyAlignment="1" applyProtection="1">
      <alignment vertical="top"/>
      <protection hidden="1"/>
    </xf>
    <xf numFmtId="4" fontId="64" fillId="0" borderId="0" xfId="51" applyNumberFormat="1" applyFont="1" applyFill="1" applyBorder="1" applyProtection="1">
      <alignment vertical="top"/>
      <protection hidden="1"/>
    </xf>
    <xf numFmtId="2" fontId="31" fillId="0" borderId="0" xfId="51" applyNumberFormat="1" applyFont="1" applyFill="1" applyBorder="1" applyAlignment="1" applyProtection="1">
      <alignment horizontal="right" vertical="top"/>
      <protection hidden="1"/>
    </xf>
    <xf numFmtId="0" fontId="63" fillId="0" borderId="0" xfId="53" applyNumberFormat="1" applyFont="1" applyFill="1" applyBorder="1" applyAlignment="1" applyProtection="1">
      <alignment vertical="top"/>
      <protection hidden="1"/>
    </xf>
    <xf numFmtId="164" fontId="57" fillId="0" borderId="0" xfId="16" applyFont="1" applyFill="1" applyBorder="1" applyAlignment="1" applyProtection="1">
      <alignment horizontal="right" vertical="top"/>
      <protection hidden="1"/>
    </xf>
    <xf numFmtId="0" fontId="57" fillId="0" borderId="0" xfId="60" applyFont="1" applyFill="1" applyBorder="1" applyAlignment="1" applyProtection="1">
      <alignment horizontal="center" vertical="top" wrapText="1"/>
      <protection hidden="1"/>
    </xf>
    <xf numFmtId="0" fontId="57" fillId="0" borderId="0" xfId="0" applyFont="1" applyAlignment="1" applyProtection="1">
      <alignment horizontal="justify" vertical="top"/>
      <protection hidden="1"/>
    </xf>
    <xf numFmtId="177" fontId="57" fillId="0" borderId="0" xfId="0" applyNumberFormat="1" applyFont="1" applyAlignment="1" applyProtection="1">
      <alignment horizontal="left" vertical="top"/>
      <protection hidden="1"/>
    </xf>
    <xf numFmtId="0" fontId="57" fillId="0" borderId="0" xfId="0" applyFont="1" applyAlignment="1" applyProtection="1">
      <alignment horizontal="right" vertical="top"/>
      <protection hidden="1"/>
    </xf>
    <xf numFmtId="0" fontId="57" fillId="0" borderId="0" xfId="0" applyFont="1" applyAlignment="1" applyProtection="1">
      <alignment horizontal="left" vertical="top"/>
      <protection hidden="1"/>
    </xf>
    <xf numFmtId="0" fontId="63" fillId="0" borderId="0" xfId="0" applyFont="1" applyAlignment="1" applyProtection="1">
      <alignment horizontal="center" vertical="top"/>
      <protection hidden="1"/>
    </xf>
    <xf numFmtId="0" fontId="63" fillId="0" borderId="0" xfId="0" applyFont="1" applyAlignment="1" applyProtection="1">
      <alignment horizontal="right" vertical="top"/>
      <protection hidden="1"/>
    </xf>
    <xf numFmtId="0" fontId="57" fillId="0" borderId="4" xfId="0" applyFont="1" applyBorder="1" applyAlignment="1" applyProtection="1">
      <alignment horizontal="center" vertical="top"/>
      <protection hidden="1"/>
    </xf>
    <xf numFmtId="0" fontId="63" fillId="0" borderId="0" xfId="51" applyNumberFormat="1" applyFont="1" applyFill="1" applyBorder="1" applyAlignment="1" applyProtection="1">
      <alignment horizontal="center" vertical="top"/>
      <protection hidden="1"/>
    </xf>
    <xf numFmtId="0" fontId="57" fillId="0" borderId="0" xfId="56" applyFont="1" applyAlignment="1" applyProtection="1">
      <alignment horizontal="center" vertical="top"/>
      <protection hidden="1"/>
    </xf>
    <xf numFmtId="0" fontId="57" fillId="0" borderId="0" xfId="51" applyNumberFormat="1" applyFont="1" applyFill="1" applyBorder="1" applyAlignment="1" applyProtection="1">
      <alignment horizontal="center" vertical="top"/>
      <protection hidden="1"/>
    </xf>
    <xf numFmtId="0" fontId="63" fillId="0" borderId="0" xfId="56" applyFont="1" applyAlignment="1" applyProtection="1">
      <alignment horizontal="center" vertical="top"/>
      <protection hidden="1"/>
    </xf>
    <xf numFmtId="0" fontId="63" fillId="0" borderId="0" xfId="51" applyNumberFormat="1" applyFont="1" applyFill="1" applyBorder="1" applyAlignment="1" applyProtection="1">
      <alignment horizontal="center" vertical="top" wrapText="1"/>
      <protection hidden="1"/>
    </xf>
    <xf numFmtId="0" fontId="63" fillId="0" borderId="0" xfId="53" applyNumberFormat="1" applyFont="1" applyFill="1" applyBorder="1" applyAlignment="1" applyProtection="1">
      <alignment horizontal="center" vertical="top"/>
      <protection hidden="1"/>
    </xf>
    <xf numFmtId="0" fontId="57" fillId="0" borderId="0" xfId="51" applyNumberFormat="1" applyFont="1" applyFill="1" applyBorder="1" applyProtection="1">
      <alignment vertical="top"/>
      <protection hidden="1"/>
    </xf>
    <xf numFmtId="0" fontId="57" fillId="0" borderId="0" xfId="51" applyNumberFormat="1" applyFont="1" applyFill="1" applyBorder="1" applyAlignment="1" applyProtection="1">
      <alignment horizontal="left" vertical="top" wrapText="1"/>
      <protection hidden="1"/>
    </xf>
    <xf numFmtId="0" fontId="57" fillId="0" borderId="0" xfId="53" applyNumberFormat="1" applyFont="1" applyFill="1" applyBorder="1" applyAlignment="1" applyProtection="1">
      <alignment vertical="top"/>
      <protection hidden="1"/>
    </xf>
    <xf numFmtId="0" fontId="15" fillId="0" borderId="11" xfId="56" applyFont="1" applyBorder="1" applyAlignment="1" applyProtection="1">
      <alignment horizontal="left" vertical="top"/>
      <protection hidden="1"/>
    </xf>
    <xf numFmtId="0" fontId="63" fillId="3" borderId="11" xfId="0" applyFont="1" applyFill="1" applyBorder="1" applyAlignment="1" applyProtection="1">
      <alignment horizontal="center" vertical="center" wrapText="1"/>
      <protection locked="0"/>
    </xf>
    <xf numFmtId="0" fontId="16" fillId="0" borderId="33" xfId="0" applyFont="1" applyBorder="1" applyAlignment="1" applyProtection="1">
      <alignment vertical="center" wrapText="1"/>
      <protection hidden="1"/>
    </xf>
    <xf numFmtId="0" fontId="16" fillId="0" borderId="34" xfId="0" applyFont="1" applyBorder="1" applyAlignment="1" applyProtection="1">
      <alignment vertical="center" wrapText="1"/>
      <protection hidden="1"/>
    </xf>
    <xf numFmtId="0" fontId="16" fillId="0" borderId="3" xfId="0" applyFont="1" applyBorder="1" applyAlignment="1" applyProtection="1">
      <alignment vertical="center" wrapText="1"/>
      <protection hidden="1"/>
    </xf>
    <xf numFmtId="0" fontId="16" fillId="3" borderId="16" xfId="0" applyFont="1" applyFill="1" applyBorder="1" applyAlignment="1" applyProtection="1">
      <alignment horizontal="left" vertical="center" wrapText="1"/>
      <protection locked="0"/>
    </xf>
    <xf numFmtId="0" fontId="16" fillId="0" borderId="38" xfId="0" applyFont="1" applyBorder="1" applyAlignment="1" applyProtection="1">
      <alignment vertical="center"/>
      <protection hidden="1"/>
    </xf>
    <xf numFmtId="0" fontId="16" fillId="0" borderId="39" xfId="0" applyFont="1" applyBorder="1" applyAlignment="1" applyProtection="1">
      <alignment vertical="center"/>
      <protection hidden="1"/>
    </xf>
    <xf numFmtId="0" fontId="16" fillId="0" borderId="17" xfId="0" applyFont="1" applyBorder="1" applyAlignment="1" applyProtection="1">
      <alignment vertical="center"/>
      <protection hidden="1"/>
    </xf>
    <xf numFmtId="0" fontId="16" fillId="0" borderId="18" xfId="0" applyFont="1" applyBorder="1" applyAlignment="1" applyProtection="1">
      <alignment vertical="center"/>
      <protection hidden="1"/>
    </xf>
    <xf numFmtId="0" fontId="16" fillId="0" borderId="40" xfId="0" applyFont="1" applyBorder="1" applyAlignment="1" applyProtection="1">
      <alignment vertical="center"/>
      <protection hidden="1"/>
    </xf>
    <xf numFmtId="0" fontId="16" fillId="0" borderId="41" xfId="0" applyFont="1" applyBorder="1" applyAlignment="1" applyProtection="1">
      <alignment vertical="center"/>
      <protection hidden="1"/>
    </xf>
    <xf numFmtId="0" fontId="16" fillId="0" borderId="37" xfId="0" applyFont="1" applyBorder="1" applyAlignment="1" applyProtection="1">
      <alignment vertical="center"/>
      <protection hidden="1"/>
    </xf>
    <xf numFmtId="0" fontId="16" fillId="0" borderId="7" xfId="0" applyFont="1" applyBorder="1" applyAlignment="1" applyProtection="1">
      <alignment vertical="center"/>
      <protection hidden="1"/>
    </xf>
    <xf numFmtId="0" fontId="16" fillId="0" borderId="33" xfId="0" applyFont="1" applyBorder="1" applyAlignment="1" applyProtection="1">
      <alignment horizontal="left" vertical="center"/>
      <protection hidden="1"/>
    </xf>
    <xf numFmtId="0" fontId="16" fillId="0" borderId="34" xfId="0" applyFont="1" applyBorder="1" applyAlignment="1" applyProtection="1">
      <alignment horizontal="left" vertical="center"/>
      <protection hidden="1"/>
    </xf>
    <xf numFmtId="0" fontId="16" fillId="3" borderId="11" xfId="0" applyFont="1" applyFill="1" applyBorder="1" applyAlignment="1" applyProtection="1">
      <alignment horizontal="left" vertical="center" wrapText="1"/>
      <protection locked="0"/>
    </xf>
    <xf numFmtId="14" fontId="16" fillId="3" borderId="11" xfId="0" applyNumberFormat="1" applyFont="1" applyFill="1" applyBorder="1" applyAlignment="1" applyProtection="1">
      <alignment horizontal="left" vertical="center" wrapText="1"/>
      <protection locked="0"/>
    </xf>
    <xf numFmtId="2" fontId="70" fillId="0" borderId="11" xfId="0" applyNumberFormat="1" applyFont="1" applyBorder="1" applyAlignment="1">
      <alignment horizontal="center" vertical="center" wrapText="1"/>
    </xf>
    <xf numFmtId="0" fontId="70" fillId="0" borderId="11" xfId="0" applyFont="1" applyBorder="1" applyAlignment="1">
      <alignment horizontal="center" vertical="center" wrapText="1"/>
    </xf>
    <xf numFmtId="0" fontId="57" fillId="0" borderId="0" xfId="0" applyFont="1" applyAlignment="1" applyProtection="1">
      <alignment horizontal="center" vertical="top"/>
      <protection hidden="1"/>
    </xf>
    <xf numFmtId="0" fontId="57" fillId="0" borderId="0" xfId="56" applyFont="1" applyAlignment="1" applyProtection="1">
      <alignment horizontal="left" vertical="top" wrapText="1"/>
      <protection hidden="1"/>
    </xf>
    <xf numFmtId="0" fontId="0" fillId="0" borderId="0" xfId="0" applyFont="1" applyAlignment="1" applyProtection="1">
      <alignment vertical="center"/>
      <protection hidden="1"/>
    </xf>
    <xf numFmtId="0" fontId="0" fillId="0" borderId="0" xfId="0" applyFont="1" applyProtection="1">
      <protection hidden="1"/>
    </xf>
    <xf numFmtId="164" fontId="65" fillId="0" borderId="11" xfId="7" applyFont="1" applyBorder="1" applyAlignment="1" applyProtection="1">
      <alignment horizontal="center" vertical="top"/>
      <protection hidden="1"/>
    </xf>
    <xf numFmtId="164" fontId="63" fillId="3" borderId="34" xfId="7" applyFont="1" applyFill="1" applyBorder="1" applyAlignment="1" applyProtection="1">
      <alignment vertical="center"/>
      <protection locked="0"/>
    </xf>
    <xf numFmtId="164" fontId="63" fillId="0" borderId="11" xfId="7" applyFont="1" applyBorder="1" applyAlignment="1" applyProtection="1">
      <alignment horizontal="center" vertical="center"/>
      <protection hidden="1"/>
    </xf>
    <xf numFmtId="164" fontId="57" fillId="0" borderId="11" xfId="7" applyFont="1" applyBorder="1" applyAlignment="1" applyProtection="1">
      <alignment horizontal="right" vertical="center" wrapText="1"/>
      <protection hidden="1"/>
    </xf>
    <xf numFmtId="180" fontId="68" fillId="0" borderId="11" xfId="0" applyNumberFormat="1" applyFont="1" applyBorder="1" applyAlignment="1">
      <alignment horizontal="left" vertical="center" wrapText="1"/>
    </xf>
    <xf numFmtId="180" fontId="70" fillId="0" borderId="11" xfId="0" applyNumberFormat="1" applyFont="1" applyBorder="1" applyAlignment="1">
      <alignment horizontal="left" vertical="center" wrapText="1"/>
    </xf>
    <xf numFmtId="3" fontId="70" fillId="0" borderId="11" xfId="0" applyNumberFormat="1" applyFont="1" applyBorder="1" applyAlignment="1">
      <alignment horizontal="left" vertical="center" wrapText="1"/>
    </xf>
    <xf numFmtId="0" fontId="70" fillId="0" borderId="11" xfId="0" applyFont="1" applyBorder="1" applyAlignment="1">
      <alignment horizontal="center" vertical="center"/>
    </xf>
    <xf numFmtId="0" fontId="70" fillId="0" borderId="11" xfId="0" applyFont="1" applyBorder="1" applyAlignment="1">
      <alignment horizontal="left" vertical="center" wrapText="1"/>
    </xf>
    <xf numFmtId="0" fontId="68" fillId="0" borderId="11" xfId="0" applyFont="1" applyBorder="1" applyAlignment="1">
      <alignment horizontal="left" vertical="center" wrapText="1"/>
    </xf>
    <xf numFmtId="0" fontId="70" fillId="0" borderId="11" xfId="0" applyFont="1" applyBorder="1" applyAlignment="1">
      <alignment vertical="top" wrapText="1"/>
    </xf>
    <xf numFmtId="173" fontId="68" fillId="0" borderId="11" xfId="0" applyNumberFormat="1" applyFont="1" applyBorder="1" applyAlignment="1">
      <alignment horizontal="center" vertical="center"/>
    </xf>
    <xf numFmtId="180" fontId="70" fillId="0" borderId="11" xfId="0" applyNumberFormat="1" applyFont="1" applyBorder="1" applyAlignment="1">
      <alignment horizontal="center" vertical="center"/>
    </xf>
    <xf numFmtId="169" fontId="68" fillId="0" borderId="11" xfId="0" applyNumberFormat="1" applyFont="1" applyBorder="1" applyAlignment="1">
      <alignment horizontal="center" vertical="center"/>
    </xf>
    <xf numFmtId="173" fontId="70" fillId="0" borderId="11" xfId="0" applyNumberFormat="1" applyFont="1" applyBorder="1" applyAlignment="1">
      <alignment horizontal="center" vertical="center"/>
    </xf>
    <xf numFmtId="166" fontId="68" fillId="0" borderId="11" xfId="0" applyNumberFormat="1" applyFont="1" applyBorder="1" applyAlignment="1">
      <alignment horizontal="center" vertical="center"/>
    </xf>
    <xf numFmtId="0" fontId="68" fillId="0" borderId="11" xfId="0" applyFont="1" applyBorder="1" applyAlignment="1">
      <alignment horizontal="center" vertical="center"/>
    </xf>
    <xf numFmtId="0" fontId="70" fillId="0" borderId="11" xfId="61" applyFont="1" applyBorder="1" applyAlignment="1">
      <alignment horizontal="center" vertical="center" wrapText="1"/>
    </xf>
    <xf numFmtId="167" fontId="70" fillId="0" borderId="11" xfId="61" applyNumberFormat="1" applyFont="1" applyBorder="1" applyAlignment="1">
      <alignment horizontal="center" vertical="center"/>
    </xf>
    <xf numFmtId="1" fontId="72" fillId="0" borderId="33" xfId="0" applyNumberFormat="1" applyFont="1" applyBorder="1" applyAlignment="1">
      <alignment horizontal="center" vertical="center" shrinkToFit="1"/>
    </xf>
    <xf numFmtId="0" fontId="57" fillId="0" borderId="0" xfId="56" applyFont="1" applyAlignment="1" applyProtection="1">
      <alignment horizontal="left" vertical="top" wrapText="1"/>
      <protection hidden="1"/>
    </xf>
    <xf numFmtId="0" fontId="57" fillId="0" borderId="4" xfId="0" applyFont="1" applyBorder="1" applyAlignment="1" applyProtection="1">
      <alignment horizontal="left" vertical="top" wrapText="1"/>
      <protection hidden="1"/>
    </xf>
    <xf numFmtId="0" fontId="63" fillId="0" borderId="0" xfId="0" applyFont="1" applyAlignment="1" applyProtection="1">
      <alignment horizontal="left" vertical="top" wrapText="1"/>
      <protection hidden="1"/>
    </xf>
    <xf numFmtId="0" fontId="57" fillId="0" borderId="0" xfId="56" applyFont="1" applyAlignment="1" applyProtection="1">
      <alignment vertical="top" wrapText="1"/>
      <protection hidden="1"/>
    </xf>
    <xf numFmtId="0" fontId="63" fillId="0" borderId="0" xfId="56" applyFont="1" applyAlignment="1" applyProtection="1">
      <alignment vertical="top" wrapText="1"/>
      <protection hidden="1"/>
    </xf>
    <xf numFmtId="180" fontId="68" fillId="0" borderId="11" xfId="0" quotePrefix="1" applyNumberFormat="1" applyFont="1" applyBorder="1" applyAlignment="1">
      <alignment horizontal="left" vertical="center" wrapText="1"/>
    </xf>
    <xf numFmtId="0" fontId="63" fillId="0" borderId="0" xfId="53" applyNumberFormat="1" applyFont="1" applyFill="1" applyBorder="1" applyAlignment="1" applyProtection="1">
      <alignment vertical="top" wrapText="1"/>
      <protection hidden="1"/>
    </xf>
    <xf numFmtId="177" fontId="57" fillId="0" borderId="0" xfId="0" applyNumberFormat="1" applyFont="1" applyAlignment="1" applyProtection="1">
      <alignment horizontal="left" vertical="top" wrapText="1"/>
      <protection hidden="1"/>
    </xf>
    <xf numFmtId="0" fontId="63" fillId="0" borderId="0" xfId="0" applyFont="1" applyAlignment="1" applyProtection="1">
      <alignment horizontal="center" vertical="top" wrapText="1"/>
      <protection hidden="1"/>
    </xf>
    <xf numFmtId="0" fontId="31" fillId="7" borderId="0" xfId="0" applyFont="1" applyFill="1" applyAlignment="1" applyProtection="1">
      <alignment horizontal="center" vertical="center"/>
      <protection hidden="1"/>
    </xf>
    <xf numFmtId="0" fontId="6" fillId="0" borderId="43" xfId="55" applyFont="1" applyBorder="1" applyAlignment="1" applyProtection="1">
      <alignment horizontal="justify" vertical="top" wrapText="1"/>
      <protection locked="0"/>
    </xf>
    <xf numFmtId="0" fontId="6" fillId="0" borderId="14" xfId="55" applyFont="1" applyBorder="1" applyAlignment="1" applyProtection="1">
      <alignment horizontal="justify" vertical="top" wrapText="1"/>
      <protection locked="0"/>
    </xf>
    <xf numFmtId="0" fontId="6" fillId="0" borderId="44" xfId="55" applyFont="1" applyBorder="1" applyAlignment="1" applyProtection="1">
      <alignment horizontal="justify" vertical="top" wrapText="1"/>
      <protection locked="0"/>
    </xf>
    <xf numFmtId="0" fontId="15" fillId="4" borderId="0" xfId="0" applyFont="1" applyFill="1" applyAlignment="1" applyProtection="1">
      <alignment horizontal="center" vertical="center"/>
      <protection hidden="1"/>
    </xf>
    <xf numFmtId="0" fontId="15" fillId="4" borderId="33" xfId="0" applyFont="1" applyFill="1" applyBorder="1" applyAlignment="1" applyProtection="1">
      <alignment horizontal="center" vertical="center"/>
      <protection hidden="1"/>
    </xf>
    <xf numFmtId="0" fontId="15" fillId="4" borderId="42" xfId="0" applyFont="1" applyFill="1" applyBorder="1" applyAlignment="1" applyProtection="1">
      <alignment horizontal="center" vertical="center"/>
      <protection hidden="1"/>
    </xf>
    <xf numFmtId="0" fontId="0" fillId="0" borderId="43" xfId="0" applyBorder="1" applyAlignment="1" applyProtection="1">
      <alignment horizontal="left" vertical="center"/>
      <protection locked="0"/>
    </xf>
    <xf numFmtId="0" fontId="47" fillId="0" borderId="14" xfId="0" applyFont="1" applyBorder="1" applyAlignment="1" applyProtection="1">
      <alignment horizontal="left" vertical="center"/>
      <protection locked="0"/>
    </xf>
    <xf numFmtId="0" fontId="47" fillId="0" borderId="44" xfId="0" applyFont="1" applyBorder="1" applyAlignment="1" applyProtection="1">
      <alignment horizontal="left" vertical="center"/>
      <protection locked="0"/>
    </xf>
    <xf numFmtId="0" fontId="47" fillId="0" borderId="43" xfId="0" applyFont="1" applyBorder="1" applyAlignment="1" applyProtection="1">
      <alignment horizontal="left" vertical="center"/>
      <protection locked="0"/>
    </xf>
    <xf numFmtId="0" fontId="15" fillId="0" borderId="43" xfId="0" applyFont="1" applyBorder="1" applyAlignment="1" applyProtection="1">
      <alignment horizontal="left" vertical="center"/>
      <protection locked="0"/>
    </xf>
    <xf numFmtId="0" fontId="15" fillId="0" borderId="14" xfId="0" applyFont="1" applyBorder="1" applyAlignment="1" applyProtection="1">
      <alignment horizontal="left" vertical="center"/>
      <protection locked="0"/>
    </xf>
    <xf numFmtId="0" fontId="15" fillId="0" borderId="44" xfId="0" applyFont="1" applyBorder="1" applyAlignment="1" applyProtection="1">
      <alignment horizontal="left" vertical="center"/>
      <protection locked="0"/>
    </xf>
    <xf numFmtId="0" fontId="43" fillId="0" borderId="14" xfId="55" applyFont="1" applyBorder="1" applyAlignment="1" applyProtection="1">
      <alignment horizontal="justify" vertical="center"/>
      <protection hidden="1"/>
    </xf>
    <xf numFmtId="0" fontId="43" fillId="0" borderId="18" xfId="55" applyFont="1" applyBorder="1" applyAlignment="1" applyProtection="1">
      <alignment horizontal="justify" vertical="center"/>
      <protection hidden="1"/>
    </xf>
    <xf numFmtId="0" fontId="6" fillId="8" borderId="33" xfId="55" applyFont="1" applyFill="1" applyBorder="1" applyAlignment="1" applyProtection="1">
      <alignment horizontal="center" vertical="center"/>
      <protection hidden="1"/>
    </xf>
    <xf numFmtId="0" fontId="6" fillId="8" borderId="3" xfId="55" applyFont="1" applyFill="1" applyBorder="1" applyAlignment="1" applyProtection="1">
      <alignment horizontal="center" vertical="center"/>
      <protection hidden="1"/>
    </xf>
    <xf numFmtId="0" fontId="6" fillId="8" borderId="34" xfId="55" applyFont="1" applyFill="1" applyBorder="1" applyAlignment="1" applyProtection="1">
      <alignment horizontal="center" vertical="center"/>
      <protection hidden="1"/>
    </xf>
    <xf numFmtId="0" fontId="21" fillId="0" borderId="5" xfId="55" applyFont="1" applyBorder="1" applyAlignment="1" applyProtection="1">
      <alignment horizontal="center" vertical="center" wrapText="1"/>
      <protection hidden="1"/>
    </xf>
    <xf numFmtId="0" fontId="21" fillId="0" borderId="0" xfId="55" applyFont="1" applyAlignment="1" applyProtection="1">
      <alignment horizontal="center" vertical="center" wrapText="1"/>
      <protection hidden="1"/>
    </xf>
    <xf numFmtId="0" fontId="21" fillId="0" borderId="6" xfId="55" applyFont="1" applyBorder="1" applyAlignment="1" applyProtection="1">
      <alignment horizontal="center" vertical="center" wrapText="1"/>
      <protection hidden="1"/>
    </xf>
    <xf numFmtId="0" fontId="22" fillId="0" borderId="5" xfId="55" applyFont="1" applyBorder="1" applyAlignment="1" applyProtection="1">
      <alignment horizontal="center" vertical="center"/>
      <protection hidden="1"/>
    </xf>
    <xf numFmtId="0" fontId="22" fillId="0" borderId="0" xfId="55" applyFont="1" applyAlignment="1" applyProtection="1">
      <alignment horizontal="center" vertical="center"/>
      <protection hidden="1"/>
    </xf>
    <xf numFmtId="0" fontId="22" fillId="0" borderId="6" xfId="55" applyFont="1" applyBorder="1" applyAlignment="1" applyProtection="1">
      <alignment horizontal="center" vertical="center"/>
      <protection hidden="1"/>
    </xf>
    <xf numFmtId="0" fontId="1" fillId="0" borderId="5" xfId="55" applyBorder="1"/>
    <xf numFmtId="0" fontId="1" fillId="0" borderId="0" xfId="55"/>
    <xf numFmtId="0" fontId="1" fillId="0" borderId="6" xfId="55" applyBorder="1"/>
    <xf numFmtId="0" fontId="25" fillId="0" borderId="5" xfId="55" applyFont="1" applyBorder="1" applyAlignment="1" applyProtection="1">
      <alignment horizontal="right" vertical="center"/>
      <protection hidden="1"/>
    </xf>
    <xf numFmtId="0" fontId="25" fillId="0" borderId="0" xfId="55" applyFont="1" applyAlignment="1" applyProtection="1">
      <alignment horizontal="right" vertical="center"/>
      <protection hidden="1"/>
    </xf>
    <xf numFmtId="0" fontId="23" fillId="0" borderId="5" xfId="55" applyFont="1" applyBorder="1" applyAlignment="1" applyProtection="1">
      <alignment horizontal="right" vertical="center"/>
      <protection hidden="1"/>
    </xf>
    <xf numFmtId="0" fontId="23" fillId="0" borderId="0" xfId="55" applyFont="1" applyAlignment="1" applyProtection="1">
      <alignment horizontal="right" vertical="center"/>
      <protection hidden="1"/>
    </xf>
    <xf numFmtId="0" fontId="25" fillId="0" borderId="37" xfId="55" applyFont="1" applyBorder="1" applyAlignment="1" applyProtection="1">
      <alignment horizontal="right" vertical="center"/>
      <protection hidden="1"/>
    </xf>
    <xf numFmtId="0" fontId="25" fillId="0" borderId="4" xfId="55" applyFont="1" applyBorder="1" applyAlignment="1" applyProtection="1">
      <alignment horizontal="right" vertical="center"/>
      <protection hidden="1"/>
    </xf>
    <xf numFmtId="0" fontId="21" fillId="0" borderId="0" xfId="0" applyFont="1" applyAlignment="1" applyProtection="1">
      <alignment horizontal="left" vertical="top"/>
      <protection hidden="1"/>
    </xf>
    <xf numFmtId="0" fontId="31" fillId="7" borderId="0" xfId="0" applyFont="1" applyFill="1" applyAlignment="1" applyProtection="1">
      <alignment horizontal="center" vertical="top" wrapText="1"/>
      <protection hidden="1"/>
    </xf>
    <xf numFmtId="0" fontId="57" fillId="0" borderId="45" xfId="0" applyFont="1" applyBorder="1" applyAlignment="1" applyProtection="1">
      <alignment horizontal="center" vertical="top"/>
      <protection hidden="1"/>
    </xf>
    <xf numFmtId="0" fontId="21" fillId="0" borderId="14" xfId="0" applyFont="1" applyBorder="1" applyAlignment="1" applyProtection="1">
      <alignment horizontal="center" vertical="center"/>
      <protection hidden="1"/>
    </xf>
    <xf numFmtId="0" fontId="57" fillId="0" borderId="0" xfId="0" applyFont="1" applyAlignment="1" applyProtection="1">
      <alignment horizontal="center" vertical="top"/>
      <protection hidden="1"/>
    </xf>
    <xf numFmtId="0" fontId="41" fillId="0" borderId="4" xfId="0" applyFont="1" applyBorder="1" applyAlignment="1" applyProtection="1">
      <alignment horizontal="center" vertical="center" wrapText="1"/>
      <protection hidden="1"/>
    </xf>
    <xf numFmtId="0" fontId="15" fillId="0" borderId="3" xfId="0" applyFont="1" applyBorder="1" applyAlignment="1" applyProtection="1">
      <alignment horizontal="center" vertical="center"/>
      <protection hidden="1"/>
    </xf>
    <xf numFmtId="0" fontId="27" fillId="7" borderId="0" xfId="0" applyFont="1" applyFill="1" applyAlignment="1" applyProtection="1">
      <alignment horizontal="center" vertical="center"/>
      <protection hidden="1"/>
    </xf>
    <xf numFmtId="0" fontId="15" fillId="0" borderId="0" xfId="56" applyFont="1" applyAlignment="1" applyProtection="1">
      <alignment horizontal="left" vertical="center"/>
      <protection hidden="1"/>
    </xf>
    <xf numFmtId="0" fontId="15" fillId="0" borderId="0" xfId="0" applyFont="1" applyAlignment="1" applyProtection="1">
      <alignment horizontal="center" vertical="center" wrapText="1"/>
      <protection hidden="1"/>
    </xf>
    <xf numFmtId="0" fontId="16" fillId="0" borderId="0" xfId="0" applyFont="1" applyAlignment="1" applyProtection="1">
      <alignment horizontal="left" vertical="center"/>
      <protection hidden="1"/>
    </xf>
    <xf numFmtId="0" fontId="15" fillId="0" borderId="0" xfId="0" applyFont="1" applyAlignment="1" applyProtection="1">
      <alignment horizontal="left" vertical="center"/>
      <protection hidden="1"/>
    </xf>
    <xf numFmtId="0" fontId="16" fillId="0" borderId="0" xfId="0" applyFont="1" applyAlignment="1" applyProtection="1">
      <alignment horizontal="justify" vertical="center" wrapText="1"/>
      <protection hidden="1"/>
    </xf>
    <xf numFmtId="0" fontId="15" fillId="0" borderId="11" xfId="60" applyFont="1" applyFill="1" applyBorder="1" applyAlignment="1" applyProtection="1">
      <alignment horizontal="left" vertical="center" wrapText="1"/>
      <protection hidden="1"/>
    </xf>
    <xf numFmtId="0" fontId="15" fillId="0" borderId="11" xfId="60" applyNumberFormat="1" applyFont="1" applyFill="1" applyBorder="1" applyAlignment="1" applyProtection="1">
      <alignment horizontal="left" vertical="center"/>
      <protection hidden="1"/>
    </xf>
    <xf numFmtId="0" fontId="15" fillId="0" borderId="11" xfId="60" applyNumberFormat="1" applyFont="1" applyFill="1" applyBorder="1" applyAlignment="1" applyProtection="1">
      <alignment horizontal="left" vertical="center" wrapText="1"/>
      <protection hidden="1"/>
    </xf>
    <xf numFmtId="0" fontId="29" fillId="0" borderId="0" xfId="0" applyFont="1" applyAlignment="1" applyProtection="1">
      <alignment horizontal="justify" vertical="center" wrapText="1"/>
      <protection hidden="1"/>
    </xf>
    <xf numFmtId="0" fontId="16" fillId="0" borderId="0" xfId="0" applyFont="1" applyAlignment="1" applyProtection="1">
      <alignment horizontal="left" vertical="center" wrapText="1"/>
      <protection hidden="1"/>
    </xf>
    <xf numFmtId="0" fontId="16" fillId="0" borderId="0" xfId="0" applyFont="1" applyAlignment="1" applyProtection="1">
      <alignment vertical="center"/>
      <protection hidden="1"/>
    </xf>
    <xf numFmtId="0" fontId="71" fillId="0" borderId="0" xfId="0" applyFont="1" applyAlignment="1" applyProtection="1">
      <alignment horizontal="left" vertical="top" wrapText="1"/>
      <protection hidden="1"/>
    </xf>
    <xf numFmtId="0" fontId="57" fillId="0" borderId="0" xfId="56" applyFont="1" applyAlignment="1" applyProtection="1">
      <alignment horizontal="left" vertical="top" wrapText="1"/>
      <protection hidden="1"/>
    </xf>
    <xf numFmtId="0" fontId="57" fillId="0" borderId="0" xfId="0" applyFont="1" applyAlignment="1" applyProtection="1">
      <alignment horizontal="center" vertical="top" wrapText="1"/>
      <protection hidden="1"/>
    </xf>
    <xf numFmtId="0" fontId="31" fillId="7" borderId="0" xfId="0" applyFont="1" applyFill="1" applyAlignment="1" applyProtection="1">
      <alignment horizontal="center" vertical="top"/>
      <protection hidden="1"/>
    </xf>
    <xf numFmtId="0" fontId="57" fillId="12" borderId="33" xfId="60" applyFont="1" applyFill="1" applyBorder="1" applyAlignment="1" applyProtection="1">
      <alignment horizontal="center" vertical="top" wrapText="1"/>
      <protection hidden="1"/>
    </xf>
    <xf numFmtId="0" fontId="57" fillId="12" borderId="3" xfId="60" applyFont="1" applyFill="1" applyBorder="1" applyAlignment="1" applyProtection="1">
      <alignment horizontal="center" vertical="top" wrapText="1"/>
      <protection hidden="1"/>
    </xf>
    <xf numFmtId="0" fontId="57" fillId="12" borderId="34" xfId="60" applyFont="1" applyFill="1" applyBorder="1" applyAlignment="1" applyProtection="1">
      <alignment horizontal="center" vertical="top" wrapText="1"/>
      <protection hidden="1"/>
    </xf>
    <xf numFmtId="0" fontId="15" fillId="0" borderId="0" xfId="55" applyFont="1" applyAlignment="1" applyProtection="1">
      <alignment horizontal="center" vertical="center" wrapText="1"/>
      <protection hidden="1"/>
    </xf>
    <xf numFmtId="0" fontId="15" fillId="0" borderId="33" xfId="55" applyFont="1" applyBorder="1" applyAlignment="1" applyProtection="1">
      <alignment horizontal="center" vertical="center" wrapText="1"/>
      <protection hidden="1"/>
    </xf>
    <xf numFmtId="0" fontId="15" fillId="0" borderId="34" xfId="55" applyFont="1" applyBorder="1" applyAlignment="1" applyProtection="1">
      <alignment horizontal="center" vertical="center" wrapText="1"/>
      <protection hidden="1"/>
    </xf>
    <xf numFmtId="0" fontId="15" fillId="0" borderId="33" xfId="55" applyFont="1" applyBorder="1" applyAlignment="1" applyProtection="1">
      <alignment horizontal="left" vertical="center" wrapText="1"/>
      <protection hidden="1"/>
    </xf>
    <xf numFmtId="0" fontId="15" fillId="0" borderId="34" xfId="55" applyFont="1" applyBorder="1" applyAlignment="1" applyProtection="1">
      <alignment horizontal="left" vertical="center" wrapText="1"/>
      <protection hidden="1"/>
    </xf>
    <xf numFmtId="0" fontId="15" fillId="0" borderId="0" xfId="55" applyFont="1" applyAlignment="1" applyProtection="1">
      <alignment horizontal="left" vertical="top" wrapText="1"/>
      <protection hidden="1"/>
    </xf>
    <xf numFmtId="0" fontId="27" fillId="7" borderId="0" xfId="55" applyFont="1" applyFill="1" applyAlignment="1" applyProtection="1">
      <alignment horizontal="center" vertical="center"/>
      <protection hidden="1"/>
    </xf>
    <xf numFmtId="0" fontId="0" fillId="0" borderId="0" xfId="55" applyFont="1" applyAlignment="1" applyProtection="1">
      <alignment horizontal="justify" vertical="center" wrapText="1"/>
      <protection hidden="1"/>
    </xf>
    <xf numFmtId="0" fontId="16" fillId="0" borderId="0" xfId="55" applyFont="1" applyAlignment="1" applyProtection="1">
      <alignment horizontal="justify" vertical="center" wrapText="1"/>
      <protection hidden="1"/>
    </xf>
    <xf numFmtId="164" fontId="15" fillId="11" borderId="11" xfId="7" applyFont="1" applyFill="1" applyBorder="1" applyAlignment="1" applyProtection="1">
      <alignment horizontal="center" vertical="center"/>
      <protection hidden="1"/>
    </xf>
    <xf numFmtId="0" fontId="16" fillId="0" borderId="11" xfId="55" applyFont="1" applyBorder="1" applyAlignment="1" applyProtection="1">
      <alignment horizontal="justify" vertical="center" wrapText="1"/>
      <protection hidden="1"/>
    </xf>
    <xf numFmtId="0" fontId="15" fillId="3" borderId="11" xfId="55" applyFont="1" applyFill="1" applyBorder="1" applyAlignment="1" applyProtection="1">
      <alignment horizontal="center" vertical="center" wrapText="1"/>
      <protection locked="0" hidden="1"/>
    </xf>
    <xf numFmtId="2" fontId="15" fillId="2" borderId="11" xfId="55" applyNumberFormat="1" applyFont="1" applyFill="1" applyBorder="1" applyAlignment="1" applyProtection="1">
      <alignment horizontal="center" vertical="center" wrapText="1"/>
      <protection hidden="1"/>
    </xf>
    <xf numFmtId="0" fontId="16" fillId="0" borderId="33" xfId="55" applyFont="1" applyBorder="1" applyAlignment="1" applyProtection="1">
      <alignment horizontal="justify" vertical="center" wrapText="1"/>
      <protection hidden="1"/>
    </xf>
    <xf numFmtId="0" fontId="16" fillId="0" borderId="34" xfId="55" applyFont="1" applyBorder="1" applyAlignment="1" applyProtection="1">
      <alignment horizontal="justify" vertical="center" wrapText="1"/>
      <protection hidden="1"/>
    </xf>
    <xf numFmtId="0" fontId="15" fillId="3" borderId="35" xfId="55" applyFont="1" applyFill="1" applyBorder="1" applyAlignment="1" applyProtection="1">
      <alignment horizontal="center" vertical="center" wrapText="1"/>
      <protection locked="0" hidden="1"/>
    </xf>
    <xf numFmtId="0" fontId="15" fillId="3" borderId="36" xfId="55" applyFont="1" applyFill="1" applyBorder="1" applyAlignment="1" applyProtection="1">
      <alignment horizontal="center" vertical="center" wrapText="1"/>
      <protection locked="0" hidden="1"/>
    </xf>
    <xf numFmtId="0" fontId="15" fillId="3" borderId="5" xfId="55" applyFont="1" applyFill="1" applyBorder="1" applyAlignment="1" applyProtection="1">
      <alignment horizontal="center" vertical="center" wrapText="1"/>
      <protection locked="0" hidden="1"/>
    </xf>
    <xf numFmtId="0" fontId="15" fillId="3" borderId="6" xfId="55" applyFont="1" applyFill="1" applyBorder="1" applyAlignment="1" applyProtection="1">
      <alignment horizontal="center" vertical="center" wrapText="1"/>
      <protection locked="0" hidden="1"/>
    </xf>
    <xf numFmtId="0" fontId="15" fillId="3" borderId="37" xfId="55" applyFont="1" applyFill="1" applyBorder="1" applyAlignment="1" applyProtection="1">
      <alignment horizontal="center" vertical="center" wrapText="1"/>
      <protection locked="0" hidden="1"/>
    </xf>
    <xf numFmtId="0" fontId="15" fillId="3" borderId="7" xfId="55" applyFont="1" applyFill="1" applyBorder="1" applyAlignment="1" applyProtection="1">
      <alignment horizontal="center" vertical="center" wrapText="1"/>
      <protection locked="0" hidden="1"/>
    </xf>
    <xf numFmtId="0" fontId="0" fillId="0" borderId="11" xfId="55" applyFont="1" applyBorder="1" applyAlignment="1" applyProtection="1">
      <alignment horizontal="justify" vertical="center" wrapText="1"/>
      <protection hidden="1"/>
    </xf>
    <xf numFmtId="0" fontId="15" fillId="2" borderId="33" xfId="55" applyFont="1" applyFill="1" applyBorder="1" applyAlignment="1" applyProtection="1">
      <alignment horizontal="left" vertical="center" wrapText="1"/>
      <protection hidden="1"/>
    </xf>
    <xf numFmtId="0" fontId="15" fillId="2" borderId="3" xfId="55" applyFont="1" applyFill="1" applyBorder="1" applyAlignment="1" applyProtection="1">
      <alignment horizontal="left" vertical="center" wrapText="1"/>
      <protection hidden="1"/>
    </xf>
    <xf numFmtId="164" fontId="15" fillId="0" borderId="11" xfId="7" applyFont="1" applyFill="1" applyBorder="1" applyAlignment="1" applyProtection="1">
      <alignment horizontal="center" vertical="center" wrapText="1"/>
      <protection hidden="1"/>
    </xf>
    <xf numFmtId="164" fontId="15" fillId="0" borderId="33" xfId="7" applyFont="1" applyFill="1" applyBorder="1" applyAlignment="1" applyProtection="1">
      <alignment horizontal="center" vertical="center" wrapText="1"/>
      <protection hidden="1"/>
    </xf>
    <xf numFmtId="164" fontId="15" fillId="0" borderId="34" xfId="7" applyFont="1" applyFill="1" applyBorder="1" applyAlignment="1" applyProtection="1">
      <alignment horizontal="center" vertical="center" wrapText="1"/>
      <protection hidden="1"/>
    </xf>
    <xf numFmtId="2" fontId="15" fillId="0" borderId="11" xfId="55" applyNumberFormat="1" applyFont="1" applyBorder="1" applyAlignment="1" applyProtection="1">
      <alignment horizontal="center" vertical="center" wrapText="1"/>
      <protection hidden="1"/>
    </xf>
    <xf numFmtId="0" fontId="15" fillId="0" borderId="0" xfId="55" applyFont="1" applyAlignment="1" applyProtection="1">
      <alignment horizontal="left" vertical="top"/>
      <protection hidden="1"/>
    </xf>
    <xf numFmtId="9" fontId="15" fillId="3" borderId="11" xfId="55" applyNumberFormat="1" applyFont="1" applyFill="1" applyBorder="1" applyAlignment="1" applyProtection="1">
      <alignment horizontal="center" vertical="center" wrapText="1"/>
      <protection locked="0" hidden="1"/>
    </xf>
    <xf numFmtId="2" fontId="15" fillId="0" borderId="33" xfId="55" applyNumberFormat="1" applyFont="1" applyBorder="1" applyAlignment="1" applyProtection="1">
      <alignment horizontal="center" vertical="center" wrapText="1"/>
      <protection hidden="1"/>
    </xf>
    <xf numFmtId="2" fontId="15" fillId="0" borderId="34" xfId="55" applyNumberFormat="1" applyFont="1" applyBorder="1" applyAlignment="1" applyProtection="1">
      <alignment horizontal="center" vertical="center" wrapText="1"/>
      <protection hidden="1"/>
    </xf>
    <xf numFmtId="0" fontId="16" fillId="0" borderId="11" xfId="55" applyFont="1" applyBorder="1" applyAlignment="1" applyProtection="1">
      <alignment horizontal="center" vertical="center"/>
      <protection hidden="1"/>
    </xf>
    <xf numFmtId="0" fontId="15" fillId="0" borderId="11" xfId="55" applyFont="1" applyBorder="1" applyAlignment="1" applyProtection="1">
      <alignment horizontal="left" vertical="center" wrapText="1"/>
      <protection hidden="1"/>
    </xf>
    <xf numFmtId="0" fontId="15" fillId="0" borderId="11" xfId="55" applyFont="1" applyBorder="1" applyAlignment="1" applyProtection="1">
      <alignment horizontal="center" vertical="center" wrapText="1"/>
      <protection hidden="1"/>
    </xf>
    <xf numFmtId="2" fontId="15" fillId="0" borderId="11" xfId="55" applyNumberFormat="1" applyFont="1" applyBorder="1" applyAlignment="1" applyProtection="1">
      <alignment horizontal="center" vertical="center"/>
      <protection hidden="1"/>
    </xf>
    <xf numFmtId="3" fontId="15" fillId="3" borderId="33" xfId="55" applyNumberFormat="1" applyFont="1" applyFill="1" applyBorder="1" applyAlignment="1" applyProtection="1">
      <alignment horizontal="right" vertical="center"/>
      <protection locked="0" hidden="1"/>
    </xf>
    <xf numFmtId="3" fontId="15" fillId="3" borderId="34" xfId="55" applyNumberFormat="1" applyFont="1" applyFill="1" applyBorder="1" applyAlignment="1" applyProtection="1">
      <alignment horizontal="right" vertical="center"/>
      <protection locked="0" hidden="1"/>
    </xf>
    <xf numFmtId="0" fontId="15" fillId="2" borderId="11" xfId="55" applyFont="1" applyFill="1" applyBorder="1" applyAlignment="1" applyProtection="1">
      <alignment horizontal="left" vertical="center" wrapText="1"/>
      <protection hidden="1"/>
    </xf>
    <xf numFmtId="0" fontId="0" fillId="0" borderId="33" xfId="55" applyFont="1" applyBorder="1" applyAlignment="1" applyProtection="1">
      <alignment horizontal="justify" vertical="center"/>
      <protection hidden="1"/>
    </xf>
    <xf numFmtId="0" fontId="16" fillId="0" borderId="3" xfId="55" applyFont="1" applyBorder="1" applyAlignment="1" applyProtection="1">
      <alignment horizontal="justify" vertical="center"/>
      <protection hidden="1"/>
    </xf>
    <xf numFmtId="0" fontId="0" fillId="0" borderId="35" xfId="55" applyFont="1" applyBorder="1" applyAlignment="1" applyProtection="1">
      <alignment horizontal="justify" vertical="center"/>
      <protection hidden="1"/>
    </xf>
    <xf numFmtId="0" fontId="16" fillId="0" borderId="8" xfId="55" applyFont="1" applyBorder="1" applyAlignment="1" applyProtection="1">
      <alignment horizontal="justify" vertical="center"/>
      <protection hidden="1"/>
    </xf>
    <xf numFmtId="0" fontId="16" fillId="0" borderId="33" xfId="55" applyFont="1" applyBorder="1" applyAlignment="1" applyProtection="1">
      <alignment horizontal="justify" vertical="center"/>
      <protection hidden="1"/>
    </xf>
    <xf numFmtId="0" fontId="16" fillId="0" borderId="34" xfId="55" applyFont="1" applyBorder="1" applyAlignment="1" applyProtection="1">
      <alignment horizontal="justify" vertical="center"/>
      <protection hidden="1"/>
    </xf>
    <xf numFmtId="0" fontId="0" fillId="0" borderId="35" xfId="55" applyFont="1" applyBorder="1" applyAlignment="1" applyProtection="1">
      <alignment horizontal="justify" vertical="center" wrapText="1"/>
      <protection hidden="1"/>
    </xf>
    <xf numFmtId="0" fontId="16" fillId="0" borderId="36" xfId="55" applyFont="1" applyBorder="1" applyAlignment="1" applyProtection="1">
      <alignment horizontal="justify" vertical="center" wrapText="1"/>
      <protection hidden="1"/>
    </xf>
    <xf numFmtId="168" fontId="27" fillId="0" borderId="0" xfId="0" applyNumberFormat="1" applyFont="1" applyAlignment="1" applyProtection="1">
      <alignment horizontal="center" vertical="center" wrapText="1"/>
      <protection hidden="1"/>
    </xf>
    <xf numFmtId="0" fontId="27" fillId="0" borderId="0" xfId="56" applyFont="1" applyAlignment="1" applyProtection="1">
      <alignment horizontal="center" vertical="center"/>
      <protection hidden="1"/>
    </xf>
    <xf numFmtId="0" fontId="32" fillId="0" borderId="0" xfId="56" applyFont="1" applyAlignment="1" applyProtection="1">
      <alignment horizontal="center" vertical="center"/>
      <protection hidden="1"/>
    </xf>
    <xf numFmtId="0" fontId="15" fillId="0" borderId="0" xfId="56" applyFont="1" applyAlignment="1" applyProtection="1">
      <alignment horizontal="center" vertical="center" wrapText="1"/>
      <protection hidden="1"/>
    </xf>
    <xf numFmtId="2" fontId="32" fillId="0" borderId="0" xfId="56" applyNumberFormat="1" applyFont="1" applyAlignment="1" applyProtection="1">
      <alignment horizontal="right" vertical="center"/>
      <protection hidden="1"/>
    </xf>
    <xf numFmtId="0" fontId="15" fillId="2" borderId="11" xfId="0" applyFont="1" applyFill="1" applyBorder="1" applyAlignment="1" applyProtection="1">
      <alignment horizontal="left" vertical="center" wrapText="1"/>
      <protection hidden="1"/>
    </xf>
    <xf numFmtId="0" fontId="0" fillId="0" borderId="11" xfId="0" applyBorder="1" applyProtection="1">
      <protection hidden="1"/>
    </xf>
    <xf numFmtId="0" fontId="16" fillId="0" borderId="0" xfId="56" applyAlignment="1" applyProtection="1">
      <alignment horizontal="justify" vertical="top"/>
      <protection hidden="1"/>
    </xf>
    <xf numFmtId="0" fontId="15" fillId="3" borderId="0" xfId="56" applyFont="1" applyFill="1" applyAlignment="1" applyProtection="1">
      <alignment horizontal="justify" vertical="top"/>
      <protection locked="0"/>
    </xf>
    <xf numFmtId="2" fontId="32" fillId="0" borderId="0" xfId="56" applyNumberFormat="1" applyFont="1" applyAlignment="1" applyProtection="1">
      <alignment vertical="center"/>
      <protection hidden="1"/>
    </xf>
    <xf numFmtId="0" fontId="15" fillId="9" borderId="0" xfId="54" applyNumberFormat="1" applyFont="1" applyFill="1" applyBorder="1" applyAlignment="1" applyProtection="1">
      <alignment horizontal="center" vertical="center" wrapText="1"/>
      <protection hidden="1"/>
    </xf>
    <xf numFmtId="0" fontId="15" fillId="0" borderId="0" xfId="0" applyFont="1" applyAlignment="1" applyProtection="1">
      <alignment horizontal="justify" vertical="top" wrapText="1"/>
      <protection hidden="1"/>
    </xf>
    <xf numFmtId="0" fontId="39" fillId="0" borderId="0" xfId="54" applyFont="1" applyAlignment="1" applyProtection="1">
      <alignment horizontal="justify" vertical="center"/>
      <protection hidden="1"/>
    </xf>
    <xf numFmtId="0" fontId="15" fillId="0" borderId="0" xfId="0" applyFont="1" applyAlignment="1" applyProtection="1">
      <alignment horizontal="center" vertical="center"/>
      <protection hidden="1"/>
    </xf>
    <xf numFmtId="0" fontId="55" fillId="0" borderId="0" xfId="54" applyNumberFormat="1" applyFont="1" applyFill="1" applyBorder="1" applyAlignment="1" applyProtection="1">
      <alignment horizontal="center" vertical="top" wrapText="1"/>
      <protection hidden="1"/>
    </xf>
    <xf numFmtId="0" fontId="15" fillId="0" borderId="0" xfId="49" applyFont="1" applyAlignment="1" applyProtection="1">
      <alignment horizontal="left" vertical="center" indent="2"/>
      <protection hidden="1"/>
    </xf>
    <xf numFmtId="0" fontId="0" fillId="0" borderId="11" xfId="54" applyFont="1" applyBorder="1" applyAlignment="1" applyProtection="1">
      <alignment horizontal="left" vertical="top" wrapText="1"/>
      <protection hidden="1"/>
    </xf>
    <xf numFmtId="0" fontId="16" fillId="0" borderId="11" xfId="54" applyFont="1" applyBorder="1" applyAlignment="1" applyProtection="1">
      <alignment horizontal="left" vertical="top" wrapText="1"/>
      <protection hidden="1"/>
    </xf>
    <xf numFmtId="0" fontId="0" fillId="0" borderId="33" xfId="54" applyFont="1" applyBorder="1" applyAlignment="1" applyProtection="1">
      <alignment horizontal="left" vertical="top" wrapText="1"/>
      <protection hidden="1"/>
    </xf>
    <xf numFmtId="0" fontId="16" fillId="0" borderId="3" xfId="54" applyFont="1" applyBorder="1" applyAlignment="1" applyProtection="1">
      <alignment horizontal="left" vertical="top" wrapText="1"/>
      <protection hidden="1"/>
    </xf>
    <xf numFmtId="0" fontId="16" fillId="0" borderId="34" xfId="54" applyFont="1" applyBorder="1" applyAlignment="1" applyProtection="1">
      <alignment horizontal="left" vertical="top" wrapText="1"/>
      <protection hidden="1"/>
    </xf>
    <xf numFmtId="10" fontId="16" fillId="3" borderId="33" xfId="54" applyNumberFormat="1" applyFont="1" applyFill="1" applyBorder="1" applyAlignment="1" applyProtection="1">
      <alignment horizontal="center" vertical="center"/>
      <protection locked="0"/>
    </xf>
    <xf numFmtId="10" fontId="16" fillId="3" borderId="3" xfId="54" applyNumberFormat="1" applyFont="1" applyFill="1" applyBorder="1" applyAlignment="1" applyProtection="1">
      <alignment horizontal="center" vertical="center"/>
      <protection locked="0"/>
    </xf>
    <xf numFmtId="10" fontId="16" fillId="3" borderId="34" xfId="54" applyNumberFormat="1" applyFont="1" applyFill="1" applyBorder="1" applyAlignment="1" applyProtection="1">
      <alignment horizontal="center" vertical="center"/>
      <protection locked="0"/>
    </xf>
    <xf numFmtId="0" fontId="15" fillId="0" borderId="33" xfId="54" applyFont="1" applyBorder="1" applyAlignment="1" applyProtection="1">
      <alignment horizontal="justify" vertical="top"/>
      <protection hidden="1"/>
    </xf>
    <xf numFmtId="0" fontId="16" fillId="0" borderId="3" xfId="54" applyFont="1" applyBorder="1" applyAlignment="1" applyProtection="1">
      <alignment horizontal="justify" vertical="top"/>
      <protection hidden="1"/>
    </xf>
    <xf numFmtId="0" fontId="16" fillId="0" borderId="34" xfId="54" applyFont="1" applyBorder="1" applyAlignment="1" applyProtection="1">
      <alignment horizontal="justify" vertical="top"/>
      <protection hidden="1"/>
    </xf>
    <xf numFmtId="0" fontId="15" fillId="0" borderId="46" xfId="54" applyFont="1" applyBorder="1" applyAlignment="1" applyProtection="1">
      <alignment horizontal="justify" vertical="top"/>
      <protection hidden="1"/>
    </xf>
    <xf numFmtId="0" fontId="16" fillId="0" borderId="47" xfId="54" applyFont="1" applyBorder="1" applyAlignment="1" applyProtection="1">
      <alignment horizontal="justify" vertical="top"/>
      <protection hidden="1"/>
    </xf>
    <xf numFmtId="0" fontId="16" fillId="0" borderId="48" xfId="54" applyFont="1" applyBorder="1" applyAlignment="1" applyProtection="1">
      <alignment horizontal="justify" vertical="top"/>
      <protection hidden="1"/>
    </xf>
    <xf numFmtId="0" fontId="15" fillId="0" borderId="46" xfId="54" applyFont="1" applyBorder="1" applyAlignment="1" applyProtection="1">
      <alignment horizontal="justify" vertical="center"/>
      <protection hidden="1"/>
    </xf>
    <xf numFmtId="0" fontId="16" fillId="0" borderId="47" xfId="54" applyFont="1" applyBorder="1" applyAlignment="1" applyProtection="1">
      <alignment horizontal="justify" vertical="center"/>
      <protection hidden="1"/>
    </xf>
    <xf numFmtId="0" fontId="16" fillId="0" borderId="48" xfId="54" applyFont="1" applyBorder="1" applyAlignment="1" applyProtection="1">
      <alignment horizontal="justify" vertical="center"/>
      <protection hidden="1"/>
    </xf>
    <xf numFmtId="0" fontId="0" fillId="0" borderId="8" xfId="54" applyFont="1" applyBorder="1" applyAlignment="1" applyProtection="1">
      <alignment horizontal="left" vertical="center" wrapText="1"/>
      <protection hidden="1"/>
    </xf>
    <xf numFmtId="0" fontId="16" fillId="0" borderId="8" xfId="54" applyFont="1" applyBorder="1" applyAlignment="1" applyProtection="1">
      <alignment horizontal="left" vertical="center" wrapText="1"/>
      <protection hidden="1"/>
    </xf>
    <xf numFmtId="0" fontId="31" fillId="7" borderId="0" xfId="0" applyFont="1" applyFill="1" applyAlignment="1" applyProtection="1">
      <alignment horizontal="center" vertical="center" wrapText="1"/>
      <protection hidden="1"/>
    </xf>
    <xf numFmtId="0" fontId="31" fillId="7" borderId="6" xfId="0" applyFont="1" applyFill="1" applyBorder="1" applyAlignment="1" applyProtection="1">
      <alignment horizontal="center" vertical="center" wrapText="1"/>
      <protection hidden="1"/>
    </xf>
    <xf numFmtId="0" fontId="5" fillId="0" borderId="0" xfId="49" applyFont="1" applyAlignment="1" applyProtection="1">
      <alignment horizontal="justify" vertical="center"/>
      <protection hidden="1"/>
    </xf>
    <xf numFmtId="0" fontId="16" fillId="0" borderId="0" xfId="0" applyFont="1" applyAlignment="1" applyProtection="1">
      <alignment horizontal="left" vertical="center" indent="2"/>
      <protection hidden="1"/>
    </xf>
    <xf numFmtId="0" fontId="5" fillId="0" borderId="0" xfId="49" applyFont="1" applyAlignment="1" applyProtection="1">
      <alignment horizontal="justify" vertical="top"/>
      <protection hidden="1"/>
    </xf>
    <xf numFmtId="0" fontId="16" fillId="0" borderId="14" xfId="0" applyFont="1" applyBorder="1" applyAlignment="1" applyProtection="1">
      <alignment horizontal="left" vertical="center" indent="2"/>
      <protection hidden="1"/>
    </xf>
    <xf numFmtId="0" fontId="16" fillId="0" borderId="45" xfId="0" applyFont="1" applyBorder="1" applyAlignment="1" applyProtection="1">
      <alignment horizontal="left" vertical="center" indent="2"/>
      <protection hidden="1"/>
    </xf>
    <xf numFmtId="0" fontId="16" fillId="0" borderId="13" xfId="0" applyFont="1" applyBorder="1" applyAlignment="1" applyProtection="1">
      <alignment horizontal="left" vertical="center" indent="2"/>
      <protection hidden="1"/>
    </xf>
    <xf numFmtId="0" fontId="6" fillId="0" borderId="0" xfId="49" applyFont="1" applyAlignment="1" applyProtection="1">
      <alignment horizontal="justify" vertical="top"/>
      <protection hidden="1"/>
    </xf>
    <xf numFmtId="177" fontId="15" fillId="0" borderId="0" xfId="49" applyNumberFormat="1" applyFont="1" applyAlignment="1" applyProtection="1">
      <alignment horizontal="left" vertical="center" indent="1"/>
      <protection hidden="1"/>
    </xf>
    <xf numFmtId="0" fontId="15" fillId="0" borderId="0" xfId="49" applyFont="1" applyAlignment="1" applyProtection="1">
      <alignment horizontal="center" vertical="center"/>
      <protection hidden="1"/>
    </xf>
    <xf numFmtId="0" fontId="0" fillId="3" borderId="0" xfId="49" applyFont="1" applyFill="1" applyAlignment="1" applyProtection="1">
      <alignment horizontal="left" vertical="center"/>
      <protection locked="0"/>
    </xf>
    <xf numFmtId="0" fontId="16" fillId="3" borderId="0" xfId="49" applyFont="1" applyFill="1" applyAlignment="1" applyProtection="1">
      <alignment horizontal="left" vertical="center"/>
      <protection locked="0"/>
    </xf>
    <xf numFmtId="177" fontId="16" fillId="0" borderId="0" xfId="49" applyNumberFormat="1" applyFont="1" applyAlignment="1" applyProtection="1">
      <alignment horizontal="left" vertical="center"/>
      <protection hidden="1"/>
    </xf>
    <xf numFmtId="0" fontId="6" fillId="0" borderId="0" xfId="49" applyFont="1" applyAlignment="1" applyProtection="1">
      <alignment horizontal="justify" vertical="center"/>
      <protection hidden="1"/>
    </xf>
    <xf numFmtId="0" fontId="16" fillId="3" borderId="14" xfId="0" applyFont="1" applyFill="1" applyBorder="1" applyAlignment="1" applyProtection="1">
      <alignment horizontal="left" vertical="center"/>
      <protection locked="0"/>
    </xf>
    <xf numFmtId="1" fontId="15" fillId="0" borderId="0" xfId="59" applyNumberFormat="1" applyFont="1" applyAlignment="1" applyProtection="1">
      <alignment horizontal="center" vertical="center" wrapText="1"/>
      <protection hidden="1"/>
    </xf>
    <xf numFmtId="0" fontId="15" fillId="0" borderId="0" xfId="59" applyFont="1" applyAlignment="1" applyProtection="1">
      <alignment horizontal="center" vertical="center" wrapText="1"/>
      <protection hidden="1"/>
    </xf>
    <xf numFmtId="4" fontId="15" fillId="0" borderId="0" xfId="59" applyNumberFormat="1" applyFont="1" applyAlignment="1" applyProtection="1">
      <alignment horizontal="right" vertical="center" wrapText="1"/>
      <protection hidden="1"/>
    </xf>
    <xf numFmtId="1" fontId="15" fillId="0" borderId="11" xfId="59" applyNumberFormat="1" applyFont="1" applyBorder="1" applyAlignment="1" applyProtection="1">
      <alignment horizontal="center" vertical="center" wrapText="1"/>
      <protection hidden="1"/>
    </xf>
    <xf numFmtId="4" fontId="15" fillId="0" borderId="11" xfId="59" applyNumberFormat="1" applyFont="1" applyBorder="1" applyAlignment="1" applyProtection="1">
      <alignment horizontal="center" vertical="center" wrapText="1"/>
      <protection hidden="1"/>
    </xf>
    <xf numFmtId="0" fontId="16" fillId="0" borderId="0" xfId="59" applyFont="1" applyAlignment="1" applyProtection="1">
      <alignment horizontal="justify" vertical="center" wrapText="1"/>
      <protection hidden="1"/>
    </xf>
    <xf numFmtId="0" fontId="19" fillId="0" borderId="0" xfId="59" applyFont="1" applyAlignment="1" applyProtection="1">
      <alignment horizontal="left"/>
      <protection hidden="1"/>
    </xf>
    <xf numFmtId="0" fontId="19" fillId="0" borderId="6" xfId="59" applyFont="1" applyBorder="1" applyAlignment="1" applyProtection="1">
      <alignment horizontal="left"/>
      <protection hidden="1"/>
    </xf>
    <xf numFmtId="1" fontId="15" fillId="0" borderId="33" xfId="59" applyNumberFormat="1" applyFont="1" applyBorder="1" applyAlignment="1" applyProtection="1">
      <alignment horizontal="center" vertical="center" wrapText="1"/>
      <protection hidden="1"/>
    </xf>
    <xf numFmtId="1" fontId="15" fillId="0" borderId="34" xfId="59" applyNumberFormat="1" applyFont="1" applyBorder="1" applyAlignment="1" applyProtection="1">
      <alignment horizontal="center" vertical="center" wrapText="1"/>
      <protection hidden="1"/>
    </xf>
    <xf numFmtId="4" fontId="15" fillId="0" borderId="33" xfId="59" applyNumberFormat="1" applyFont="1" applyBorder="1" applyAlignment="1" applyProtection="1">
      <alignment horizontal="right" vertical="center" wrapText="1"/>
      <protection hidden="1"/>
    </xf>
    <xf numFmtId="4" fontId="16" fillId="0" borderId="34" xfId="59" applyNumberFormat="1" applyFont="1" applyBorder="1" applyAlignment="1" applyProtection="1">
      <alignment horizontal="right" vertical="center" wrapText="1"/>
      <protection hidden="1"/>
    </xf>
    <xf numFmtId="0" fontId="16" fillId="0" borderId="6" xfId="59" applyFont="1" applyBorder="1" applyAlignment="1" applyProtection="1">
      <alignment horizontal="justify" vertical="center" wrapText="1"/>
      <protection hidden="1"/>
    </xf>
    <xf numFmtId="0" fontId="16" fillId="0" borderId="0" xfId="59" applyFont="1" applyAlignment="1" applyProtection="1">
      <alignment horizontal="left" vertical="center" wrapText="1"/>
      <protection hidden="1"/>
    </xf>
    <xf numFmtId="0" fontId="0" fillId="0" borderId="0" xfId="0" applyAlignment="1">
      <alignment horizontal="left"/>
    </xf>
    <xf numFmtId="0" fontId="0" fillId="0" borderId="6" xfId="0" applyBorder="1" applyAlignment="1">
      <alignment horizontal="left"/>
    </xf>
    <xf numFmtId="1" fontId="24" fillId="0" borderId="11" xfId="59" applyNumberFormat="1" applyFont="1" applyBorder="1" applyAlignment="1" applyProtection="1">
      <alignment horizontal="justify" vertical="center" wrapText="1"/>
      <protection hidden="1"/>
    </xf>
    <xf numFmtId="4" fontId="15" fillId="0" borderId="33" xfId="59" applyNumberFormat="1" applyFont="1" applyBorder="1" applyAlignment="1" applyProtection="1">
      <alignment horizontal="center" vertical="center" wrapText="1"/>
      <protection hidden="1"/>
    </xf>
    <xf numFmtId="4" fontId="15" fillId="0" borderId="3" xfId="59" applyNumberFormat="1" applyFont="1" applyBorder="1" applyAlignment="1" applyProtection="1">
      <alignment horizontal="center" vertical="center" wrapText="1"/>
      <protection hidden="1"/>
    </xf>
    <xf numFmtId="1" fontId="16" fillId="0" borderId="0" xfId="59" applyNumberFormat="1" applyFont="1" applyAlignment="1" applyProtection="1">
      <alignment horizontal="justify" vertical="top" wrapText="1"/>
      <protection hidden="1"/>
    </xf>
    <xf numFmtId="0" fontId="16" fillId="0" borderId="0" xfId="59" applyFont="1" applyAlignment="1" applyProtection="1">
      <alignment horizontal="justify" vertical="top" wrapText="1"/>
      <protection hidden="1"/>
    </xf>
    <xf numFmtId="0" fontId="16" fillId="0" borderId="6" xfId="59" applyFont="1" applyBorder="1" applyAlignment="1" applyProtection="1">
      <alignment horizontal="justify" vertical="top" wrapText="1"/>
      <protection hidden="1"/>
    </xf>
    <xf numFmtId="2" fontId="35" fillId="0" borderId="0" xfId="50" applyNumberFormat="1" applyFont="1" applyAlignment="1" applyProtection="1">
      <alignment horizontal="left" vertical="center"/>
      <protection hidden="1"/>
    </xf>
  </cellXfs>
  <cellStyles count="65">
    <cellStyle name="75" xfId="1" xr:uid="{00000000-0005-0000-0000-000000000000}"/>
    <cellStyle name="ÅëÈ­ [0]_±âÅ¸" xfId="2" xr:uid="{00000000-0005-0000-0000-000001000000}"/>
    <cellStyle name="ÅëÈ­_±âÅ¸" xfId="3" xr:uid="{00000000-0005-0000-0000-000002000000}"/>
    <cellStyle name="ÄÞ¸¶ [0]_±âÅ¸" xfId="4" xr:uid="{00000000-0005-0000-0000-000003000000}"/>
    <cellStyle name="ÄÞ¸¶_±âÅ¸" xfId="5" xr:uid="{00000000-0005-0000-0000-000004000000}"/>
    <cellStyle name="Ç¥ÁØ_¿¬°£´©°è¿¹»ó" xfId="6" xr:uid="{00000000-0005-0000-0000-000005000000}"/>
    <cellStyle name="Comma" xfId="7" builtinId="3"/>
    <cellStyle name="Comma  - Style1" xfId="8" xr:uid="{00000000-0005-0000-0000-000007000000}"/>
    <cellStyle name="Comma  - Style2" xfId="9" xr:uid="{00000000-0005-0000-0000-000008000000}"/>
    <cellStyle name="Comma  - Style3" xfId="10" xr:uid="{00000000-0005-0000-0000-000009000000}"/>
    <cellStyle name="Comma  - Style4" xfId="11" xr:uid="{00000000-0005-0000-0000-00000A000000}"/>
    <cellStyle name="Comma  - Style5" xfId="12" xr:uid="{00000000-0005-0000-0000-00000B000000}"/>
    <cellStyle name="Comma  - Style6" xfId="13" xr:uid="{00000000-0005-0000-0000-00000C000000}"/>
    <cellStyle name="Comma  - Style7" xfId="14" xr:uid="{00000000-0005-0000-0000-00000D000000}"/>
    <cellStyle name="Comma  - Style8" xfId="15" xr:uid="{00000000-0005-0000-0000-00000E000000}"/>
    <cellStyle name="Comma 2" xfId="16" xr:uid="{00000000-0005-0000-0000-00000F000000}"/>
    <cellStyle name="Comma 2 2" xfId="17" xr:uid="{00000000-0005-0000-0000-000010000000}"/>
    <cellStyle name="Comma 3" xfId="18" xr:uid="{00000000-0005-0000-0000-000011000000}"/>
    <cellStyle name="Comma 4" xfId="19" xr:uid="{00000000-0005-0000-0000-000012000000}"/>
    <cellStyle name="Currency 2" xfId="20" xr:uid="{00000000-0005-0000-0000-000013000000}"/>
    <cellStyle name="Formula" xfId="21" xr:uid="{00000000-0005-0000-0000-000014000000}"/>
    <cellStyle name="Header1" xfId="22" xr:uid="{00000000-0005-0000-0000-000015000000}"/>
    <cellStyle name="Header2" xfId="23" xr:uid="{00000000-0005-0000-0000-000016000000}"/>
    <cellStyle name="Hyperlink" xfId="24" builtinId="8"/>
    <cellStyle name="Hyperlink 2" xfId="25" xr:uid="{00000000-0005-0000-0000-000018000000}"/>
    <cellStyle name="Hypertextový odkaz" xfId="26" xr:uid="{00000000-0005-0000-0000-000019000000}"/>
    <cellStyle name="no dec" xfId="27" xr:uid="{00000000-0005-0000-0000-00001A000000}"/>
    <cellStyle name="Normal" xfId="0" builtinId="0"/>
    <cellStyle name="Normal - Style1" xfId="28" xr:uid="{00000000-0005-0000-0000-00001C000000}"/>
    <cellStyle name="Normal 10" xfId="29" xr:uid="{00000000-0005-0000-0000-00001D000000}"/>
    <cellStyle name="Normal 11" xfId="30" xr:uid="{00000000-0005-0000-0000-00001E000000}"/>
    <cellStyle name="Normal 12" xfId="31" xr:uid="{00000000-0005-0000-0000-00001F000000}"/>
    <cellStyle name="Normal 13" xfId="32" xr:uid="{00000000-0005-0000-0000-000020000000}"/>
    <cellStyle name="Normal 14" xfId="33" xr:uid="{00000000-0005-0000-0000-000021000000}"/>
    <cellStyle name="Normal 15" xfId="34" xr:uid="{00000000-0005-0000-0000-000022000000}"/>
    <cellStyle name="Normal 16" xfId="35" xr:uid="{00000000-0005-0000-0000-000023000000}"/>
    <cellStyle name="Normal 17" xfId="36" xr:uid="{00000000-0005-0000-0000-000024000000}"/>
    <cellStyle name="Normal 18" xfId="37" xr:uid="{00000000-0005-0000-0000-000025000000}"/>
    <cellStyle name="Normal 19" xfId="38" xr:uid="{00000000-0005-0000-0000-000026000000}"/>
    <cellStyle name="Normal 2" xfId="39" xr:uid="{00000000-0005-0000-0000-000027000000}"/>
    <cellStyle name="Normal 3" xfId="40" xr:uid="{00000000-0005-0000-0000-000028000000}"/>
    <cellStyle name="Normal 3 2" xfId="41" xr:uid="{00000000-0005-0000-0000-000029000000}"/>
    <cellStyle name="Normal 4" xfId="42" xr:uid="{00000000-0005-0000-0000-00002A000000}"/>
    <cellStyle name="Normal 5" xfId="43" xr:uid="{00000000-0005-0000-0000-00002B000000}"/>
    <cellStyle name="Normal 6" xfId="44" xr:uid="{00000000-0005-0000-0000-00002C000000}"/>
    <cellStyle name="Normal 7" xfId="45" xr:uid="{00000000-0005-0000-0000-00002D000000}"/>
    <cellStyle name="Normal 74" xfId="46" xr:uid="{00000000-0005-0000-0000-00002E000000}"/>
    <cellStyle name="Normal 8" xfId="47" xr:uid="{00000000-0005-0000-0000-00002F000000}"/>
    <cellStyle name="Normal 9" xfId="48" xr:uid="{00000000-0005-0000-0000-000030000000}"/>
    <cellStyle name="Normal_Annexures TW 04" xfId="49" xr:uid="{00000000-0005-0000-0000-000031000000}"/>
    <cellStyle name="Normal_Entertainment Form" xfId="50" xr:uid="{00000000-0005-0000-0000-000033000000}"/>
    <cellStyle name="Normal_pgcil-tivim-pricesched" xfId="51" xr:uid="{00000000-0005-0000-0000-000034000000}"/>
    <cellStyle name="Normal_pgcil-tivim-pricesched_Sch-1" xfId="52" xr:uid="{00000000-0005-0000-0000-000035000000}"/>
    <cellStyle name="Normal_pgcil-tivim-pricesched_Sch-3 " xfId="53" xr:uid="{00000000-0005-0000-0000-000036000000}"/>
    <cellStyle name="Normal_PRICE SCHEDULE-4 to 6-A4" xfId="54" xr:uid="{00000000-0005-0000-0000-000037000000}"/>
    <cellStyle name="Normal_Price_Schedules for Insulator Package Rev-01" xfId="55" xr:uid="{00000000-0005-0000-0000-000038000000}"/>
    <cellStyle name="Normal_PRICE-SCHE Bihar-Rev-2-corrections" xfId="56" xr:uid="{00000000-0005-0000-0000-000039000000}"/>
    <cellStyle name="Normal_PRICE-SCHE Bihar-Rev-2-corrections_Annexures TW 04" xfId="57" xr:uid="{00000000-0005-0000-0000-00003A000000}"/>
    <cellStyle name="Normal_PRICE-SCHE Bihar-Rev-2-corrections_Price_Schedules for Insulator Package Rev-01" xfId="58" xr:uid="{00000000-0005-0000-0000-00003B000000}"/>
    <cellStyle name="Normal_QUOTED CORRECTED 2" xfId="59" xr:uid="{00000000-0005-0000-0000-00003C000000}"/>
    <cellStyle name="Normal_Sch-1" xfId="60" xr:uid="{00000000-0005-0000-0000-00003D000000}"/>
    <cellStyle name="Normal_Sheet1" xfId="61" xr:uid="{00000000-0005-0000-0000-00003E000000}"/>
    <cellStyle name="Popis" xfId="62" xr:uid="{00000000-0005-0000-0000-00003F000000}"/>
    <cellStyle name="Sledovaný hypertextový odkaz" xfId="63" xr:uid="{00000000-0005-0000-0000-000040000000}"/>
    <cellStyle name="Standard_BS14" xfId="64" xr:uid="{00000000-0005-0000-0000-000041000000}"/>
  </cellStyles>
  <dxfs count="2">
    <dxf>
      <font>
        <condense val="0"/>
        <extend val="0"/>
        <color indexed="9"/>
      </font>
    </dxf>
    <dxf>
      <font>
        <condense val="0"/>
        <extend val="0"/>
        <color indexed="9"/>
      </font>
      <fill>
        <patternFill patternType="none">
          <bgColor indexed="65"/>
        </patternFill>
      </fill>
      <border>
        <left/>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Instructions!A1"/></Relationships>
</file>

<file path=xl/drawings/_rels/drawing10.xml.rels><?xml version="1.0" encoding="UTF-8" standalone="yes"?>
<Relationships xmlns="http://schemas.openxmlformats.org/package/2006/relationships"><Relationship Id="rId1" Type="http://schemas.openxmlformats.org/officeDocument/2006/relationships/hyperlink" Target="#'Sch-4'!A1"/></Relationships>
</file>

<file path=xl/drawings/_rels/drawing11.xml.rels><?xml version="1.0" encoding="UTF-8" standalone="yes"?>
<Relationships xmlns="http://schemas.openxmlformats.org/package/2006/relationships"><Relationship Id="rId1" Type="http://schemas.openxmlformats.org/officeDocument/2006/relationships/hyperlink" Target="#'Sch-4'!A1"/></Relationships>
</file>

<file path=xl/drawings/_rels/drawing12.xml.rels><?xml version="1.0" encoding="UTF-8" standalone="yes"?>
<Relationships xmlns="http://schemas.openxmlformats.org/package/2006/relationships"><Relationship Id="rId1" Type="http://schemas.openxmlformats.org/officeDocument/2006/relationships/hyperlink" Target="#'Sch-4'!A1"/></Relationships>
</file>

<file path=xl/drawings/_rels/drawing13.xml.rels><?xml version="1.0" encoding="UTF-8" standalone="yes"?>
<Relationships xmlns="http://schemas.openxmlformats.org/package/2006/relationships"><Relationship Id="rId1" Type="http://schemas.openxmlformats.org/officeDocument/2006/relationships/hyperlink" Target="#Cover!A1"/></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Names of Bidder'!A1"/></Relationships>
</file>

<file path=xl/drawings/_rels/drawing3.xml.rels><?xml version="1.0" encoding="UTF-8" standalone="yes"?>
<Relationships xmlns="http://schemas.openxmlformats.org/package/2006/relationships"><Relationship Id="rId1" Type="http://schemas.openxmlformats.org/officeDocument/2006/relationships/hyperlink" Target="#'Sch-4'!A1"/></Relationships>
</file>

<file path=xl/drawings/_rels/drawing4.xml.rels><?xml version="1.0" encoding="UTF-8" standalone="yes"?>
<Relationships xmlns="http://schemas.openxmlformats.org/package/2006/relationships"><Relationship Id="rId1" Type="http://schemas.openxmlformats.org/officeDocument/2006/relationships/hyperlink" Target="#'Sch-5'!A1"/></Relationships>
</file>

<file path=xl/drawings/_rels/drawing5.xml.rels><?xml version="1.0" encoding="UTF-8" standalone="yes"?>
<Relationships xmlns="http://schemas.openxmlformats.org/package/2006/relationships"><Relationship Id="rId1" Type="http://schemas.openxmlformats.org/officeDocument/2006/relationships/hyperlink" Target="#'Sch-5'!A1"/></Relationships>
</file>

<file path=xl/drawings/_rels/drawing6.xml.rels><?xml version="1.0" encoding="UTF-8" standalone="yes"?>
<Relationships xmlns="http://schemas.openxmlformats.org/package/2006/relationships"><Relationship Id="rId1" Type="http://schemas.openxmlformats.org/officeDocument/2006/relationships/hyperlink" Target="#'Sch-6'!A1"/></Relationships>
</file>

<file path=xl/drawings/_rels/drawing7.xml.rels><?xml version="1.0" encoding="UTF-8" standalone="yes"?>
<Relationships xmlns="http://schemas.openxmlformats.org/package/2006/relationships"><Relationship Id="rId1" Type="http://schemas.openxmlformats.org/officeDocument/2006/relationships/hyperlink" Target="#'Sch-6'!A1"/></Relationships>
</file>

<file path=xl/drawings/_rels/drawing8.xml.rels><?xml version="1.0" encoding="UTF-8" standalone="yes"?>
<Relationships xmlns="http://schemas.openxmlformats.org/package/2006/relationships"><Relationship Id="rId1" Type="http://schemas.openxmlformats.org/officeDocument/2006/relationships/hyperlink" Target="#Discount!A1"/></Relationships>
</file>

<file path=xl/drawings/_rels/drawing9.xml.rels><?xml version="1.0" encoding="UTF-8" standalone="yes"?>
<Relationships xmlns="http://schemas.openxmlformats.org/package/2006/relationships"><Relationship Id="rId1" Type="http://schemas.openxmlformats.org/officeDocument/2006/relationships/hyperlink" Target="#'Bid Form 2nd Envelope'!A1"/></Relationships>
</file>

<file path=xl/drawings/drawing1.xml><?xml version="1.0" encoding="utf-8"?>
<xdr:wsDr xmlns:xdr="http://schemas.openxmlformats.org/drawingml/2006/spreadsheetDrawing" xmlns:a="http://schemas.openxmlformats.org/drawingml/2006/main">
  <xdr:twoCellAnchor>
    <xdr:from>
      <xdr:col>1</xdr:col>
      <xdr:colOff>1904</xdr:colOff>
      <xdr:row>7</xdr:row>
      <xdr:rowOff>50006</xdr:rowOff>
    </xdr:from>
    <xdr:to>
      <xdr:col>4</xdr:col>
      <xdr:colOff>1127847</xdr:colOff>
      <xdr:row>8</xdr:row>
      <xdr:rowOff>195262</xdr:rowOff>
    </xdr:to>
    <xdr:sp macro="" textlink="">
      <xdr:nvSpPr>
        <xdr:cNvPr id="1026" name="Text Box 2">
          <a:hlinkClick xmlns:r="http://schemas.openxmlformats.org/officeDocument/2006/relationships" r:id="rId1" tooltip="Click to Proceed"/>
          <a:extLst>
            <a:ext uri="{FF2B5EF4-FFF2-40B4-BE49-F238E27FC236}">
              <a16:creationId xmlns:a16="http://schemas.microsoft.com/office/drawing/2014/main" id="{5C080034-1270-4354-2870-2D2187811D2F}"/>
            </a:ext>
          </a:extLst>
        </xdr:cNvPr>
        <xdr:cNvSpPr txBox="1">
          <a:spLocks noChangeArrowheads="1"/>
        </xdr:cNvSpPr>
      </xdr:nvSpPr>
      <xdr:spPr bwMode="auto">
        <a:xfrm>
          <a:off x="657224" y="2507456"/>
          <a:ext cx="7858125" cy="297656"/>
        </a:xfrm>
        <a:prstGeom prst="rect">
          <a:avLst/>
        </a:prstGeom>
        <a:solidFill>
          <a:srgbClr val="FFFF99"/>
        </a:solidFill>
        <a:ln w="6350">
          <a:solidFill>
            <a:srgbClr val="000000"/>
          </a:solidFill>
          <a:miter lim="800000"/>
          <a:headEnd/>
          <a:tailEnd/>
        </a:ln>
      </xdr:spPr>
      <xdr:txBody>
        <a:bodyPr vertOverflow="clip" wrap="square" lIns="27432" tIns="32004" rIns="27432" bIns="32004" anchor="ctr" upright="1"/>
        <a:lstStyle/>
        <a:p>
          <a:pPr algn="ctr" rtl="1">
            <a:defRPr sz="1000"/>
          </a:pPr>
          <a:r>
            <a:rPr lang="en-US" sz="1200" b="1" i="0" strike="noStrike">
              <a:solidFill>
                <a:srgbClr val="000000"/>
              </a:solidFill>
              <a:latin typeface="Book Antiqua"/>
            </a:rPr>
            <a:t>Click to Proceed</a:t>
          </a:r>
        </a:p>
      </xdr:txBody>
    </xdr:sp>
    <xdr:clientData/>
  </xdr:twoCellAnchor>
  <xdr:twoCellAnchor editAs="oneCell">
    <xdr:from>
      <xdr:col>3</xdr:col>
      <xdr:colOff>1752600</xdr:colOff>
      <xdr:row>10</xdr:row>
      <xdr:rowOff>171450</xdr:rowOff>
    </xdr:from>
    <xdr:to>
      <xdr:col>4</xdr:col>
      <xdr:colOff>819150</xdr:colOff>
      <xdr:row>13</xdr:row>
      <xdr:rowOff>0</xdr:rowOff>
    </xdr:to>
    <xdr:pic>
      <xdr:nvPicPr>
        <xdr:cNvPr id="146445" name="Picture 3">
          <a:extLst>
            <a:ext uri="{FF2B5EF4-FFF2-40B4-BE49-F238E27FC236}">
              <a16:creationId xmlns:a16="http://schemas.microsoft.com/office/drawing/2014/main" id="{B3A82315-ECE6-AF07-76BC-140EC8CFD6E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00775" y="3038475"/>
          <a:ext cx="20097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381000</xdr:colOff>
      <xdr:row>10</xdr:row>
      <xdr:rowOff>57150</xdr:rowOff>
    </xdr:from>
    <xdr:to>
      <xdr:col>3</xdr:col>
      <xdr:colOff>1323975</xdr:colOff>
      <xdr:row>13</xdr:row>
      <xdr:rowOff>85725</xdr:rowOff>
    </xdr:to>
    <xdr:pic>
      <xdr:nvPicPr>
        <xdr:cNvPr id="146446" name="Picture 4">
          <a:extLst>
            <a:ext uri="{FF2B5EF4-FFF2-40B4-BE49-F238E27FC236}">
              <a16:creationId xmlns:a16="http://schemas.microsoft.com/office/drawing/2014/main" id="{474A1324-9A88-D8A6-085F-4C8CD4ED775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2981" t="27950" r="31090" b="55093"/>
        <a:stretch>
          <a:fillRect/>
        </a:stretch>
      </xdr:blipFill>
      <xdr:spPr bwMode="auto">
        <a:xfrm>
          <a:off x="1038225" y="2924175"/>
          <a:ext cx="47339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4</xdr:col>
      <xdr:colOff>0</xdr:colOff>
      <xdr:row>1</xdr:row>
      <xdr:rowOff>0</xdr:rowOff>
    </xdr:from>
    <xdr:to>
      <xdr:col>5</xdr:col>
      <xdr:colOff>0</xdr:colOff>
      <xdr:row>2</xdr:row>
      <xdr:rowOff>0</xdr:rowOff>
    </xdr:to>
    <xdr:sp macro="" textlink="">
      <xdr:nvSpPr>
        <xdr:cNvPr id="2" name="Text Box 2">
          <a:hlinkClick xmlns:r="http://schemas.openxmlformats.org/officeDocument/2006/relationships" r:id="rId1" tooltip="Click Here to go back to Sch 5"/>
          <a:extLst>
            <a:ext uri="{FF2B5EF4-FFF2-40B4-BE49-F238E27FC236}">
              <a16:creationId xmlns:a16="http://schemas.microsoft.com/office/drawing/2014/main" id="{1567A223-A2E6-0816-5EDD-BFD663218AE5}"/>
            </a:ext>
          </a:extLst>
        </xdr:cNvPr>
        <xdr:cNvSpPr txBox="1">
          <a:spLocks noChangeArrowheads="1"/>
        </xdr:cNvSpPr>
      </xdr:nvSpPr>
      <xdr:spPr bwMode="auto">
        <a:xfrm>
          <a:off x="5667375" y="209550"/>
          <a:ext cx="1190625" cy="276225"/>
        </a:xfrm>
        <a:prstGeom prst="rect">
          <a:avLst/>
        </a:prstGeom>
        <a:solidFill>
          <a:srgbClr val="99CCFF"/>
        </a:solidFill>
        <a:ln w="9525">
          <a:noFill/>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0000"/>
              </a:solidFill>
              <a:latin typeface="Book Antiqua"/>
            </a:rPr>
            <a:t>Back to Sch 4</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393276</xdr:colOff>
      <xdr:row>1</xdr:row>
      <xdr:rowOff>105833</xdr:rowOff>
    </xdr:from>
    <xdr:to>
      <xdr:col>7</xdr:col>
      <xdr:colOff>209076</xdr:colOff>
      <xdr:row>2</xdr:row>
      <xdr:rowOff>87481</xdr:rowOff>
    </xdr:to>
    <xdr:sp macro="" textlink="">
      <xdr:nvSpPr>
        <xdr:cNvPr id="2" name="Text Box 4">
          <a:hlinkClick xmlns:r="http://schemas.openxmlformats.org/officeDocument/2006/relationships" r:id="rId1" tooltip="Click Here to go back to Sch 5"/>
          <a:extLst>
            <a:ext uri="{FF2B5EF4-FFF2-40B4-BE49-F238E27FC236}">
              <a16:creationId xmlns:a16="http://schemas.microsoft.com/office/drawing/2014/main" id="{B9D26180-E6B0-8B18-8CEE-98E47CAA99E1}"/>
            </a:ext>
          </a:extLst>
        </xdr:cNvPr>
        <xdr:cNvSpPr txBox="1">
          <a:spLocks noChangeArrowheads="1"/>
        </xdr:cNvSpPr>
      </xdr:nvSpPr>
      <xdr:spPr bwMode="auto">
        <a:xfrm>
          <a:off x="7281333" y="317500"/>
          <a:ext cx="1195917" cy="275166"/>
        </a:xfrm>
        <a:prstGeom prst="rect">
          <a:avLst/>
        </a:prstGeom>
        <a:solidFill>
          <a:srgbClr val="99CCFF"/>
        </a:solidFill>
        <a:ln w="9525">
          <a:noFill/>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0000"/>
              </a:solidFill>
              <a:latin typeface="Book Antiqua"/>
            </a:rPr>
            <a:t>Back to Sch 4</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6</xdr:col>
      <xdr:colOff>86360</xdr:colOff>
      <xdr:row>1</xdr:row>
      <xdr:rowOff>19050</xdr:rowOff>
    </xdr:from>
    <xdr:to>
      <xdr:col>7</xdr:col>
      <xdr:colOff>370334</xdr:colOff>
      <xdr:row>2</xdr:row>
      <xdr:rowOff>11430</xdr:rowOff>
    </xdr:to>
    <xdr:sp macro="" textlink="">
      <xdr:nvSpPr>
        <xdr:cNvPr id="2" name="Text Box 1">
          <a:hlinkClick xmlns:r="http://schemas.openxmlformats.org/officeDocument/2006/relationships" r:id="rId1" tooltip="Click Here to go back to Sch 5"/>
          <a:extLst>
            <a:ext uri="{FF2B5EF4-FFF2-40B4-BE49-F238E27FC236}">
              <a16:creationId xmlns:a16="http://schemas.microsoft.com/office/drawing/2014/main" id="{7EC7AF31-F083-8249-0379-6E852A7A8D13}"/>
            </a:ext>
          </a:extLst>
        </xdr:cNvPr>
        <xdr:cNvSpPr txBox="1">
          <a:spLocks noChangeArrowheads="1"/>
        </xdr:cNvSpPr>
      </xdr:nvSpPr>
      <xdr:spPr bwMode="auto">
        <a:xfrm>
          <a:off x="7096125" y="228600"/>
          <a:ext cx="952500" cy="276225"/>
        </a:xfrm>
        <a:prstGeom prst="rect">
          <a:avLst/>
        </a:prstGeom>
        <a:solidFill>
          <a:srgbClr val="99CCFF"/>
        </a:solidFill>
        <a:ln w="9525">
          <a:noFill/>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0000"/>
              </a:solidFill>
              <a:latin typeface="Book Antiqua"/>
            </a:rPr>
            <a:t>Back to Sch 4</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6</xdr:col>
      <xdr:colOff>342900</xdr:colOff>
      <xdr:row>0</xdr:row>
      <xdr:rowOff>47625</xdr:rowOff>
    </xdr:from>
    <xdr:to>
      <xdr:col>8</xdr:col>
      <xdr:colOff>228600</xdr:colOff>
      <xdr:row>3</xdr:row>
      <xdr:rowOff>133350</xdr:rowOff>
    </xdr:to>
    <xdr:grpSp>
      <xdr:nvGrpSpPr>
        <xdr:cNvPr id="160780" name="Group 5">
          <a:hlinkClick xmlns:r="http://schemas.openxmlformats.org/officeDocument/2006/relationships" r:id="rId1" tooltip="Back to Cover Page"/>
          <a:extLst>
            <a:ext uri="{FF2B5EF4-FFF2-40B4-BE49-F238E27FC236}">
              <a16:creationId xmlns:a16="http://schemas.microsoft.com/office/drawing/2014/main" id="{3B111A2C-FF71-47FF-EAC8-F310139100F1}"/>
            </a:ext>
          </a:extLst>
        </xdr:cNvPr>
        <xdr:cNvGrpSpPr>
          <a:grpSpLocks/>
        </xdr:cNvGrpSpPr>
      </xdr:nvGrpSpPr>
      <xdr:grpSpPr bwMode="auto">
        <a:xfrm>
          <a:off x="7258050" y="47625"/>
          <a:ext cx="1104900" cy="695325"/>
          <a:chOff x="762" y="5"/>
          <a:chExt cx="116" cy="73"/>
        </a:xfrm>
      </xdr:grpSpPr>
      <xdr:sp macro="" textlink="">
        <xdr:nvSpPr>
          <xdr:cNvPr id="160781" name="AutoShape 2">
            <a:extLst>
              <a:ext uri="{FF2B5EF4-FFF2-40B4-BE49-F238E27FC236}">
                <a16:creationId xmlns:a16="http://schemas.microsoft.com/office/drawing/2014/main" id="{CE62EC8E-F591-DE75-612C-BFF3DE19506A}"/>
              </a:ext>
            </a:extLst>
          </xdr:cNvPr>
          <xdr:cNvSpPr>
            <a:spLocks noChangeArrowheads="1"/>
          </xdr:cNvSpPr>
        </xdr:nvSpPr>
        <xdr:spPr bwMode="auto">
          <a:xfrm flipH="1">
            <a:off x="762"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16387" name="Text Box 3">
            <a:extLst>
              <a:ext uri="{FF2B5EF4-FFF2-40B4-BE49-F238E27FC236}">
                <a16:creationId xmlns:a16="http://schemas.microsoft.com/office/drawing/2014/main" id="{C1258860-028A-D507-E799-726396A0DF77}"/>
              </a:ext>
            </a:extLst>
          </xdr:cNvPr>
          <xdr:cNvSpPr txBox="1">
            <a:spLocks noChangeArrowheads="1"/>
          </xdr:cNvSpPr>
        </xdr:nvSpPr>
        <xdr:spPr bwMode="auto">
          <a:xfrm>
            <a:off x="776" y="21"/>
            <a:ext cx="82" cy="39"/>
          </a:xfrm>
          <a:prstGeom prst="rect">
            <a:avLst/>
          </a:prstGeom>
          <a:noFill/>
          <a:ln w="9525">
            <a:noFill/>
            <a:miter lim="800000"/>
            <a:headEnd/>
            <a:tailEnd/>
          </a:ln>
        </xdr:spPr>
        <xdr:txBody>
          <a:bodyPr vertOverflow="clip" wrap="square" lIns="27432" tIns="32004" rIns="27432" bIns="32004" anchor="ctr" upright="1"/>
          <a:lstStyle/>
          <a:p>
            <a:pPr algn="ctr" rtl="1">
              <a:defRPr sz="1000"/>
            </a:pPr>
            <a:r>
              <a:rPr lang="en-US" sz="1000" b="1" i="0" strike="noStrike">
                <a:solidFill>
                  <a:srgbClr val="000000"/>
                </a:solidFill>
                <a:latin typeface="Book Antiqua"/>
              </a:rPr>
              <a:t>Back to Cover Page</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200025</xdr:colOff>
      <xdr:row>0</xdr:row>
      <xdr:rowOff>57150</xdr:rowOff>
    </xdr:from>
    <xdr:to>
      <xdr:col>3</xdr:col>
      <xdr:colOff>1409700</xdr:colOff>
      <xdr:row>2</xdr:row>
      <xdr:rowOff>28575</xdr:rowOff>
    </xdr:to>
    <xdr:grpSp>
      <xdr:nvGrpSpPr>
        <xdr:cNvPr id="147472" name="Group 1">
          <a:hlinkClick xmlns:r="http://schemas.openxmlformats.org/officeDocument/2006/relationships" r:id="rId1" tooltip="Click to Proceed"/>
          <a:extLst>
            <a:ext uri="{FF2B5EF4-FFF2-40B4-BE49-F238E27FC236}">
              <a16:creationId xmlns:a16="http://schemas.microsoft.com/office/drawing/2014/main" id="{1543C7AE-32D0-CFB0-81F0-887BD774E138}"/>
            </a:ext>
          </a:extLst>
        </xdr:cNvPr>
        <xdr:cNvGrpSpPr>
          <a:grpSpLocks/>
        </xdr:cNvGrpSpPr>
      </xdr:nvGrpSpPr>
      <xdr:grpSpPr bwMode="auto">
        <a:xfrm>
          <a:off x="7105650" y="57150"/>
          <a:ext cx="1209675" cy="1323975"/>
          <a:chOff x="804" y="5"/>
          <a:chExt cx="116" cy="73"/>
        </a:xfrm>
      </xdr:grpSpPr>
      <xdr:sp macro="" textlink="">
        <xdr:nvSpPr>
          <xdr:cNvPr id="147474" name="AutoShape 2">
            <a:extLst>
              <a:ext uri="{FF2B5EF4-FFF2-40B4-BE49-F238E27FC236}">
                <a16:creationId xmlns:a16="http://schemas.microsoft.com/office/drawing/2014/main" id="{E77DB616-A069-CCE2-6140-3B220BCE2311}"/>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4" name="Text Box 3">
            <a:extLst>
              <a:ext uri="{FF2B5EF4-FFF2-40B4-BE49-F238E27FC236}">
                <a16:creationId xmlns:a16="http://schemas.microsoft.com/office/drawing/2014/main" id="{0591328F-C8C8-F542-4DA9-2C17E7C49AD8}"/>
              </a:ext>
            </a:extLst>
          </xdr:cNvPr>
          <xdr:cNvSpPr txBox="1">
            <a:spLocks noChangeArrowheads="1"/>
          </xdr:cNvSpPr>
        </xdr:nvSpPr>
        <xdr:spPr bwMode="auto">
          <a:xfrm>
            <a:off x="819" y="23"/>
            <a:ext cx="100" cy="39"/>
          </a:xfrm>
          <a:prstGeom prst="rect">
            <a:avLst/>
          </a:prstGeom>
          <a:noFill/>
          <a:ln w="9525">
            <a:noFill/>
            <a:miter lim="800000"/>
            <a:headEnd/>
            <a:tailEnd/>
          </a:ln>
        </xdr:spPr>
        <xdr:txBody>
          <a:bodyPr vertOverflow="clip" wrap="square" lIns="27432" tIns="32004" rIns="27432" bIns="32004" anchor="ctr" upright="1"/>
          <a:lstStyle/>
          <a:p>
            <a:pPr algn="ctr" rtl="0">
              <a:lnSpc>
                <a:spcPts val="1100"/>
              </a:lnSpc>
              <a:defRPr sz="1000"/>
            </a:pPr>
            <a:r>
              <a:rPr lang="en-US" sz="1000" b="1" i="0" u="none" strike="noStrike" baseline="0">
                <a:solidFill>
                  <a:srgbClr val="000000"/>
                </a:solidFill>
                <a:latin typeface="Book Antiqua"/>
              </a:rPr>
              <a:t>Click to Proceed</a:t>
            </a:r>
          </a:p>
        </xdr:txBody>
      </xdr:sp>
    </xdr:grpSp>
    <xdr:clientData/>
  </xdr:twoCellAnchor>
  <xdr:twoCellAnchor>
    <xdr:from>
      <xdr:col>2</xdr:col>
      <xdr:colOff>4457700</xdr:colOff>
      <xdr:row>49</xdr:row>
      <xdr:rowOff>0</xdr:rowOff>
    </xdr:from>
    <xdr:to>
      <xdr:col>2</xdr:col>
      <xdr:colOff>4981575</xdr:colOff>
      <xdr:row>49</xdr:row>
      <xdr:rowOff>0</xdr:rowOff>
    </xdr:to>
    <xdr:pic>
      <xdr:nvPicPr>
        <xdr:cNvPr id="147473" name="Picture 4">
          <a:extLst>
            <a:ext uri="{FF2B5EF4-FFF2-40B4-BE49-F238E27FC236}">
              <a16:creationId xmlns:a16="http://schemas.microsoft.com/office/drawing/2014/main" id="{D3A1D1C9-75F4-6ED7-2A91-0B4D9924412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29300" y="14963775"/>
          <a:ext cx="5238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257175</xdr:colOff>
      <xdr:row>0</xdr:row>
      <xdr:rowOff>19050</xdr:rowOff>
    </xdr:from>
    <xdr:to>
      <xdr:col>13</xdr:col>
      <xdr:colOff>676275</xdr:colOff>
      <xdr:row>2</xdr:row>
      <xdr:rowOff>257175</xdr:rowOff>
    </xdr:to>
    <xdr:grpSp>
      <xdr:nvGrpSpPr>
        <xdr:cNvPr id="150541" name="Group 1">
          <a:hlinkClick xmlns:r="http://schemas.openxmlformats.org/officeDocument/2006/relationships" r:id="rId1" tooltip="Click for Sch-4"/>
          <a:extLst>
            <a:ext uri="{FF2B5EF4-FFF2-40B4-BE49-F238E27FC236}">
              <a16:creationId xmlns:a16="http://schemas.microsoft.com/office/drawing/2014/main" id="{789775E2-7E06-4D99-966B-C4BCA24F958B}"/>
            </a:ext>
          </a:extLst>
        </xdr:cNvPr>
        <xdr:cNvGrpSpPr>
          <a:grpSpLocks/>
        </xdr:cNvGrpSpPr>
      </xdr:nvGrpSpPr>
      <xdr:grpSpPr bwMode="auto">
        <a:xfrm>
          <a:off x="17539758" y="19050"/>
          <a:ext cx="1223434" cy="703792"/>
          <a:chOff x="804" y="5"/>
          <a:chExt cx="116" cy="73"/>
        </a:xfrm>
      </xdr:grpSpPr>
      <xdr:sp macro="" textlink="">
        <xdr:nvSpPr>
          <xdr:cNvPr id="150542" name="AutoShape 2">
            <a:extLst>
              <a:ext uri="{FF2B5EF4-FFF2-40B4-BE49-F238E27FC236}">
                <a16:creationId xmlns:a16="http://schemas.microsoft.com/office/drawing/2014/main" id="{B77B6516-EDC9-DF78-EA9B-DB466CD2A4A5}"/>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11267" name="Text Box 3">
            <a:extLst>
              <a:ext uri="{FF2B5EF4-FFF2-40B4-BE49-F238E27FC236}">
                <a16:creationId xmlns:a16="http://schemas.microsoft.com/office/drawing/2014/main" id="{D955C802-194B-31AE-83F1-F3F3F8E4F0B9}"/>
              </a:ext>
            </a:extLst>
          </xdr:cNvPr>
          <xdr:cNvSpPr txBox="1">
            <a:spLocks noChangeArrowheads="1"/>
          </xdr:cNvSpPr>
        </xdr:nvSpPr>
        <xdr:spPr bwMode="auto">
          <a:xfrm>
            <a:off x="819" y="23"/>
            <a:ext cx="97" cy="39"/>
          </a:xfrm>
          <a:prstGeom prst="rect">
            <a:avLst/>
          </a:prstGeom>
          <a:noFill/>
          <a:ln w="9525">
            <a:noFill/>
            <a:miter lim="800000"/>
            <a:headEnd/>
            <a:tailEnd/>
          </a:ln>
        </xdr:spPr>
        <xdr:txBody>
          <a:bodyPr vertOverflow="clip" wrap="square" lIns="27432" tIns="32004" rIns="27432" bIns="32004" anchor="ctr" upright="1"/>
          <a:lstStyle/>
          <a:p>
            <a:pPr algn="ctr" rtl="1">
              <a:defRPr sz="1000"/>
            </a:pPr>
            <a:r>
              <a:rPr lang="en-US" sz="1000" b="1" i="0" strike="noStrike">
                <a:solidFill>
                  <a:srgbClr val="000000"/>
                </a:solidFill>
                <a:latin typeface="Book Antiqua"/>
              </a:rPr>
              <a:t>Click for Sch-4</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619125</xdr:colOff>
      <xdr:row>0</xdr:row>
      <xdr:rowOff>28575</xdr:rowOff>
    </xdr:from>
    <xdr:to>
      <xdr:col>8</xdr:col>
      <xdr:colOff>114300</xdr:colOff>
      <xdr:row>2</xdr:row>
      <xdr:rowOff>304800</xdr:rowOff>
    </xdr:to>
    <xdr:grpSp>
      <xdr:nvGrpSpPr>
        <xdr:cNvPr id="151564" name="Group 25">
          <a:hlinkClick xmlns:r="http://schemas.openxmlformats.org/officeDocument/2006/relationships" r:id="rId1" tooltip="Click for Sch-5"/>
          <a:extLst>
            <a:ext uri="{FF2B5EF4-FFF2-40B4-BE49-F238E27FC236}">
              <a16:creationId xmlns:a16="http://schemas.microsoft.com/office/drawing/2014/main" id="{B0D5315A-0E7D-0D11-4478-31A8543A1B7C}"/>
            </a:ext>
          </a:extLst>
        </xdr:cNvPr>
        <xdr:cNvGrpSpPr>
          <a:grpSpLocks/>
        </xdr:cNvGrpSpPr>
      </xdr:nvGrpSpPr>
      <xdr:grpSpPr bwMode="auto">
        <a:xfrm>
          <a:off x="9942419" y="28575"/>
          <a:ext cx="1019175" cy="690843"/>
          <a:chOff x="804" y="5"/>
          <a:chExt cx="116" cy="73"/>
        </a:xfrm>
      </xdr:grpSpPr>
      <xdr:sp macro="" textlink="">
        <xdr:nvSpPr>
          <xdr:cNvPr id="151565" name="AutoShape 26">
            <a:extLst>
              <a:ext uri="{FF2B5EF4-FFF2-40B4-BE49-F238E27FC236}">
                <a16:creationId xmlns:a16="http://schemas.microsoft.com/office/drawing/2014/main" id="{FA6A9E84-BA19-4FD5-EC2B-53462DA85021}"/>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2075" name="Text Box 27">
            <a:extLst>
              <a:ext uri="{FF2B5EF4-FFF2-40B4-BE49-F238E27FC236}">
                <a16:creationId xmlns:a16="http://schemas.microsoft.com/office/drawing/2014/main" id="{3D9D5920-B1CF-E91A-A30E-3BA5DBEFE9E6}"/>
              </a:ext>
            </a:extLst>
          </xdr:cNvPr>
          <xdr:cNvSpPr txBox="1">
            <a:spLocks noChangeArrowheads="1"/>
          </xdr:cNvSpPr>
        </xdr:nvSpPr>
        <xdr:spPr bwMode="auto">
          <a:xfrm>
            <a:off x="819" y="23"/>
            <a:ext cx="98" cy="39"/>
          </a:xfrm>
          <a:prstGeom prst="rect">
            <a:avLst/>
          </a:prstGeom>
          <a:noFill/>
          <a:ln w="9525">
            <a:noFill/>
            <a:miter lim="800000"/>
            <a:headEnd/>
            <a:tailEnd/>
          </a:ln>
        </xdr:spPr>
        <xdr:txBody>
          <a:bodyPr vertOverflow="clip" wrap="square" lIns="27432" tIns="32004" rIns="27432" bIns="32004" anchor="ctr" upright="1"/>
          <a:lstStyle/>
          <a:p>
            <a:pPr algn="ctr" rtl="1">
              <a:defRPr sz="1000"/>
            </a:pPr>
            <a:r>
              <a:rPr lang="en-US" sz="1000" b="1" i="0" strike="noStrike">
                <a:solidFill>
                  <a:srgbClr val="000000"/>
                </a:solidFill>
                <a:latin typeface="Book Antiqua"/>
              </a:rPr>
              <a:t>Click for Sch-5</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209550</xdr:colOff>
      <xdr:row>0</xdr:row>
      <xdr:rowOff>47625</xdr:rowOff>
    </xdr:from>
    <xdr:to>
      <xdr:col>6</xdr:col>
      <xdr:colOff>552450</xdr:colOff>
      <xdr:row>2</xdr:row>
      <xdr:rowOff>323850</xdr:rowOff>
    </xdr:to>
    <xdr:grpSp>
      <xdr:nvGrpSpPr>
        <xdr:cNvPr id="152588" name="Group 25">
          <a:hlinkClick xmlns:r="http://schemas.openxmlformats.org/officeDocument/2006/relationships" r:id="rId1" tooltip="Click for Sch-5"/>
          <a:extLst>
            <a:ext uri="{FF2B5EF4-FFF2-40B4-BE49-F238E27FC236}">
              <a16:creationId xmlns:a16="http://schemas.microsoft.com/office/drawing/2014/main" id="{4DFEBA30-4019-FD35-1498-D92EED29F7C5}"/>
            </a:ext>
          </a:extLst>
        </xdr:cNvPr>
        <xdr:cNvGrpSpPr>
          <a:grpSpLocks/>
        </xdr:cNvGrpSpPr>
      </xdr:nvGrpSpPr>
      <xdr:grpSpPr bwMode="auto">
        <a:xfrm>
          <a:off x="9535190" y="47625"/>
          <a:ext cx="1107115" cy="697097"/>
          <a:chOff x="804" y="5"/>
          <a:chExt cx="116" cy="73"/>
        </a:xfrm>
      </xdr:grpSpPr>
      <xdr:sp macro="" textlink="">
        <xdr:nvSpPr>
          <xdr:cNvPr id="152589" name="AutoShape 26">
            <a:extLst>
              <a:ext uri="{FF2B5EF4-FFF2-40B4-BE49-F238E27FC236}">
                <a16:creationId xmlns:a16="http://schemas.microsoft.com/office/drawing/2014/main" id="{9952435D-940B-BD95-D823-AB306574C6EA}"/>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4" name="Text Box 27">
            <a:extLst>
              <a:ext uri="{FF2B5EF4-FFF2-40B4-BE49-F238E27FC236}">
                <a16:creationId xmlns:a16="http://schemas.microsoft.com/office/drawing/2014/main" id="{5966EC80-25DB-6282-805A-1381B51F0557}"/>
              </a:ext>
            </a:extLst>
          </xdr:cNvPr>
          <xdr:cNvSpPr txBox="1">
            <a:spLocks noChangeArrowheads="1"/>
          </xdr:cNvSpPr>
        </xdr:nvSpPr>
        <xdr:spPr bwMode="auto">
          <a:xfrm>
            <a:off x="819" y="23"/>
            <a:ext cx="98" cy="39"/>
          </a:xfrm>
          <a:prstGeom prst="rect">
            <a:avLst/>
          </a:prstGeom>
          <a:noFill/>
          <a:ln w="9525">
            <a:noFill/>
            <a:miter lim="800000"/>
            <a:headEnd/>
            <a:tailEnd/>
          </a:ln>
        </xdr:spPr>
        <xdr:txBody>
          <a:bodyPr vertOverflow="clip" wrap="square" lIns="27432" tIns="32004" rIns="27432" bIns="32004" anchor="ctr" upright="1"/>
          <a:lstStyle/>
          <a:p>
            <a:pPr algn="ctr" rtl="1">
              <a:defRPr sz="1000"/>
            </a:pPr>
            <a:r>
              <a:rPr lang="en-US" sz="1000" b="1" i="0" strike="noStrike">
                <a:solidFill>
                  <a:srgbClr val="000000"/>
                </a:solidFill>
                <a:latin typeface="Book Antiqua"/>
              </a:rPr>
              <a:t>Click for Sch-5</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2867025</xdr:colOff>
      <xdr:row>0</xdr:row>
      <xdr:rowOff>19050</xdr:rowOff>
    </xdr:from>
    <xdr:to>
      <xdr:col>6</xdr:col>
      <xdr:colOff>581025</xdr:colOff>
      <xdr:row>2</xdr:row>
      <xdr:rowOff>257175</xdr:rowOff>
    </xdr:to>
    <xdr:grpSp>
      <xdr:nvGrpSpPr>
        <xdr:cNvPr id="153612" name="Group 1">
          <a:hlinkClick xmlns:r="http://schemas.openxmlformats.org/officeDocument/2006/relationships" r:id="rId1" tooltip="Click for Sch-6"/>
          <a:extLst>
            <a:ext uri="{FF2B5EF4-FFF2-40B4-BE49-F238E27FC236}">
              <a16:creationId xmlns:a16="http://schemas.microsoft.com/office/drawing/2014/main" id="{263A3484-1345-7BC2-9638-299A2FEC7380}"/>
            </a:ext>
          </a:extLst>
        </xdr:cNvPr>
        <xdr:cNvGrpSpPr>
          <a:grpSpLocks/>
        </xdr:cNvGrpSpPr>
      </xdr:nvGrpSpPr>
      <xdr:grpSpPr bwMode="auto">
        <a:xfrm>
          <a:off x="7048500" y="19050"/>
          <a:ext cx="1504950" cy="695325"/>
          <a:chOff x="804" y="5"/>
          <a:chExt cx="116" cy="73"/>
        </a:xfrm>
      </xdr:grpSpPr>
      <xdr:sp macro="" textlink="">
        <xdr:nvSpPr>
          <xdr:cNvPr id="153613" name="AutoShape 2">
            <a:extLst>
              <a:ext uri="{FF2B5EF4-FFF2-40B4-BE49-F238E27FC236}">
                <a16:creationId xmlns:a16="http://schemas.microsoft.com/office/drawing/2014/main" id="{BF5777B7-AC19-768F-DD84-CDB7EB44E385}"/>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13315" name="Text Box 3">
            <a:extLst>
              <a:ext uri="{FF2B5EF4-FFF2-40B4-BE49-F238E27FC236}">
                <a16:creationId xmlns:a16="http://schemas.microsoft.com/office/drawing/2014/main" id="{945B5CA3-5AB3-1232-45C6-5BABA083BDA4}"/>
              </a:ext>
            </a:extLst>
          </xdr:cNvPr>
          <xdr:cNvSpPr txBox="1">
            <a:spLocks noChangeArrowheads="1"/>
          </xdr:cNvSpPr>
        </xdr:nvSpPr>
        <xdr:spPr bwMode="auto">
          <a:xfrm>
            <a:off x="820" y="23"/>
            <a:ext cx="98" cy="39"/>
          </a:xfrm>
          <a:prstGeom prst="rect">
            <a:avLst/>
          </a:prstGeom>
          <a:noFill/>
          <a:ln w="9525">
            <a:noFill/>
            <a:miter lim="800000"/>
            <a:headEnd/>
            <a:tailEnd/>
          </a:ln>
        </xdr:spPr>
        <xdr:txBody>
          <a:bodyPr vertOverflow="clip" wrap="square" lIns="27432" tIns="32004" rIns="27432" bIns="32004" anchor="ctr" upright="1"/>
          <a:lstStyle/>
          <a:p>
            <a:pPr algn="ctr" rtl="1">
              <a:defRPr sz="1000"/>
            </a:pPr>
            <a:r>
              <a:rPr lang="en-US" sz="1000" b="1" i="0" strike="noStrike">
                <a:solidFill>
                  <a:srgbClr val="000000"/>
                </a:solidFill>
                <a:latin typeface="Book Antiqua"/>
              </a:rPr>
              <a:t>Click for Next</a:t>
            </a:r>
            <a:r>
              <a:rPr lang="en-US" sz="1000" b="1" i="0" strike="noStrike" baseline="0">
                <a:solidFill>
                  <a:srgbClr val="000000"/>
                </a:solidFill>
                <a:latin typeface="Book Antiqua"/>
              </a:rPr>
              <a:t> attachment</a:t>
            </a:r>
            <a:endParaRPr lang="en-US" sz="1000" b="1" i="0" strike="noStrike">
              <a:solidFill>
                <a:srgbClr val="000000"/>
              </a:solidFill>
              <a:latin typeface="Book Antiqua"/>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276225</xdr:colOff>
      <xdr:row>0</xdr:row>
      <xdr:rowOff>19050</xdr:rowOff>
    </xdr:from>
    <xdr:to>
      <xdr:col>5</xdr:col>
      <xdr:colOff>619125</xdr:colOff>
      <xdr:row>2</xdr:row>
      <xdr:rowOff>257175</xdr:rowOff>
    </xdr:to>
    <xdr:grpSp>
      <xdr:nvGrpSpPr>
        <xdr:cNvPr id="154636" name="Group 1">
          <a:hlinkClick xmlns:r="http://schemas.openxmlformats.org/officeDocument/2006/relationships" r:id="rId1" tooltip="Click for Sch-6"/>
          <a:extLst>
            <a:ext uri="{FF2B5EF4-FFF2-40B4-BE49-F238E27FC236}">
              <a16:creationId xmlns:a16="http://schemas.microsoft.com/office/drawing/2014/main" id="{8A7254CF-F7F1-CE61-E0B9-7EF5DAE673C3}"/>
            </a:ext>
          </a:extLst>
        </xdr:cNvPr>
        <xdr:cNvGrpSpPr>
          <a:grpSpLocks/>
        </xdr:cNvGrpSpPr>
      </xdr:nvGrpSpPr>
      <xdr:grpSpPr bwMode="auto">
        <a:xfrm>
          <a:off x="7400925" y="19050"/>
          <a:ext cx="1104900" cy="695325"/>
          <a:chOff x="804" y="5"/>
          <a:chExt cx="116" cy="73"/>
        </a:xfrm>
      </xdr:grpSpPr>
      <xdr:sp macro="" textlink="">
        <xdr:nvSpPr>
          <xdr:cNvPr id="154637" name="AutoShape 2">
            <a:extLst>
              <a:ext uri="{FF2B5EF4-FFF2-40B4-BE49-F238E27FC236}">
                <a16:creationId xmlns:a16="http://schemas.microsoft.com/office/drawing/2014/main" id="{6340ED0D-C23D-C99B-FA58-BFE84EDED5A1}"/>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4" name="Text Box 3">
            <a:extLst>
              <a:ext uri="{FF2B5EF4-FFF2-40B4-BE49-F238E27FC236}">
                <a16:creationId xmlns:a16="http://schemas.microsoft.com/office/drawing/2014/main" id="{F6A07221-9288-5A60-2E7C-90DE699E5228}"/>
              </a:ext>
            </a:extLst>
          </xdr:cNvPr>
          <xdr:cNvSpPr txBox="1">
            <a:spLocks noChangeArrowheads="1"/>
          </xdr:cNvSpPr>
        </xdr:nvSpPr>
        <xdr:spPr bwMode="auto">
          <a:xfrm>
            <a:off x="819" y="23"/>
            <a:ext cx="98" cy="39"/>
          </a:xfrm>
          <a:prstGeom prst="rect">
            <a:avLst/>
          </a:prstGeom>
          <a:noFill/>
          <a:ln w="9525">
            <a:noFill/>
            <a:miter lim="800000"/>
            <a:headEnd/>
            <a:tailEnd/>
          </a:ln>
        </xdr:spPr>
        <xdr:txBody>
          <a:bodyPr vertOverflow="clip" wrap="square" lIns="27432" tIns="32004" rIns="27432" bIns="32004" anchor="ctr" upright="1"/>
          <a:lstStyle/>
          <a:p>
            <a:pPr algn="ctr" rtl="1">
              <a:defRPr sz="1000"/>
            </a:pPr>
            <a:r>
              <a:rPr lang="en-US" sz="1000" b="1" i="0" strike="noStrike">
                <a:solidFill>
                  <a:srgbClr val="000000"/>
                </a:solidFill>
                <a:latin typeface="Book Antiqua"/>
              </a:rPr>
              <a:t>Click for Sch-6</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238125</xdr:colOff>
      <xdr:row>0</xdr:row>
      <xdr:rowOff>19050</xdr:rowOff>
    </xdr:from>
    <xdr:to>
      <xdr:col>7</xdr:col>
      <xdr:colOff>0</xdr:colOff>
      <xdr:row>2</xdr:row>
      <xdr:rowOff>257175</xdr:rowOff>
    </xdr:to>
    <xdr:grpSp>
      <xdr:nvGrpSpPr>
        <xdr:cNvPr id="155660" name="Group 5">
          <a:hlinkClick xmlns:r="http://schemas.openxmlformats.org/officeDocument/2006/relationships" r:id="rId1" tooltip="Click for Discount Letter"/>
          <a:extLst>
            <a:ext uri="{FF2B5EF4-FFF2-40B4-BE49-F238E27FC236}">
              <a16:creationId xmlns:a16="http://schemas.microsoft.com/office/drawing/2014/main" id="{22869FE7-D73A-61DE-65ED-3F9C2D6B7BEB}"/>
            </a:ext>
          </a:extLst>
        </xdr:cNvPr>
        <xdr:cNvGrpSpPr>
          <a:grpSpLocks/>
        </xdr:cNvGrpSpPr>
      </xdr:nvGrpSpPr>
      <xdr:grpSpPr bwMode="auto">
        <a:xfrm>
          <a:off x="7629525" y="19050"/>
          <a:ext cx="1104900" cy="695325"/>
          <a:chOff x="762" y="2"/>
          <a:chExt cx="116" cy="73"/>
        </a:xfrm>
      </xdr:grpSpPr>
      <xdr:sp macro="" textlink="">
        <xdr:nvSpPr>
          <xdr:cNvPr id="155661" name="AutoShape 2">
            <a:extLst>
              <a:ext uri="{FF2B5EF4-FFF2-40B4-BE49-F238E27FC236}">
                <a16:creationId xmlns:a16="http://schemas.microsoft.com/office/drawing/2014/main" id="{D71E3D2E-79AF-D106-1B5F-AD0F16190185}"/>
              </a:ext>
            </a:extLst>
          </xdr:cNvPr>
          <xdr:cNvSpPr>
            <a:spLocks noChangeArrowheads="1"/>
          </xdr:cNvSpPr>
        </xdr:nvSpPr>
        <xdr:spPr bwMode="auto">
          <a:xfrm>
            <a:off x="762" y="2"/>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4" name="Text Box 3">
            <a:extLst>
              <a:ext uri="{FF2B5EF4-FFF2-40B4-BE49-F238E27FC236}">
                <a16:creationId xmlns:a16="http://schemas.microsoft.com/office/drawing/2014/main" id="{524710E7-8339-49CF-CB59-D7A063DB4146}"/>
              </a:ext>
            </a:extLst>
          </xdr:cNvPr>
          <xdr:cNvSpPr txBox="1">
            <a:spLocks noChangeArrowheads="1"/>
          </xdr:cNvSpPr>
        </xdr:nvSpPr>
        <xdr:spPr bwMode="auto">
          <a:xfrm>
            <a:off x="779" y="18"/>
            <a:ext cx="99" cy="39"/>
          </a:xfrm>
          <a:prstGeom prst="rect">
            <a:avLst/>
          </a:prstGeom>
          <a:noFill/>
          <a:ln w="9525">
            <a:noFill/>
            <a:miter lim="800000"/>
            <a:headEnd/>
            <a:tailEnd/>
          </a:ln>
        </xdr:spPr>
        <xdr:txBody>
          <a:bodyPr vertOverflow="clip" wrap="square" lIns="27432" tIns="32004" rIns="0" bIns="32004" anchor="ctr" upright="1"/>
          <a:lstStyle/>
          <a:p>
            <a:pPr algn="l" rtl="1">
              <a:defRPr sz="1000"/>
            </a:pPr>
            <a:r>
              <a:rPr lang="en-US" sz="900" b="1" i="0" strike="noStrike">
                <a:solidFill>
                  <a:srgbClr val="000000"/>
                </a:solidFill>
                <a:latin typeface="Book Antiqua"/>
              </a:rPr>
              <a:t>Click for Discount Letter</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238125</xdr:colOff>
      <xdr:row>0</xdr:row>
      <xdr:rowOff>19050</xdr:rowOff>
    </xdr:from>
    <xdr:to>
      <xdr:col>16</xdr:col>
      <xdr:colOff>752475</xdr:colOff>
      <xdr:row>3</xdr:row>
      <xdr:rowOff>0</xdr:rowOff>
    </xdr:to>
    <xdr:grpSp>
      <xdr:nvGrpSpPr>
        <xdr:cNvPr id="156684" name="Group 4">
          <a:hlinkClick xmlns:r="http://schemas.openxmlformats.org/officeDocument/2006/relationships" r:id="rId1" tooltip="Click for Bid Form"/>
          <a:extLst>
            <a:ext uri="{FF2B5EF4-FFF2-40B4-BE49-F238E27FC236}">
              <a16:creationId xmlns:a16="http://schemas.microsoft.com/office/drawing/2014/main" id="{9FE6B19C-3399-B4D6-0BDA-75718777396E}"/>
            </a:ext>
          </a:extLst>
        </xdr:cNvPr>
        <xdr:cNvGrpSpPr>
          <a:grpSpLocks/>
        </xdr:cNvGrpSpPr>
      </xdr:nvGrpSpPr>
      <xdr:grpSpPr bwMode="auto">
        <a:xfrm>
          <a:off x="7469605" y="19050"/>
          <a:ext cx="752475" cy="943476"/>
          <a:chOff x="784" y="2"/>
          <a:chExt cx="116" cy="73"/>
        </a:xfrm>
      </xdr:grpSpPr>
      <xdr:sp macro="" textlink="">
        <xdr:nvSpPr>
          <xdr:cNvPr id="156685" name="AutoShape 2">
            <a:extLst>
              <a:ext uri="{FF2B5EF4-FFF2-40B4-BE49-F238E27FC236}">
                <a16:creationId xmlns:a16="http://schemas.microsoft.com/office/drawing/2014/main" id="{8615603D-E329-710C-BE3F-E44208A09187}"/>
              </a:ext>
            </a:extLst>
          </xdr:cNvPr>
          <xdr:cNvSpPr>
            <a:spLocks noChangeArrowheads="1"/>
          </xdr:cNvSpPr>
        </xdr:nvSpPr>
        <xdr:spPr bwMode="auto">
          <a:xfrm>
            <a:off x="784" y="2"/>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15363" name="Text Box 3">
            <a:extLst>
              <a:ext uri="{FF2B5EF4-FFF2-40B4-BE49-F238E27FC236}">
                <a16:creationId xmlns:a16="http://schemas.microsoft.com/office/drawing/2014/main" id="{13FB5476-5BE5-C95B-0686-05042DBD391A}"/>
              </a:ext>
            </a:extLst>
          </xdr:cNvPr>
          <xdr:cNvSpPr txBox="1">
            <a:spLocks noChangeArrowheads="1"/>
          </xdr:cNvSpPr>
        </xdr:nvSpPr>
        <xdr:spPr bwMode="auto">
          <a:xfrm>
            <a:off x="796" y="18"/>
            <a:ext cx="85" cy="39"/>
          </a:xfrm>
          <a:prstGeom prst="rect">
            <a:avLst/>
          </a:prstGeom>
          <a:noFill/>
          <a:ln w="9525">
            <a:noFill/>
            <a:miter lim="800000"/>
            <a:headEnd/>
            <a:tailEnd/>
          </a:ln>
        </xdr:spPr>
        <xdr:txBody>
          <a:bodyPr vertOverflow="clip" wrap="square" lIns="27432" tIns="32004" rIns="27432" bIns="32004" anchor="ctr" upright="1"/>
          <a:lstStyle/>
          <a:p>
            <a:pPr algn="ctr" rtl="1">
              <a:defRPr sz="1000"/>
            </a:pPr>
            <a:r>
              <a:rPr lang="en-US" sz="1000" b="1" i="0" strike="noStrike">
                <a:solidFill>
                  <a:srgbClr val="000000"/>
                </a:solidFill>
                <a:latin typeface="Book Antiqua"/>
              </a:rPr>
              <a:t>Click for Bid Form</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powergrid1989-my.sharepoint.com/14.11.2017/3%20NIT-2017-18/NIT-02%2017-18/2)%20Amendment%20to%20Bidding%20Documents/NIT-02/Amendment%20to%20PKG-C%20CB%20Retrofitting%20at%20Rourkela/13%20Price%20Schedule%20%20Vol.III%20-REV.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 Data"/>
      <sheetName val="Cover"/>
      <sheetName val="Instructions"/>
      <sheetName val="Names of Bidder"/>
      <sheetName val="Sch-1"/>
      <sheetName val="Sch-1 Dis"/>
      <sheetName val="Sch-2"/>
      <sheetName val="Sch-2 Dis"/>
      <sheetName val="Sch-3 "/>
      <sheetName val="Sch-4"/>
      <sheetName val="Sch-4 Dis"/>
      <sheetName val="Sch-5"/>
      <sheetName val="Sch-5 After Discount"/>
      <sheetName val="Sch-6"/>
      <sheetName val="Sch-6 Dis"/>
      <sheetName val="Discount"/>
      <sheetName val="Octroi"/>
      <sheetName val="Entry Tax"/>
      <sheetName val="Other Taxes &amp; Duties"/>
      <sheetName val="Bid Form 2nd Envelope"/>
      <sheetName val="Q &amp; C"/>
      <sheetName val="T &amp; D"/>
      <sheetName val="N to 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25">
          <cell r="D25">
            <v>0</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row r="4">
          <cell r="A4" t="str">
            <v xml:space="preserve">Rs. Zero Only </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77.bin"/><Relationship Id="rId3" Type="http://schemas.openxmlformats.org/officeDocument/2006/relationships/printerSettings" Target="../printerSettings/printerSettings72.bin"/><Relationship Id="rId7" Type="http://schemas.openxmlformats.org/officeDocument/2006/relationships/printerSettings" Target="../printerSettings/printerSettings76.bin"/><Relationship Id="rId2" Type="http://schemas.openxmlformats.org/officeDocument/2006/relationships/printerSettings" Target="../printerSettings/printerSettings71.bin"/><Relationship Id="rId1" Type="http://schemas.openxmlformats.org/officeDocument/2006/relationships/printerSettings" Target="../printerSettings/printerSettings70.bin"/><Relationship Id="rId6" Type="http://schemas.openxmlformats.org/officeDocument/2006/relationships/printerSettings" Target="../printerSettings/printerSettings75.bin"/><Relationship Id="rId11" Type="http://schemas.openxmlformats.org/officeDocument/2006/relationships/drawing" Target="../drawings/drawing6.xml"/><Relationship Id="rId5" Type="http://schemas.openxmlformats.org/officeDocument/2006/relationships/printerSettings" Target="../printerSettings/printerSettings74.bin"/><Relationship Id="rId10" Type="http://schemas.openxmlformats.org/officeDocument/2006/relationships/printerSettings" Target="../printerSettings/printerSettings79.bin"/><Relationship Id="rId4" Type="http://schemas.openxmlformats.org/officeDocument/2006/relationships/printerSettings" Target="../printerSettings/printerSettings73.bin"/><Relationship Id="rId9" Type="http://schemas.openxmlformats.org/officeDocument/2006/relationships/printerSettings" Target="../printerSettings/printerSettings78.bin"/></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87.bin"/><Relationship Id="rId3" Type="http://schemas.openxmlformats.org/officeDocument/2006/relationships/printerSettings" Target="../printerSettings/printerSettings82.bin"/><Relationship Id="rId7" Type="http://schemas.openxmlformats.org/officeDocument/2006/relationships/printerSettings" Target="../printerSettings/printerSettings86.bin"/><Relationship Id="rId2" Type="http://schemas.openxmlformats.org/officeDocument/2006/relationships/printerSettings" Target="../printerSettings/printerSettings81.bin"/><Relationship Id="rId1" Type="http://schemas.openxmlformats.org/officeDocument/2006/relationships/printerSettings" Target="../printerSettings/printerSettings80.bin"/><Relationship Id="rId6" Type="http://schemas.openxmlformats.org/officeDocument/2006/relationships/printerSettings" Target="../printerSettings/printerSettings85.bin"/><Relationship Id="rId5" Type="http://schemas.openxmlformats.org/officeDocument/2006/relationships/printerSettings" Target="../printerSettings/printerSettings84.bin"/><Relationship Id="rId10" Type="http://schemas.openxmlformats.org/officeDocument/2006/relationships/drawing" Target="../drawings/drawing7.xml"/><Relationship Id="rId4" Type="http://schemas.openxmlformats.org/officeDocument/2006/relationships/printerSettings" Target="../printerSettings/printerSettings83.bin"/><Relationship Id="rId9" Type="http://schemas.openxmlformats.org/officeDocument/2006/relationships/printerSettings" Target="../printerSettings/printerSettings88.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96.bin"/><Relationship Id="rId3" Type="http://schemas.openxmlformats.org/officeDocument/2006/relationships/printerSettings" Target="../printerSettings/printerSettings91.bin"/><Relationship Id="rId7" Type="http://schemas.openxmlformats.org/officeDocument/2006/relationships/printerSettings" Target="../printerSettings/printerSettings95.bin"/><Relationship Id="rId2" Type="http://schemas.openxmlformats.org/officeDocument/2006/relationships/printerSettings" Target="../printerSettings/printerSettings90.bin"/><Relationship Id="rId1" Type="http://schemas.openxmlformats.org/officeDocument/2006/relationships/printerSettings" Target="../printerSettings/printerSettings89.bin"/><Relationship Id="rId6" Type="http://schemas.openxmlformats.org/officeDocument/2006/relationships/printerSettings" Target="../printerSettings/printerSettings94.bin"/><Relationship Id="rId5" Type="http://schemas.openxmlformats.org/officeDocument/2006/relationships/printerSettings" Target="../printerSettings/printerSettings93.bin"/><Relationship Id="rId10" Type="http://schemas.openxmlformats.org/officeDocument/2006/relationships/drawing" Target="../drawings/drawing8.xml"/><Relationship Id="rId4" Type="http://schemas.openxmlformats.org/officeDocument/2006/relationships/printerSettings" Target="../printerSettings/printerSettings92.bin"/><Relationship Id="rId9" Type="http://schemas.openxmlformats.org/officeDocument/2006/relationships/printerSettings" Target="../printerSettings/printerSettings97.bin"/></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105.bin"/><Relationship Id="rId3" Type="http://schemas.openxmlformats.org/officeDocument/2006/relationships/printerSettings" Target="../printerSettings/printerSettings100.bin"/><Relationship Id="rId7" Type="http://schemas.openxmlformats.org/officeDocument/2006/relationships/printerSettings" Target="../printerSettings/printerSettings104.bin"/><Relationship Id="rId2" Type="http://schemas.openxmlformats.org/officeDocument/2006/relationships/printerSettings" Target="../printerSettings/printerSettings99.bin"/><Relationship Id="rId1" Type="http://schemas.openxmlformats.org/officeDocument/2006/relationships/printerSettings" Target="../printerSettings/printerSettings98.bin"/><Relationship Id="rId6" Type="http://schemas.openxmlformats.org/officeDocument/2006/relationships/printerSettings" Target="../printerSettings/printerSettings103.bin"/><Relationship Id="rId5" Type="http://schemas.openxmlformats.org/officeDocument/2006/relationships/printerSettings" Target="../printerSettings/printerSettings102.bin"/><Relationship Id="rId10" Type="http://schemas.openxmlformats.org/officeDocument/2006/relationships/drawing" Target="../drawings/drawing9.xml"/><Relationship Id="rId4" Type="http://schemas.openxmlformats.org/officeDocument/2006/relationships/printerSettings" Target="../printerSettings/printerSettings101.bin"/><Relationship Id="rId9" Type="http://schemas.openxmlformats.org/officeDocument/2006/relationships/printerSettings" Target="../printerSettings/printerSettings106.bin"/></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114.bin"/><Relationship Id="rId3" Type="http://schemas.openxmlformats.org/officeDocument/2006/relationships/printerSettings" Target="../printerSettings/printerSettings109.bin"/><Relationship Id="rId7" Type="http://schemas.openxmlformats.org/officeDocument/2006/relationships/printerSettings" Target="../printerSettings/printerSettings113.bin"/><Relationship Id="rId2" Type="http://schemas.openxmlformats.org/officeDocument/2006/relationships/printerSettings" Target="../printerSettings/printerSettings108.bin"/><Relationship Id="rId1" Type="http://schemas.openxmlformats.org/officeDocument/2006/relationships/printerSettings" Target="../printerSettings/printerSettings107.bin"/><Relationship Id="rId6" Type="http://schemas.openxmlformats.org/officeDocument/2006/relationships/printerSettings" Target="../printerSettings/printerSettings112.bin"/><Relationship Id="rId5" Type="http://schemas.openxmlformats.org/officeDocument/2006/relationships/printerSettings" Target="../printerSettings/printerSettings111.bin"/><Relationship Id="rId10" Type="http://schemas.openxmlformats.org/officeDocument/2006/relationships/drawing" Target="../drawings/drawing10.xml"/><Relationship Id="rId4" Type="http://schemas.openxmlformats.org/officeDocument/2006/relationships/printerSettings" Target="../printerSettings/printerSettings110.bin"/><Relationship Id="rId9" Type="http://schemas.openxmlformats.org/officeDocument/2006/relationships/printerSettings" Target="../printerSettings/printerSettings115.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123.bin"/><Relationship Id="rId3" Type="http://schemas.openxmlformats.org/officeDocument/2006/relationships/printerSettings" Target="../printerSettings/printerSettings118.bin"/><Relationship Id="rId7" Type="http://schemas.openxmlformats.org/officeDocument/2006/relationships/printerSettings" Target="../printerSettings/printerSettings122.bin"/><Relationship Id="rId2" Type="http://schemas.openxmlformats.org/officeDocument/2006/relationships/printerSettings" Target="../printerSettings/printerSettings117.bin"/><Relationship Id="rId1" Type="http://schemas.openxmlformats.org/officeDocument/2006/relationships/printerSettings" Target="../printerSettings/printerSettings116.bin"/><Relationship Id="rId6" Type="http://schemas.openxmlformats.org/officeDocument/2006/relationships/printerSettings" Target="../printerSettings/printerSettings121.bin"/><Relationship Id="rId5" Type="http://schemas.openxmlformats.org/officeDocument/2006/relationships/printerSettings" Target="../printerSettings/printerSettings120.bin"/><Relationship Id="rId10" Type="http://schemas.openxmlformats.org/officeDocument/2006/relationships/drawing" Target="../drawings/drawing11.xml"/><Relationship Id="rId4" Type="http://schemas.openxmlformats.org/officeDocument/2006/relationships/printerSettings" Target="../printerSettings/printerSettings119.bin"/><Relationship Id="rId9" Type="http://schemas.openxmlformats.org/officeDocument/2006/relationships/printerSettings" Target="../printerSettings/printerSettings124.bin"/></Relationships>
</file>

<file path=xl/worksheets/_rels/sheet16.xml.rels><?xml version="1.0" encoding="UTF-8" standalone="yes"?>
<Relationships xmlns="http://schemas.openxmlformats.org/package/2006/relationships"><Relationship Id="rId8" Type="http://schemas.openxmlformats.org/officeDocument/2006/relationships/printerSettings" Target="../printerSettings/printerSettings132.bin"/><Relationship Id="rId3" Type="http://schemas.openxmlformats.org/officeDocument/2006/relationships/printerSettings" Target="../printerSettings/printerSettings127.bin"/><Relationship Id="rId7" Type="http://schemas.openxmlformats.org/officeDocument/2006/relationships/printerSettings" Target="../printerSettings/printerSettings131.bin"/><Relationship Id="rId2" Type="http://schemas.openxmlformats.org/officeDocument/2006/relationships/printerSettings" Target="../printerSettings/printerSettings126.bin"/><Relationship Id="rId1" Type="http://schemas.openxmlformats.org/officeDocument/2006/relationships/printerSettings" Target="../printerSettings/printerSettings125.bin"/><Relationship Id="rId6" Type="http://schemas.openxmlformats.org/officeDocument/2006/relationships/printerSettings" Target="../printerSettings/printerSettings130.bin"/><Relationship Id="rId5" Type="http://schemas.openxmlformats.org/officeDocument/2006/relationships/printerSettings" Target="../printerSettings/printerSettings129.bin"/><Relationship Id="rId10" Type="http://schemas.openxmlformats.org/officeDocument/2006/relationships/drawing" Target="../drawings/drawing12.xml"/><Relationship Id="rId4" Type="http://schemas.openxmlformats.org/officeDocument/2006/relationships/printerSettings" Target="../printerSettings/printerSettings128.bin"/><Relationship Id="rId9" Type="http://schemas.openxmlformats.org/officeDocument/2006/relationships/printerSettings" Target="../printerSettings/printerSettings133.bin"/></Relationships>
</file>

<file path=xl/worksheets/_rels/sheet17.xml.rels><?xml version="1.0" encoding="UTF-8" standalone="yes"?>
<Relationships xmlns="http://schemas.openxmlformats.org/package/2006/relationships"><Relationship Id="rId8" Type="http://schemas.openxmlformats.org/officeDocument/2006/relationships/printerSettings" Target="../printerSettings/printerSettings141.bin"/><Relationship Id="rId3" Type="http://schemas.openxmlformats.org/officeDocument/2006/relationships/printerSettings" Target="../printerSettings/printerSettings136.bin"/><Relationship Id="rId7" Type="http://schemas.openxmlformats.org/officeDocument/2006/relationships/printerSettings" Target="../printerSettings/printerSettings140.bin"/><Relationship Id="rId2" Type="http://schemas.openxmlformats.org/officeDocument/2006/relationships/printerSettings" Target="../printerSettings/printerSettings135.bin"/><Relationship Id="rId1" Type="http://schemas.openxmlformats.org/officeDocument/2006/relationships/printerSettings" Target="../printerSettings/printerSettings134.bin"/><Relationship Id="rId6" Type="http://schemas.openxmlformats.org/officeDocument/2006/relationships/printerSettings" Target="../printerSettings/printerSettings139.bin"/><Relationship Id="rId5" Type="http://schemas.openxmlformats.org/officeDocument/2006/relationships/printerSettings" Target="../printerSettings/printerSettings138.bin"/><Relationship Id="rId10" Type="http://schemas.openxmlformats.org/officeDocument/2006/relationships/drawing" Target="../drawings/drawing13.xml"/><Relationship Id="rId4" Type="http://schemas.openxmlformats.org/officeDocument/2006/relationships/printerSettings" Target="../printerSettings/printerSettings137.bin"/><Relationship Id="rId9" Type="http://schemas.openxmlformats.org/officeDocument/2006/relationships/printerSettings" Target="../printerSettings/printerSettings142.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45.bin"/><Relationship Id="rId2" Type="http://schemas.openxmlformats.org/officeDocument/2006/relationships/printerSettings" Target="../printerSettings/printerSettings144.bin"/><Relationship Id="rId1" Type="http://schemas.openxmlformats.org/officeDocument/2006/relationships/printerSettings" Target="../printerSettings/printerSettings143.bin"/><Relationship Id="rId6" Type="http://schemas.openxmlformats.org/officeDocument/2006/relationships/printerSettings" Target="../printerSettings/printerSettings148.bin"/><Relationship Id="rId5" Type="http://schemas.openxmlformats.org/officeDocument/2006/relationships/printerSettings" Target="../printerSettings/printerSettings147.bin"/><Relationship Id="rId4" Type="http://schemas.openxmlformats.org/officeDocument/2006/relationships/printerSettings" Target="../printerSettings/printerSettings146.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51.bin"/><Relationship Id="rId2" Type="http://schemas.openxmlformats.org/officeDocument/2006/relationships/printerSettings" Target="../printerSettings/printerSettings150.bin"/><Relationship Id="rId1" Type="http://schemas.openxmlformats.org/officeDocument/2006/relationships/printerSettings" Target="../printerSettings/printerSettings149.bin"/><Relationship Id="rId6" Type="http://schemas.openxmlformats.org/officeDocument/2006/relationships/printerSettings" Target="../printerSettings/printerSettings154.bin"/><Relationship Id="rId5" Type="http://schemas.openxmlformats.org/officeDocument/2006/relationships/printerSettings" Target="../printerSettings/printerSettings153.bin"/><Relationship Id="rId4" Type="http://schemas.openxmlformats.org/officeDocument/2006/relationships/printerSettings" Target="../printerSettings/printerSettings152.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7.bin"/><Relationship Id="rId3" Type="http://schemas.openxmlformats.org/officeDocument/2006/relationships/printerSettings" Target="../printerSettings/printerSettings12.bin"/><Relationship Id="rId7" Type="http://schemas.openxmlformats.org/officeDocument/2006/relationships/printerSettings" Target="../printerSettings/printerSettings16.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6" Type="http://schemas.openxmlformats.org/officeDocument/2006/relationships/printerSettings" Target="../printerSettings/printerSettings15.bin"/><Relationship Id="rId11" Type="http://schemas.openxmlformats.org/officeDocument/2006/relationships/drawing" Target="../drawings/drawing1.xml"/><Relationship Id="rId5" Type="http://schemas.openxmlformats.org/officeDocument/2006/relationships/printerSettings" Target="../printerSettings/printerSettings14.bin"/><Relationship Id="rId10" Type="http://schemas.openxmlformats.org/officeDocument/2006/relationships/printerSettings" Target="../printerSettings/printerSettings19.bin"/><Relationship Id="rId4" Type="http://schemas.openxmlformats.org/officeDocument/2006/relationships/printerSettings" Target="../printerSettings/printerSettings13.bin"/><Relationship Id="rId9"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8" Type="http://schemas.openxmlformats.org/officeDocument/2006/relationships/printerSettings" Target="../printerSettings/printerSettings162.bin"/><Relationship Id="rId3" Type="http://schemas.openxmlformats.org/officeDocument/2006/relationships/printerSettings" Target="../printerSettings/printerSettings157.bin"/><Relationship Id="rId7" Type="http://schemas.openxmlformats.org/officeDocument/2006/relationships/printerSettings" Target="../printerSettings/printerSettings161.bin"/><Relationship Id="rId2" Type="http://schemas.openxmlformats.org/officeDocument/2006/relationships/printerSettings" Target="../printerSettings/printerSettings156.bin"/><Relationship Id="rId1" Type="http://schemas.openxmlformats.org/officeDocument/2006/relationships/printerSettings" Target="../printerSettings/printerSettings155.bin"/><Relationship Id="rId6" Type="http://schemas.openxmlformats.org/officeDocument/2006/relationships/printerSettings" Target="../printerSettings/printerSettings160.bin"/><Relationship Id="rId5" Type="http://schemas.openxmlformats.org/officeDocument/2006/relationships/printerSettings" Target="../printerSettings/printerSettings159.bin"/><Relationship Id="rId4" Type="http://schemas.openxmlformats.org/officeDocument/2006/relationships/printerSettings" Target="../printerSettings/printerSettings158.bin"/><Relationship Id="rId9" Type="http://schemas.openxmlformats.org/officeDocument/2006/relationships/printerSettings" Target="../printerSettings/printerSettings16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30.bin"/><Relationship Id="rId3" Type="http://schemas.openxmlformats.org/officeDocument/2006/relationships/printerSettings" Target="../printerSettings/printerSettings25.bin"/><Relationship Id="rId7" Type="http://schemas.openxmlformats.org/officeDocument/2006/relationships/printerSettings" Target="../printerSettings/printerSettings29.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6" Type="http://schemas.openxmlformats.org/officeDocument/2006/relationships/printerSettings" Target="../printerSettings/printerSettings28.bin"/><Relationship Id="rId5" Type="http://schemas.openxmlformats.org/officeDocument/2006/relationships/printerSettings" Target="../printerSettings/printerSettings27.bin"/><Relationship Id="rId4" Type="http://schemas.openxmlformats.org/officeDocument/2006/relationships/printerSettings" Target="../printerSettings/printerSettings26.bin"/><Relationship Id="rId9" Type="http://schemas.openxmlformats.org/officeDocument/2006/relationships/printerSettings" Target="../printerSettings/printerSettings31.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39.bin"/><Relationship Id="rId3" Type="http://schemas.openxmlformats.org/officeDocument/2006/relationships/printerSettings" Target="../printerSettings/printerSettings34.bin"/><Relationship Id="rId7" Type="http://schemas.openxmlformats.org/officeDocument/2006/relationships/printerSettings" Target="../printerSettings/printerSettings38.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6" Type="http://schemas.openxmlformats.org/officeDocument/2006/relationships/printerSettings" Target="../printerSettings/printerSettings37.bin"/><Relationship Id="rId5" Type="http://schemas.openxmlformats.org/officeDocument/2006/relationships/printerSettings" Target="../printerSettings/printerSettings36.bin"/><Relationship Id="rId4" Type="http://schemas.openxmlformats.org/officeDocument/2006/relationships/printerSettings" Target="../printerSettings/printerSettings35.bin"/><Relationship Id="rId9" Type="http://schemas.openxmlformats.org/officeDocument/2006/relationships/printerSettings" Target="../printerSettings/printerSettings40.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48.bin"/><Relationship Id="rId3" Type="http://schemas.openxmlformats.org/officeDocument/2006/relationships/printerSettings" Target="../printerSettings/printerSettings43.bin"/><Relationship Id="rId7" Type="http://schemas.openxmlformats.org/officeDocument/2006/relationships/printerSettings" Target="../printerSettings/printerSettings47.bin"/><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 Id="rId6" Type="http://schemas.openxmlformats.org/officeDocument/2006/relationships/printerSettings" Target="../printerSettings/printerSettings46.bin"/><Relationship Id="rId11" Type="http://schemas.openxmlformats.org/officeDocument/2006/relationships/drawing" Target="../drawings/drawing3.xml"/><Relationship Id="rId5" Type="http://schemas.openxmlformats.org/officeDocument/2006/relationships/printerSettings" Target="../printerSettings/printerSettings45.bin"/><Relationship Id="rId10" Type="http://schemas.openxmlformats.org/officeDocument/2006/relationships/printerSettings" Target="../printerSettings/printerSettings50.bin"/><Relationship Id="rId4" Type="http://schemas.openxmlformats.org/officeDocument/2006/relationships/printerSettings" Target="../printerSettings/printerSettings44.bin"/><Relationship Id="rId9" Type="http://schemas.openxmlformats.org/officeDocument/2006/relationships/printerSettings" Target="../printerSettings/printerSettings49.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58.bin"/><Relationship Id="rId3" Type="http://schemas.openxmlformats.org/officeDocument/2006/relationships/printerSettings" Target="../printerSettings/printerSettings53.bin"/><Relationship Id="rId7" Type="http://schemas.openxmlformats.org/officeDocument/2006/relationships/printerSettings" Target="../printerSettings/printerSettings57.bin"/><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 Id="rId6" Type="http://schemas.openxmlformats.org/officeDocument/2006/relationships/printerSettings" Target="../printerSettings/printerSettings56.bin"/><Relationship Id="rId11" Type="http://schemas.openxmlformats.org/officeDocument/2006/relationships/drawing" Target="../drawings/drawing4.xml"/><Relationship Id="rId5" Type="http://schemas.openxmlformats.org/officeDocument/2006/relationships/printerSettings" Target="../printerSettings/printerSettings55.bin"/><Relationship Id="rId10" Type="http://schemas.openxmlformats.org/officeDocument/2006/relationships/printerSettings" Target="../printerSettings/printerSettings60.bin"/><Relationship Id="rId4" Type="http://schemas.openxmlformats.org/officeDocument/2006/relationships/printerSettings" Target="../printerSettings/printerSettings54.bin"/><Relationship Id="rId9" Type="http://schemas.openxmlformats.org/officeDocument/2006/relationships/printerSettings" Target="../printerSettings/printerSettings59.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68.bin"/><Relationship Id="rId3" Type="http://schemas.openxmlformats.org/officeDocument/2006/relationships/printerSettings" Target="../printerSettings/printerSettings63.bin"/><Relationship Id="rId7" Type="http://schemas.openxmlformats.org/officeDocument/2006/relationships/printerSettings" Target="../printerSettings/printerSettings67.bin"/><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 Id="rId6" Type="http://schemas.openxmlformats.org/officeDocument/2006/relationships/printerSettings" Target="../printerSettings/printerSettings66.bin"/><Relationship Id="rId5" Type="http://schemas.openxmlformats.org/officeDocument/2006/relationships/printerSettings" Target="../printerSettings/printerSettings65.bin"/><Relationship Id="rId10" Type="http://schemas.openxmlformats.org/officeDocument/2006/relationships/drawing" Target="../drawings/drawing5.xml"/><Relationship Id="rId4" Type="http://schemas.openxmlformats.org/officeDocument/2006/relationships/printerSettings" Target="../printerSettings/printerSettings64.bin"/><Relationship Id="rId9" Type="http://schemas.openxmlformats.org/officeDocument/2006/relationships/printerSettings" Target="../printerSettings/printerSettings6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F19"/>
  <sheetViews>
    <sheetView showGridLines="0" workbookViewId="0">
      <selection activeCell="D24" sqref="D24"/>
    </sheetView>
  </sheetViews>
  <sheetFormatPr defaultRowHeight="16.5"/>
  <cols>
    <col min="1" max="1" width="3.5" style="255" customWidth="1"/>
    <col min="2" max="2" width="18" style="263" customWidth="1"/>
    <col min="3" max="3" width="6.625" style="263" customWidth="1"/>
    <col min="4" max="4" width="43.75" style="263" customWidth="1"/>
    <col min="5" max="5" width="11" style="263" customWidth="1"/>
    <col min="6" max="6" width="9" style="263"/>
    <col min="7" max="16384" width="9" style="257"/>
  </cols>
  <sheetData>
    <row r="1" spans="1:6">
      <c r="B1" s="256"/>
      <c r="C1" s="256"/>
      <c r="D1" s="256"/>
      <c r="E1" s="256"/>
      <c r="F1" s="256"/>
    </row>
    <row r="2" spans="1:6" ht="18.75">
      <c r="A2" s="572" t="s">
        <v>150</v>
      </c>
      <c r="B2" s="572"/>
      <c r="C2" s="572"/>
      <c r="D2" s="572"/>
      <c r="E2" s="572"/>
      <c r="F2" s="572"/>
    </row>
    <row r="3" spans="1:6">
      <c r="A3" s="576" t="s">
        <v>162</v>
      </c>
      <c r="B3" s="576"/>
      <c r="C3" s="576"/>
      <c r="D3" s="576"/>
      <c r="E3" s="576"/>
      <c r="F3" s="576"/>
    </row>
    <row r="4" spans="1:6">
      <c r="B4" s="259"/>
      <c r="C4" s="259"/>
      <c r="D4" s="259"/>
      <c r="E4" s="259"/>
      <c r="F4" s="259"/>
    </row>
    <row r="5" spans="1:6" ht="78" customHeight="1">
      <c r="A5" s="260">
        <v>1</v>
      </c>
      <c r="B5" s="261" t="s">
        <v>149</v>
      </c>
      <c r="C5" s="573" t="s">
        <v>527</v>
      </c>
      <c r="D5" s="574"/>
      <c r="E5" s="574"/>
      <c r="F5" s="575"/>
    </row>
    <row r="6" spans="1:6">
      <c r="A6" s="258"/>
      <c r="B6" s="262"/>
    </row>
    <row r="7" spans="1:6" ht="24.95" customHeight="1">
      <c r="A7" s="258">
        <v>2</v>
      </c>
      <c r="B7" s="262" t="s">
        <v>152</v>
      </c>
      <c r="C7" s="583" t="s">
        <v>528</v>
      </c>
      <c r="D7" s="584"/>
      <c r="E7" s="584"/>
      <c r="F7" s="585"/>
    </row>
    <row r="8" spans="1:6">
      <c r="A8" s="258"/>
      <c r="B8" s="262"/>
    </row>
    <row r="9" spans="1:6" ht="24.95" hidden="1" customHeight="1">
      <c r="A9" s="258">
        <v>3</v>
      </c>
      <c r="B9" s="262" t="s">
        <v>151</v>
      </c>
      <c r="C9" s="579"/>
      <c r="D9" s="580"/>
      <c r="E9" s="580"/>
      <c r="F9" s="581"/>
    </row>
    <row r="10" spans="1:6" hidden="1">
      <c r="A10" s="258"/>
      <c r="B10" s="262"/>
    </row>
    <row r="11" spans="1:6" hidden="1">
      <c r="A11" s="258">
        <v>4</v>
      </c>
      <c r="B11" s="262" t="s">
        <v>153</v>
      </c>
      <c r="C11" s="579" t="s">
        <v>440</v>
      </c>
      <c r="D11" s="580"/>
      <c r="E11" s="580"/>
      <c r="F11" s="581"/>
    </row>
    <row r="12" spans="1:6" hidden="1">
      <c r="A12" s="258">
        <v>5</v>
      </c>
      <c r="B12" s="262" t="s">
        <v>156</v>
      </c>
      <c r="C12" s="582"/>
      <c r="D12" s="580"/>
      <c r="E12" s="580"/>
      <c r="F12" s="581"/>
    </row>
    <row r="13" spans="1:6" hidden="1">
      <c r="A13" s="258"/>
      <c r="B13" s="262"/>
    </row>
    <row r="14" spans="1:6" ht="24.95" hidden="1" customHeight="1">
      <c r="A14" s="258">
        <v>6</v>
      </c>
      <c r="B14" s="262" t="s">
        <v>154</v>
      </c>
      <c r="C14" s="577" t="s">
        <v>161</v>
      </c>
      <c r="D14" s="578"/>
      <c r="E14" s="264" t="s">
        <v>155</v>
      </c>
    </row>
    <row r="15" spans="1:6" ht="20.100000000000001" hidden="1" customHeight="1">
      <c r="C15" s="265" t="s">
        <v>157</v>
      </c>
      <c r="D15" s="266" t="s">
        <v>175</v>
      </c>
      <c r="E15" s="267">
        <v>1</v>
      </c>
    </row>
    <row r="16" spans="1:6" ht="20.100000000000001" hidden="1" customHeight="1">
      <c r="C16" s="268" t="s">
        <v>158</v>
      </c>
      <c r="D16" s="269" t="s">
        <v>176</v>
      </c>
      <c r="E16" s="270">
        <v>1</v>
      </c>
    </row>
    <row r="17" spans="3:5" ht="20.100000000000001" hidden="1" customHeight="1">
      <c r="C17" s="268" t="s">
        <v>160</v>
      </c>
      <c r="D17" s="269" t="s">
        <v>399</v>
      </c>
      <c r="E17" s="270">
        <v>1</v>
      </c>
    </row>
    <row r="18" spans="3:5" ht="20.100000000000001" hidden="1" customHeight="1">
      <c r="C18" s="271" t="s">
        <v>159</v>
      </c>
      <c r="D18" s="272" t="s">
        <v>400</v>
      </c>
      <c r="E18" s="273">
        <v>1</v>
      </c>
    </row>
    <row r="19" spans="3:5" hidden="1"/>
  </sheetData>
  <sheetProtection selectLockedCells="1" selectUnlockedCells="1"/>
  <customSheetViews>
    <customSheetView guid="{08A645C4-A23F-4400-B0CE-1685BC312A6F}" showGridLines="0" hiddenRows="1" state="hidden">
      <selection activeCell="C9" sqref="C9:F9"/>
      <pageMargins left="0.5" right="0.5" top="1" bottom="1" header="0.5" footer="0.5"/>
      <pageSetup orientation="portrait" r:id="rId1"/>
      <headerFooter alignWithMargins="0"/>
    </customSheetView>
    <customSheetView guid="{E95B21C1-D936-4435-AF6F-90CF0B6A7506}" showGridLines="0" hiddenRows="1" state="hidden">
      <selection activeCell="C7" sqref="C7:F7"/>
      <pageMargins left="0.75" right="0.75" top="1" bottom="1" header="0.5" footer="0.5"/>
      <pageSetup orientation="portrait" r:id="rId2"/>
      <headerFooter alignWithMargins="0"/>
    </customSheetView>
    <customSheetView guid="{B0EE7D76-5806-4718-BDAD-3A3EA691E5E4}" showGridLines="0" hiddenRows="1" state="hidden">
      <selection activeCell="I14" sqref="I14"/>
      <pageMargins left="0.75" right="0.75" top="1" bottom="1" header="0.5" footer="0.5"/>
      <pageSetup orientation="portrait" r:id="rId3"/>
      <headerFooter alignWithMargins="0"/>
    </customSheetView>
    <customSheetView guid="{696D9240-6693-44E8-B9A4-2BFADD101EE2}" showGridLines="0" hiddenRows="1" state="hidden">
      <selection activeCell="C9" sqref="C9:F9"/>
      <pageMargins left="0.75" right="0.75" top="1" bottom="1" header="0.5" footer="0.5"/>
      <pageSetup orientation="portrait" r:id="rId4"/>
      <headerFooter alignWithMargins="0"/>
    </customSheetView>
    <customSheetView guid="{58D82F59-8CF6-455F-B9F4-081499FDF243}" showGridLines="0" hiddenRows="1" state="hidden">
      <selection activeCell="I14" sqref="I14"/>
      <pageMargins left="0.75" right="0.75" top="1" bottom="1" header="0.5" footer="0.5"/>
      <pageSetup orientation="portrait" r:id="rId5"/>
      <headerFooter alignWithMargins="0"/>
    </customSheetView>
    <customSheetView guid="{B1277D53-29D6-4226-81E2-084FB62977B6}" showGridLines="0" hiddenRows="1" state="hidden">
      <selection activeCell="I14" sqref="I14"/>
      <pageMargins left="0.75" right="0.75" top="1" bottom="1" header="0.5" footer="0.5"/>
      <pageSetup orientation="portrait" r:id="rId6"/>
      <headerFooter alignWithMargins="0"/>
    </customSheetView>
    <customSheetView guid="{C39F923C-6CD3-45D8-86F8-6C4D806DDD7E}" showGridLines="0" hiddenRows="1" state="hidden">
      <selection activeCell="D22" sqref="D22"/>
      <pageMargins left="0.5" right="0.5" top="1" bottom="1" header="0.5" footer="0.5"/>
      <pageSetup orientation="portrait" r:id="rId7"/>
      <headerFooter alignWithMargins="0"/>
    </customSheetView>
    <customSheetView guid="{9CA44E70-650F-49CD-967F-298619682CA2}" showGridLines="0" hiddenRows="1" state="hidden" topLeftCell="A7">
      <selection activeCell="C9" sqref="C9:F9"/>
      <pageMargins left="0.5" right="0.5" top="1" bottom="1" header="0.5" footer="0.5"/>
      <pageSetup orientation="portrait" r:id="rId8"/>
      <headerFooter alignWithMargins="0"/>
    </customSheetView>
  </customSheetViews>
  <mergeCells count="8">
    <mergeCell ref="A2:F2"/>
    <mergeCell ref="C5:F5"/>
    <mergeCell ref="A3:F3"/>
    <mergeCell ref="C14:D14"/>
    <mergeCell ref="C11:F11"/>
    <mergeCell ref="C12:F12"/>
    <mergeCell ref="C9:F9"/>
    <mergeCell ref="C7:F7"/>
  </mergeCells>
  <phoneticPr fontId="30" type="noConversion"/>
  <pageMargins left="0.5" right="0.5" top="1" bottom="1" header="0.5" footer="0.5"/>
  <pageSetup orientation="portrait" r:id="rId9"/>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F23"/>
  <sheetViews>
    <sheetView zoomScaleNormal="90" zoomScaleSheetLayoutView="100" workbookViewId="0">
      <selection activeCell="A8" sqref="A8:C11"/>
    </sheetView>
  </sheetViews>
  <sheetFormatPr defaultColWidth="10" defaultRowHeight="16.5"/>
  <cols>
    <col min="1" max="1" width="10.625" style="35" customWidth="1"/>
    <col min="2" max="2" width="27.5" style="35" customWidth="1"/>
    <col min="3" max="3" width="16.75" style="35" customWidth="1"/>
    <col min="4" max="4" width="39.75" style="35" customWidth="1"/>
    <col min="5" max="5" width="10" style="32"/>
    <col min="6" max="6" width="27" style="32" hidden="1" customWidth="1"/>
    <col min="7" max="7" width="10" style="32"/>
    <col min="8" max="8" width="17.5" style="32" customWidth="1"/>
    <col min="9" max="16384" width="10" style="32"/>
  </cols>
  <sheetData>
    <row r="1" spans="1:6" ht="18" customHeight="1">
      <c r="A1" s="56" t="str">
        <f>Cover!B3</f>
        <v>Specification No.: ODP/BB/C&amp;M-4460/OT-09/RFx No. 5002005058/25-26</v>
      </c>
      <c r="B1" s="57"/>
      <c r="C1" s="4"/>
      <c r="D1" s="5" t="s">
        <v>251</v>
      </c>
    </row>
    <row r="2" spans="1:6" ht="18" customHeight="1">
      <c r="A2" s="2"/>
      <c r="B2" s="7"/>
      <c r="C2" s="1"/>
      <c r="D2" s="1"/>
    </row>
    <row r="3" spans="1:6" ht="47.25" customHeight="1">
      <c r="A3" s="632" t="str">
        <f>Cover!$B$2</f>
        <v xml:space="preserve">Erection works pertaining to Diversion/Modification of 400KV S/C Rengali-Indravati Transmission Line near Bhawanipatna for construction of NH Bypass Road (Deposit work On Behalf of NHAI).
</v>
      </c>
      <c r="B3" s="632"/>
      <c r="C3" s="632"/>
      <c r="D3" s="632"/>
      <c r="E3" s="50"/>
      <c r="F3" s="50"/>
    </row>
    <row r="4" spans="1:6" ht="21.95" customHeight="1">
      <c r="A4" s="638" t="s">
        <v>208</v>
      </c>
      <c r="B4" s="638"/>
      <c r="C4" s="638"/>
      <c r="D4" s="638"/>
    </row>
    <row r="5" spans="1:6" ht="18" customHeight="1">
      <c r="A5" s="34"/>
    </row>
    <row r="6" spans="1:6" ht="18" customHeight="1">
      <c r="A6" s="25"/>
      <c r="D6" s="35" t="s">
        <v>215</v>
      </c>
    </row>
    <row r="7" spans="1:6" ht="18" customHeight="1">
      <c r="A7" s="170"/>
      <c r="D7" s="456" t="s">
        <v>535</v>
      </c>
      <c r="E7" s="455"/>
      <c r="F7" s="457"/>
    </row>
    <row r="8" spans="1:6">
      <c r="A8" s="36" t="s">
        <v>233</v>
      </c>
      <c r="B8" s="637" t="str">
        <f>IF('Names of Bidder'!D9=0, "", 'Names of Bidder'!D9)</f>
        <v/>
      </c>
      <c r="C8" s="637"/>
      <c r="D8" s="456" t="s">
        <v>403</v>
      </c>
      <c r="E8" s="455"/>
      <c r="F8" s="457"/>
    </row>
    <row r="9" spans="1:6">
      <c r="A9" s="36" t="s">
        <v>234</v>
      </c>
      <c r="B9" s="637" t="str">
        <f>IF('Names of Bidder'!D10=0, "", 'Names of Bidder'!D10)</f>
        <v/>
      </c>
      <c r="C9" s="637"/>
      <c r="D9" s="456" t="s">
        <v>443</v>
      </c>
      <c r="E9" s="455"/>
      <c r="F9" s="457"/>
    </row>
    <row r="10" spans="1:6">
      <c r="A10" s="37"/>
      <c r="B10" s="637" t="str">
        <f>IF('Names of Bidder'!D11=0, "", 'Names of Bidder'!D11)</f>
        <v/>
      </c>
      <c r="C10" s="637"/>
      <c r="D10" s="456" t="s">
        <v>444</v>
      </c>
      <c r="E10" s="455"/>
      <c r="F10" s="457"/>
    </row>
    <row r="11" spans="1:6">
      <c r="A11" s="37"/>
      <c r="B11" s="637" t="str">
        <f>IF('Names of Bidder'!D12=0, "", 'Names of Bidder'!D12)</f>
        <v/>
      </c>
      <c r="C11" s="637"/>
      <c r="D11" s="456" t="s">
        <v>445</v>
      </c>
      <c r="E11" s="455"/>
      <c r="F11" s="457"/>
    </row>
    <row r="12" spans="1:6" ht="18" customHeight="1">
      <c r="A12" s="51"/>
      <c r="B12" s="51"/>
      <c r="C12" s="51"/>
      <c r="D12" s="61"/>
    </row>
    <row r="13" spans="1:6" ht="21.95" customHeight="1">
      <c r="A13" s="52" t="s">
        <v>199</v>
      </c>
      <c r="B13" s="633" t="s">
        <v>194</v>
      </c>
      <c r="C13" s="634"/>
      <c r="D13" s="53" t="s">
        <v>201</v>
      </c>
    </row>
    <row r="14" spans="1:6" ht="21.95" customHeight="1">
      <c r="A14" s="39" t="s">
        <v>205</v>
      </c>
      <c r="B14" s="670" t="s">
        <v>239</v>
      </c>
      <c r="C14" s="654"/>
      <c r="D14" s="468">
        <f>+'Sch-1'!L50</f>
        <v>0</v>
      </c>
    </row>
    <row r="15" spans="1:6" ht="24.95" customHeight="1">
      <c r="A15" s="44"/>
      <c r="B15" s="671" t="s">
        <v>476</v>
      </c>
      <c r="C15" s="672"/>
      <c r="D15" s="463"/>
    </row>
    <row r="16" spans="1:6" ht="21.95" customHeight="1">
      <c r="A16" s="39" t="s">
        <v>206</v>
      </c>
      <c r="B16" s="670" t="s">
        <v>240</v>
      </c>
      <c r="C16" s="654"/>
      <c r="D16" s="469">
        <f>+'Sch-2'!D32:E32</f>
        <v>3.7800000000000007E-2</v>
      </c>
    </row>
    <row r="17" spans="1:6" ht="24.95" customHeight="1">
      <c r="A17" s="44"/>
      <c r="B17" s="673" t="s">
        <v>212</v>
      </c>
      <c r="C17" s="674"/>
      <c r="D17" s="470"/>
    </row>
    <row r="18" spans="1:6" ht="28.5" customHeight="1">
      <c r="A18" s="39" t="s">
        <v>211</v>
      </c>
      <c r="B18" s="670" t="s">
        <v>320</v>
      </c>
      <c r="C18" s="654"/>
      <c r="D18" s="467">
        <f>SUM(D14,D16)</f>
        <v>3.7800000000000007E-2</v>
      </c>
      <c r="F18" s="32">
        <f>D18*(1-0.21)</f>
        <v>2.9862000000000007E-2</v>
      </c>
    </row>
    <row r="19" spans="1:6" ht="30" customHeight="1">
      <c r="A19" s="72"/>
      <c r="B19" s="74"/>
      <c r="C19" s="74"/>
      <c r="D19" s="75"/>
    </row>
    <row r="20" spans="1:6" ht="30" customHeight="1">
      <c r="A20" s="29" t="s">
        <v>225</v>
      </c>
      <c r="B20" s="118" t="str">
        <f>IF('Names of Bidder'!D21=0,"", 'Names of Bidder'!D21)</f>
        <v/>
      </c>
      <c r="C20" s="30"/>
      <c r="D20" s="403"/>
      <c r="F20" s="31"/>
    </row>
    <row r="21" spans="1:6" ht="30" customHeight="1">
      <c r="A21" s="29" t="s">
        <v>226</v>
      </c>
      <c r="B21" s="118" t="str">
        <f>IF('Names of Bidder'!D22=0,"", 'Names of Bidder'!D22)</f>
        <v/>
      </c>
      <c r="C21" s="30" t="s">
        <v>228</v>
      </c>
      <c r="D21" s="92" t="str">
        <f>IF('Names of Bidder'!D18=0,"",'Names of Bidder'!D18)</f>
        <v/>
      </c>
      <c r="F21" s="2"/>
    </row>
    <row r="22" spans="1:6" ht="30" customHeight="1">
      <c r="A22" s="3"/>
      <c r="B22" s="402"/>
      <c r="C22" s="30" t="s">
        <v>229</v>
      </c>
      <c r="D22" s="92" t="str">
        <f>IF('Names of Bidder'!D19=0,"",'Names of Bidder'!D19)</f>
        <v/>
      </c>
      <c r="F22" s="2"/>
    </row>
    <row r="23" spans="1:6" ht="30" customHeight="1">
      <c r="A23" s="3"/>
      <c r="B23" s="7"/>
      <c r="C23" s="30"/>
      <c r="D23" s="3"/>
      <c r="F23" s="31"/>
    </row>
  </sheetData>
  <sheetProtection algorithmName="SHA-512" hashValue="XILsiOi+sV75z/wtkLkfwdBSo8jnSluwuWNyiq9R5O18ra7zZpiBYwlJlHBRJxsSzXUA7BMuc0DDWghhbQy/wg==" saltValue="YMCI/Chg8CpZxf6tMQBvuA==" spinCount="100000" sheet="1" formatColumns="0" formatRows="0" selectLockedCells="1" selectUnlockedCells="1"/>
  <customSheetViews>
    <customSheetView guid="{08A645C4-A23F-4400-B0CE-1685BC312A6F}" topLeftCell="A19">
      <pageMargins left="0.5" right="0.38" top="0.56999999999999995" bottom="0.48" header="0.38" footer="0.24"/>
      <printOptions horizontalCentered="1"/>
      <pageSetup paperSize="9" fitToHeight="0" orientation="portrait" r:id="rId1"/>
      <headerFooter alignWithMargins="0">
        <oddFooter>&amp;R&amp;"Book Antiqua,Bold"&amp;10Schedule-5/ Page &amp;P of &amp;N</oddFooter>
      </headerFooter>
    </customSheetView>
    <customSheetView guid="{E95B21C1-D936-4435-AF6F-90CF0B6A7506}">
      <selection activeCell="B28" sqref="B28:D30"/>
      <pageMargins left="0.5" right="0.38" top="0.56999999999999995" bottom="0.48" header="0.38" footer="0.24"/>
      <printOptions horizontalCentered="1"/>
      <pageSetup paperSize="9" fitToHeight="0" orientation="portrait" r:id="rId2"/>
      <headerFooter alignWithMargins="0">
        <oddFooter>&amp;R&amp;"Book Antiqua,Bold"&amp;10Schedule-6/ Page &amp;P of &amp;N</oddFooter>
      </headerFooter>
    </customSheetView>
    <customSheetView guid="{B0EE7D76-5806-4718-BDAD-3A3EA691E5E4}" topLeftCell="A16">
      <selection activeCell="F15" sqref="F15"/>
      <pageMargins left="0.5" right="0.38" top="0.56999999999999995" bottom="0.48" header="0.38" footer="0.24"/>
      <printOptions horizontalCentered="1"/>
      <pageSetup paperSize="9" fitToHeight="0" orientation="portrait" r:id="rId3"/>
      <headerFooter alignWithMargins="0">
        <oddFooter>&amp;R&amp;"Book Antiqua,Bold"&amp;10Schedule-6/ Page &amp;P of &amp;N</oddFooter>
      </headerFooter>
    </customSheetView>
    <customSheetView guid="{696D9240-6693-44E8-B9A4-2BFADD101EE2}">
      <selection activeCell="F15" sqref="F15"/>
      <pageMargins left="0.5" right="0.38" top="0.56999999999999995" bottom="0.48" header="0.38" footer="0.24"/>
      <printOptions horizontalCentered="1"/>
      <pageSetup paperSize="9" fitToHeight="0" orientation="portrait" r:id="rId4"/>
      <headerFooter alignWithMargins="0">
        <oddFooter>&amp;R&amp;"Book Antiqua,Bold"&amp;10Schedule-6/ Page &amp;P of &amp;N</oddFooter>
      </headerFooter>
    </customSheetView>
    <customSheetView guid="{4F65FF32-EC61-4022-A399-2986D7B6B8B3}" showPageBreaks="1" zeroValues="0" printArea="1" view="pageBreakPreview" showRuler="0">
      <selection activeCell="B2" sqref="B2:E2"/>
      <pageMargins left="0.5" right="0.38" top="0.56999999999999995" bottom="0.48" header="0.38" footer="0.24"/>
      <printOptions horizontalCentered="1"/>
      <pageSetup paperSize="9" fitToHeight="0" orientation="portrait" r:id="rId5"/>
      <headerFooter alignWithMargins="0">
        <oddFooter>&amp;R&amp;"Book Antiqua,Bold"&amp;10Page &amp;P of &amp;N</oddFooter>
      </headerFooter>
    </customSheetView>
    <customSheetView guid="{58D82F59-8CF6-455F-B9F4-081499FDF243}">
      <selection activeCell="F15" sqref="F15"/>
      <pageMargins left="0.5" right="0.38" top="0.56999999999999995" bottom="0.48" header="0.38" footer="0.24"/>
      <printOptions horizontalCentered="1"/>
      <pageSetup paperSize="9" fitToHeight="0" orientation="portrait" r:id="rId6"/>
      <headerFooter alignWithMargins="0">
        <oddFooter>&amp;R&amp;"Book Antiqua,Bold"&amp;10Schedule-6/ Page &amp;P of &amp;N</oddFooter>
      </headerFooter>
    </customSheetView>
    <customSheetView guid="{B1277D53-29D6-4226-81E2-084FB62977B6}">
      <selection activeCell="B28" sqref="B28:D30"/>
      <pageMargins left="0.5" right="0.38" top="0.56999999999999995" bottom="0.48" header="0.38" footer="0.24"/>
      <printOptions horizontalCentered="1"/>
      <pageSetup paperSize="9" fitToHeight="0" orientation="portrait" r:id="rId7"/>
      <headerFooter alignWithMargins="0">
        <oddFooter>&amp;R&amp;"Book Antiqua,Bold"&amp;10Schedule-6/ Page &amp;P of &amp;N</oddFooter>
      </headerFooter>
    </customSheetView>
    <customSheetView guid="{C39F923C-6CD3-45D8-86F8-6C4D806DDD7E}" topLeftCell="A16">
      <selection activeCell="F45" sqref="F45"/>
      <pageMargins left="0.5" right="0.38" top="0.56999999999999995" bottom="0.48" header="0.38" footer="0.24"/>
      <printOptions horizontalCentered="1"/>
      <pageSetup paperSize="9" fitToHeight="0" orientation="portrait" r:id="rId8"/>
      <headerFooter alignWithMargins="0">
        <oddFooter>&amp;R&amp;"Book Antiqua,Bold"&amp;10Schedule-5/ Page &amp;P of &amp;N</oddFooter>
      </headerFooter>
    </customSheetView>
    <customSheetView guid="{9CA44E70-650F-49CD-967F-298619682CA2}" topLeftCell="A13">
      <selection activeCell="D12" sqref="D12"/>
      <pageMargins left="0.5" right="0.38" top="0.56999999999999995" bottom="0.48" header="0.38" footer="0.24"/>
      <printOptions horizontalCentered="1"/>
      <pageSetup paperSize="9" fitToHeight="0" orientation="portrait" r:id="rId9"/>
      <headerFooter alignWithMargins="0">
        <oddFooter>&amp;R&amp;"Book Antiqua,Bold"&amp;10Schedule-5/ Page &amp;P of &amp;N</oddFooter>
      </headerFooter>
    </customSheetView>
  </customSheetViews>
  <mergeCells count="12">
    <mergeCell ref="B13:C13"/>
    <mergeCell ref="B9:C9"/>
    <mergeCell ref="B8:C8"/>
    <mergeCell ref="B10:C10"/>
    <mergeCell ref="B11:C11"/>
    <mergeCell ref="A3:D3"/>
    <mergeCell ref="A4:D4"/>
    <mergeCell ref="B14:C14"/>
    <mergeCell ref="B15:C15"/>
    <mergeCell ref="B18:C18"/>
    <mergeCell ref="B16:C16"/>
    <mergeCell ref="B17:C17"/>
  </mergeCells>
  <phoneticPr fontId="1" type="noConversion"/>
  <printOptions horizontalCentered="1"/>
  <pageMargins left="0.5" right="0.38" top="0.56999999999999995" bottom="0.48" header="0.38" footer="0.24"/>
  <pageSetup paperSize="9" fitToHeight="0" orientation="portrait" r:id="rId10"/>
  <headerFooter alignWithMargins="0">
    <oddFooter>&amp;R&amp;"Book Antiqua,Bold"&amp;10Schedule-5/ Page &amp;P of &amp;N</oddFooter>
  </headerFooter>
  <drawing r:id="rId1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rgb="FF00B0F0"/>
  </sheetPr>
  <dimension ref="A1:F32"/>
  <sheetViews>
    <sheetView zoomScaleNormal="90" zoomScaleSheetLayoutView="100" workbookViewId="0">
      <selection activeCell="F21" sqref="F21"/>
    </sheetView>
  </sheetViews>
  <sheetFormatPr defaultColWidth="10" defaultRowHeight="16.5"/>
  <cols>
    <col min="1" max="1" width="10.625" style="35" customWidth="1"/>
    <col min="2" max="2" width="27.5" style="35" customWidth="1"/>
    <col min="3" max="3" width="21" style="35" customWidth="1"/>
    <col min="4" max="4" width="34.375" style="35" customWidth="1"/>
    <col min="5" max="5" width="10" style="32"/>
    <col min="6" max="6" width="24.375" style="32" customWidth="1"/>
    <col min="7" max="16384" width="10" style="32"/>
  </cols>
  <sheetData>
    <row r="1" spans="1:6" ht="18" customHeight="1">
      <c r="A1" s="56" t="str">
        <f>Cover!B3</f>
        <v>Specification No.: ODP/BB/C&amp;M-4460/OT-09/RFx No. 5002005058/25-26</v>
      </c>
      <c r="B1" s="57"/>
      <c r="C1" s="4"/>
      <c r="D1" s="5" t="s">
        <v>321</v>
      </c>
    </row>
    <row r="2" spans="1:6" ht="18" customHeight="1">
      <c r="A2" s="2"/>
      <c r="B2" s="7"/>
      <c r="C2" s="1"/>
      <c r="D2" s="1"/>
    </row>
    <row r="3" spans="1:6" ht="47.25" customHeight="1">
      <c r="A3" s="632" t="str">
        <f>Cover!$B$2</f>
        <v xml:space="preserve">Erection works pertaining to Diversion/Modification of 400KV S/C Rengali-Indravati Transmission Line near Bhawanipatna for construction of NH Bypass Road (Deposit work On Behalf of NHAI).
</v>
      </c>
      <c r="B3" s="632"/>
      <c r="C3" s="632"/>
      <c r="D3" s="632"/>
      <c r="E3" s="50"/>
      <c r="F3" s="50"/>
    </row>
    <row r="4" spans="1:6" ht="21.95" customHeight="1">
      <c r="A4" s="638" t="s">
        <v>208</v>
      </c>
      <c r="B4" s="638"/>
      <c r="C4" s="638"/>
      <c r="D4" s="638"/>
    </row>
    <row r="5" spans="1:6" ht="18" customHeight="1">
      <c r="A5" s="34"/>
    </row>
    <row r="6" spans="1:6" ht="18" customHeight="1">
      <c r="A6" s="25" t="e">
        <f>#REF!</f>
        <v>#REF!</v>
      </c>
      <c r="D6" s="35" t="s">
        <v>215</v>
      </c>
    </row>
    <row r="7" spans="1:6" ht="18" customHeight="1">
      <c r="A7" s="170" t="e">
        <f>#REF!</f>
        <v>#REF!</v>
      </c>
      <c r="D7" s="456" t="s">
        <v>446</v>
      </c>
      <c r="E7" s="455"/>
      <c r="F7" s="457"/>
    </row>
    <row r="8" spans="1:6">
      <c r="A8" s="36" t="s">
        <v>233</v>
      </c>
      <c r="B8" s="637" t="e">
        <f xml:space="preserve"> IF(#REF!=0, "",#REF!)</f>
        <v>#REF!</v>
      </c>
      <c r="C8" s="637"/>
      <c r="D8" s="456" t="s">
        <v>403</v>
      </c>
      <c r="E8" s="455"/>
      <c r="F8" s="457"/>
    </row>
    <row r="9" spans="1:6">
      <c r="A9" s="36" t="s">
        <v>234</v>
      </c>
      <c r="B9" s="637" t="e">
        <f xml:space="preserve"> IF(#REF!=0, "",#REF!)</f>
        <v>#REF!</v>
      </c>
      <c r="C9" s="637"/>
      <c r="D9" s="456" t="s">
        <v>443</v>
      </c>
      <c r="E9" s="455"/>
      <c r="F9" s="457"/>
    </row>
    <row r="10" spans="1:6">
      <c r="A10" s="37"/>
      <c r="B10" s="637" t="e">
        <f xml:space="preserve"> IF(#REF!=0, "",#REF!)</f>
        <v>#REF!</v>
      </c>
      <c r="C10" s="637"/>
      <c r="D10" s="456" t="s">
        <v>444</v>
      </c>
      <c r="E10" s="455"/>
      <c r="F10" s="457"/>
    </row>
    <row r="11" spans="1:6">
      <c r="A11" s="37"/>
      <c r="B11" s="637" t="e">
        <f xml:space="preserve"> IF(#REF!=0, "",#REF!)</f>
        <v>#REF!</v>
      </c>
      <c r="C11" s="637"/>
      <c r="D11" s="456" t="s">
        <v>445</v>
      </c>
      <c r="E11" s="455"/>
      <c r="F11" s="457"/>
    </row>
    <row r="12" spans="1:6" ht="18" customHeight="1">
      <c r="A12" s="51"/>
      <c r="B12" s="51"/>
      <c r="C12" s="51"/>
      <c r="D12" s="61"/>
    </row>
    <row r="13" spans="1:6" ht="21.95" customHeight="1">
      <c r="A13" s="52" t="s">
        <v>199</v>
      </c>
      <c r="B13" s="633" t="s">
        <v>194</v>
      </c>
      <c r="C13" s="634"/>
      <c r="D13" s="53" t="s">
        <v>201</v>
      </c>
    </row>
    <row r="14" spans="1:6" ht="21.95" customHeight="1">
      <c r="A14" s="39" t="s">
        <v>202</v>
      </c>
      <c r="B14" s="670" t="s">
        <v>237</v>
      </c>
      <c r="C14" s="670"/>
      <c r="D14" s="67"/>
    </row>
    <row r="15" spans="1:6" ht="35.1" customHeight="1">
      <c r="A15" s="54"/>
      <c r="B15" s="645" t="e">
        <f>'Sch-3'!#REF!</f>
        <v>#REF!</v>
      </c>
      <c r="C15" s="646"/>
      <c r="D15" s="459" t="e">
        <f>#REF!*(1-Discount!O18)+#REF!*(1-Discount!O19)</f>
        <v>#REF!</v>
      </c>
      <c r="F15" s="407"/>
    </row>
    <row r="16" spans="1:6" ht="21.95" customHeight="1">
      <c r="A16" s="39" t="s">
        <v>204</v>
      </c>
      <c r="B16" s="670" t="s">
        <v>238</v>
      </c>
      <c r="C16" s="670"/>
      <c r="D16" s="68"/>
    </row>
    <row r="17" spans="1:6" ht="35.1" customHeight="1">
      <c r="A17" s="54"/>
      <c r="B17" s="645" t="s">
        <v>209</v>
      </c>
      <c r="C17" s="646"/>
      <c r="D17" s="396" t="e">
        <f>'Sch-3'!#REF!*(1-Discount!O20)</f>
        <v>#REF!</v>
      </c>
      <c r="F17" s="407"/>
    </row>
    <row r="18" spans="1:6" ht="21.95" customHeight="1">
      <c r="A18" s="39" t="s">
        <v>205</v>
      </c>
      <c r="B18" s="670" t="s">
        <v>239</v>
      </c>
      <c r="C18" s="670"/>
      <c r="D18" s="69"/>
    </row>
    <row r="19" spans="1:6" ht="30" customHeight="1">
      <c r="A19" s="44"/>
      <c r="B19" s="675" t="s">
        <v>210</v>
      </c>
      <c r="C19" s="676"/>
      <c r="D19" s="396" t="e">
        <f>'Sch-3'!D15*(1-Discount!O22)</f>
        <v>#REF!</v>
      </c>
    </row>
    <row r="20" spans="1:6" ht="21.95" customHeight="1">
      <c r="A20" s="39" t="s">
        <v>206</v>
      </c>
      <c r="B20" s="670" t="s">
        <v>240</v>
      </c>
      <c r="C20" s="670"/>
      <c r="D20" s="67"/>
    </row>
    <row r="21" spans="1:6" ht="30" customHeight="1">
      <c r="A21" s="43"/>
      <c r="B21" s="677" t="s">
        <v>212</v>
      </c>
      <c r="C21" s="678"/>
      <c r="D21" s="408" t="e">
        <f>'Sch-3'!D17*(1-Discount!O18)</f>
        <v>#REF!</v>
      </c>
    </row>
    <row r="22" spans="1:6" ht="51.75" customHeight="1">
      <c r="A22" s="43"/>
      <c r="B22" s="397"/>
      <c r="C22" s="314"/>
      <c r="D22" s="168" t="e">
        <f>IF('Sch-2'!#REF!=0, "", 'Sch-2'!#REF!)</f>
        <v>#REF!</v>
      </c>
      <c r="F22" s="409"/>
    </row>
    <row r="23" spans="1:6" ht="30" customHeight="1">
      <c r="A23" s="39">
        <v>5</v>
      </c>
      <c r="B23" s="670" t="s">
        <v>313</v>
      </c>
      <c r="C23" s="670"/>
      <c r="D23" s="66"/>
    </row>
    <row r="24" spans="1:6" ht="30" customHeight="1">
      <c r="A24" s="43"/>
      <c r="B24" s="645" t="s">
        <v>259</v>
      </c>
      <c r="C24" s="646"/>
      <c r="D24" s="412" t="s">
        <v>255</v>
      </c>
    </row>
    <row r="25" spans="1:6" ht="28.5" customHeight="1">
      <c r="A25" s="664"/>
      <c r="B25" s="665" t="s">
        <v>320</v>
      </c>
      <c r="C25" s="665"/>
      <c r="D25" s="398" t="e">
        <f>SUM(D15,D17,D21)</f>
        <v>#REF!</v>
      </c>
    </row>
    <row r="26" spans="1:6" ht="51" customHeight="1">
      <c r="A26" s="664"/>
      <c r="B26" s="665"/>
      <c r="C26" s="665"/>
      <c r="D26" s="73" t="e">
        <f>D22</f>
        <v>#REF!</v>
      </c>
    </row>
    <row r="27" spans="1:6" ht="30" customHeight="1">
      <c r="A27" s="72"/>
      <c r="B27" s="74"/>
      <c r="C27" s="74"/>
      <c r="D27" s="75"/>
    </row>
    <row r="28" spans="1:6" ht="30" customHeight="1">
      <c r="A28" s="29" t="s">
        <v>225</v>
      </c>
      <c r="B28" s="118" t="e">
        <f xml:space="preserve"> IF(#REF!=0,"",#REF!)</f>
        <v>#REF!</v>
      </c>
      <c r="C28" s="30"/>
      <c r="D28" s="403"/>
      <c r="F28" s="31"/>
    </row>
    <row r="29" spans="1:6" ht="30" customHeight="1">
      <c r="A29" s="29" t="s">
        <v>226</v>
      </c>
      <c r="B29" s="118" t="e">
        <f xml:space="preserve"> IF(#REF!=0,"",#REF!)</f>
        <v>#REF!</v>
      </c>
      <c r="C29" s="30" t="s">
        <v>228</v>
      </c>
      <c r="D29" s="92" t="e">
        <f>IF(#REF!=0,"",#REF!)</f>
        <v>#REF!</v>
      </c>
      <c r="F29" s="2"/>
    </row>
    <row r="30" spans="1:6" ht="30" customHeight="1">
      <c r="A30" s="3"/>
      <c r="B30" s="402"/>
      <c r="C30" s="30" t="s">
        <v>229</v>
      </c>
      <c r="D30" s="92" t="e">
        <f>IF(#REF!=0,"",#REF!)</f>
        <v>#REF!</v>
      </c>
      <c r="F30" s="2"/>
    </row>
    <row r="31" spans="1:6" ht="30" customHeight="1">
      <c r="A31" s="3"/>
      <c r="B31" s="7"/>
      <c r="C31" s="30"/>
      <c r="D31" s="3"/>
      <c r="F31" s="31"/>
    </row>
    <row r="32" spans="1:6" ht="30" customHeight="1">
      <c r="A32" s="48"/>
      <c r="B32" s="48"/>
      <c r="C32" s="49"/>
      <c r="E32" s="55"/>
    </row>
  </sheetData>
  <sheetProtection formatColumns="0" formatRows="0" selectLockedCells="1" selectUnlockedCells="1"/>
  <customSheetViews>
    <customSheetView guid="{08A645C4-A23F-4400-B0CE-1685BC312A6F}" topLeftCell="A16">
      <selection activeCell="D25" sqref="D25"/>
      <pageMargins left="0.5" right="0.38" top="0.56999999999999995" bottom="0.48" header="0.38" footer="0.24"/>
      <printOptions horizontalCentered="1"/>
      <pageSetup paperSize="9" fitToHeight="0" orientation="portrait" r:id="rId1"/>
      <headerFooter alignWithMargins="0">
        <oddFooter>&amp;R&amp;"Book Antiqua,Bold"&amp;10Schedule-5/ Page &amp;P of &amp;N</oddFooter>
      </headerFooter>
    </customSheetView>
    <customSheetView guid="{E95B21C1-D936-4435-AF6F-90CF0B6A7506}" topLeftCell="A28">
      <selection activeCell="B28" sqref="B28:D30"/>
      <pageMargins left="0.5" right="0.38" top="0.56999999999999995" bottom="0.48" header="0.38" footer="0.24"/>
      <printOptions horizontalCentered="1"/>
      <pageSetup paperSize="9" fitToHeight="0" orientation="portrait" r:id="rId2"/>
      <headerFooter alignWithMargins="0">
        <oddFooter>&amp;R&amp;"Book Antiqua,Bold"&amp;10Schedule-6/ Page &amp;P of &amp;N</oddFooter>
      </headerFooter>
    </customSheetView>
    <customSheetView guid="{B0EE7D76-5806-4718-BDAD-3A3EA691E5E4}" topLeftCell="A7">
      <selection activeCell="F21" sqref="F21"/>
      <pageMargins left="0.5" right="0.38" top="0.56999999999999995" bottom="0.48" header="0.38" footer="0.24"/>
      <printOptions horizontalCentered="1"/>
      <pageSetup paperSize="9" fitToHeight="0" orientation="portrait" r:id="rId3"/>
      <headerFooter alignWithMargins="0">
        <oddFooter>&amp;R&amp;"Book Antiqua,Bold"&amp;10Schedule-6/ Page &amp;P of &amp;N</oddFooter>
      </headerFooter>
    </customSheetView>
    <customSheetView guid="{696D9240-6693-44E8-B9A4-2BFADD101EE2}">
      <selection activeCell="F21" sqref="F21"/>
      <pageMargins left="0.5" right="0.38" top="0.56999999999999995" bottom="0.48" header="0.38" footer="0.24"/>
      <printOptions horizontalCentered="1"/>
      <pageSetup paperSize="9" fitToHeight="0" orientation="portrait" r:id="rId4"/>
      <headerFooter alignWithMargins="0">
        <oddFooter>&amp;R&amp;"Book Antiqua,Bold"&amp;10Schedule-6/ Page &amp;P of &amp;N</oddFooter>
      </headerFooter>
    </customSheetView>
    <customSheetView guid="{58D82F59-8CF6-455F-B9F4-081499FDF243}" topLeftCell="A13">
      <selection activeCell="F21" sqref="F21"/>
      <pageMargins left="0.5" right="0.38" top="0.56999999999999995" bottom="0.48" header="0.38" footer="0.24"/>
      <printOptions horizontalCentered="1"/>
      <pageSetup paperSize="9" fitToHeight="0" orientation="portrait" r:id="rId5"/>
      <headerFooter alignWithMargins="0">
        <oddFooter>&amp;R&amp;"Book Antiqua,Bold"&amp;10Schedule-6/ Page &amp;P of &amp;N</oddFooter>
      </headerFooter>
    </customSheetView>
    <customSheetView guid="{B1277D53-29D6-4226-81E2-084FB62977B6}" topLeftCell="A28">
      <selection activeCell="B28" sqref="B28:D30"/>
      <pageMargins left="0.5" right="0.38" top="0.56999999999999995" bottom="0.48" header="0.38" footer="0.24"/>
      <printOptions horizontalCentered="1"/>
      <pageSetup paperSize="9" fitToHeight="0" orientation="portrait" r:id="rId6"/>
      <headerFooter alignWithMargins="0">
        <oddFooter>&amp;R&amp;"Book Antiqua,Bold"&amp;10Schedule-6/ Page &amp;P of &amp;N</oddFooter>
      </headerFooter>
    </customSheetView>
    <customSheetView guid="{C39F923C-6CD3-45D8-86F8-6C4D806DDD7E}" topLeftCell="A16">
      <selection activeCell="F45" sqref="F45"/>
      <pageMargins left="0.5" right="0.38" top="0.56999999999999995" bottom="0.48" header="0.38" footer="0.24"/>
      <printOptions horizontalCentered="1"/>
      <pageSetup paperSize="9" fitToHeight="0" orientation="portrait" r:id="rId7"/>
      <headerFooter alignWithMargins="0">
        <oddFooter>&amp;R&amp;"Book Antiqua,Bold"&amp;10Schedule-5/ Page &amp;P of &amp;N</oddFooter>
      </headerFooter>
    </customSheetView>
    <customSheetView guid="{9CA44E70-650F-49CD-967F-298619682CA2}" topLeftCell="A4">
      <selection activeCell="D21" sqref="D21"/>
      <pageMargins left="0.5" right="0.38" top="0.56999999999999995" bottom="0.48" header="0.38" footer="0.24"/>
      <printOptions horizontalCentered="1"/>
      <pageSetup paperSize="9" fitToHeight="0" orientation="portrait" r:id="rId8"/>
      <headerFooter alignWithMargins="0">
        <oddFooter>&amp;R&amp;"Book Antiqua,Bold"&amp;10Schedule-5/ Page &amp;P of &amp;N</oddFooter>
      </headerFooter>
    </customSheetView>
  </customSheetViews>
  <mergeCells count="19">
    <mergeCell ref="B16:C16"/>
    <mergeCell ref="A25:A26"/>
    <mergeCell ref="B25:C26"/>
    <mergeCell ref="B19:C19"/>
    <mergeCell ref="B20:C20"/>
    <mergeCell ref="B21:C21"/>
    <mergeCell ref="B23:C23"/>
    <mergeCell ref="B24:C24"/>
    <mergeCell ref="B17:C17"/>
    <mergeCell ref="B18:C18"/>
    <mergeCell ref="B13:C13"/>
    <mergeCell ref="B14:C14"/>
    <mergeCell ref="B15:C15"/>
    <mergeCell ref="A3:D3"/>
    <mergeCell ref="A4:D4"/>
    <mergeCell ref="B8:C8"/>
    <mergeCell ref="B9:C9"/>
    <mergeCell ref="B10:C10"/>
    <mergeCell ref="B11:C11"/>
  </mergeCells>
  <phoneticPr fontId="30" type="noConversion"/>
  <printOptions horizontalCentered="1"/>
  <pageMargins left="0.5" right="0.38" top="0.56999999999999995" bottom="0.48" header="0.38" footer="0.24"/>
  <pageSetup paperSize="9" fitToHeight="0" orientation="portrait" r:id="rId9"/>
  <headerFooter alignWithMargins="0">
    <oddFooter>&amp;R&amp;"Book Antiqua,Bold"&amp;10Schedule-5/ Page &amp;P of &amp;N</oddFooter>
  </headerFooter>
  <drawing r:id="rId1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1">
    <tabColor theme="1"/>
  </sheetPr>
  <dimension ref="A1:P28"/>
  <sheetViews>
    <sheetView showZeros="0" zoomScaleNormal="100" zoomScaleSheetLayoutView="100" workbookViewId="0">
      <selection activeCell="G25" sqref="G25"/>
    </sheetView>
  </sheetViews>
  <sheetFormatPr defaultRowHeight="16.5"/>
  <cols>
    <col min="1" max="1" width="11.375" style="64" customWidth="1"/>
    <col min="2" max="2" width="34.375" style="26" customWidth="1"/>
    <col min="3" max="3" width="8.625" style="26" customWidth="1"/>
    <col min="4" max="4" width="7.625" style="26" customWidth="1"/>
    <col min="5" max="5" width="13.625" style="26" customWidth="1"/>
    <col min="6" max="6" width="21.375" style="26" customWidth="1"/>
    <col min="7" max="7" width="17.625" style="94" customWidth="1"/>
    <col min="8" max="12" width="9" style="76"/>
    <col min="13" max="13" width="9" style="189"/>
    <col min="14" max="14" width="13.875" style="189" customWidth="1"/>
    <col min="15" max="15" width="13.625" style="189" customWidth="1"/>
    <col min="16" max="16" width="21.375" style="76" customWidth="1"/>
    <col min="17" max="16384" width="9" style="76"/>
  </cols>
  <sheetData>
    <row r="1" spans="1:16" ht="18" customHeight="1">
      <c r="A1" s="77" t="str">
        <f>Cover!B3</f>
        <v>Specification No.: ODP/BB/C&amp;M-4460/OT-09/RFx No. 5002005058/25-26</v>
      </c>
      <c r="B1" s="78"/>
      <c r="C1" s="78"/>
      <c r="D1" s="79"/>
      <c r="E1" s="79"/>
      <c r="F1" s="81" t="s">
        <v>252</v>
      </c>
    </row>
    <row r="2" spans="1:16" ht="18" customHeight="1">
      <c r="A2" s="63"/>
      <c r="B2" s="83"/>
      <c r="C2" s="83"/>
      <c r="D2" s="84"/>
      <c r="E2" s="84"/>
      <c r="F2" s="28"/>
    </row>
    <row r="3" spans="1:16" ht="55.5" customHeight="1">
      <c r="A3" s="682" t="str">
        <f>Cover!$B$2</f>
        <v xml:space="preserve">Erection works pertaining to Diversion/Modification of 400KV S/C Rengali-Indravati Transmission Line near Bhawanipatna for construction of NH Bypass Road (Deposit work On Behalf of NHAI).
</v>
      </c>
      <c r="B3" s="682"/>
      <c r="C3" s="682"/>
      <c r="D3" s="682"/>
      <c r="E3" s="682"/>
      <c r="F3" s="682"/>
      <c r="M3" s="201" t="s">
        <v>179</v>
      </c>
      <c r="O3" s="202" t="e">
        <f>Discount!G15/('Sch-3'!#REF!+'Sch-3'!#REF!+'Sch-3'!D15)</f>
        <v>#REF!</v>
      </c>
    </row>
    <row r="4" spans="1:16" ht="21.95" customHeight="1">
      <c r="A4" s="613" t="s">
        <v>243</v>
      </c>
      <c r="B4" s="613"/>
      <c r="C4" s="613"/>
      <c r="D4" s="613"/>
      <c r="E4" s="613"/>
      <c r="F4" s="613"/>
      <c r="M4" s="201" t="s">
        <v>180</v>
      </c>
      <c r="O4" s="202">
        <f>Discount!G16</f>
        <v>0</v>
      </c>
    </row>
    <row r="5" spans="1:16" ht="18" customHeight="1">
      <c r="A5" s="65"/>
      <c r="B5" s="95"/>
      <c r="C5" s="95"/>
      <c r="D5" s="95"/>
      <c r="E5" s="95"/>
      <c r="F5" s="95"/>
      <c r="M5" s="201" t="s">
        <v>186</v>
      </c>
      <c r="O5" s="202" t="e">
        <f>Discount!G22/D21</f>
        <v>#DIV/0!</v>
      </c>
    </row>
    <row r="6" spans="1:16" ht="18" customHeight="1">
      <c r="A6" s="25" t="e">
        <f>#REF!</f>
        <v>#REF!</v>
      </c>
      <c r="B6" s="35"/>
      <c r="C6" s="35"/>
      <c r="D6" s="35"/>
      <c r="E6" s="60" t="s">
        <v>215</v>
      </c>
      <c r="G6" s="28"/>
      <c r="M6" s="201" t="s">
        <v>187</v>
      </c>
      <c r="O6" s="202">
        <f>Discount!G28</f>
        <v>0</v>
      </c>
    </row>
    <row r="7" spans="1:16" ht="18" customHeight="1">
      <c r="A7" s="205" t="e">
        <f>#REF!</f>
        <v>#REF!</v>
      </c>
      <c r="B7" s="35"/>
      <c r="C7" s="35"/>
      <c r="D7" s="35"/>
      <c r="E7" s="59" t="s">
        <v>217</v>
      </c>
      <c r="G7" s="28"/>
      <c r="M7" s="201" t="s">
        <v>181</v>
      </c>
      <c r="O7" s="202" t="e">
        <f>Discount!G29/('Sch-3'!#REF!+'Sch-3'!#REF!+'Sch-3'!D15)</f>
        <v>#REF!</v>
      </c>
    </row>
    <row r="8" spans="1:16" ht="18" customHeight="1">
      <c r="A8" s="36" t="s">
        <v>233</v>
      </c>
      <c r="B8" s="660" t="e">
        <f xml:space="preserve"> IF(#REF!=0, "",#REF!)</f>
        <v>#REF!</v>
      </c>
      <c r="C8" s="660"/>
      <c r="D8" s="660"/>
      <c r="E8" s="59" t="s">
        <v>219</v>
      </c>
      <c r="G8" s="28"/>
      <c r="M8" s="201" t="s">
        <v>182</v>
      </c>
      <c r="O8" s="202">
        <f>Discount!G31</f>
        <v>0</v>
      </c>
    </row>
    <row r="9" spans="1:16" ht="18" customHeight="1">
      <c r="A9" s="36" t="s">
        <v>234</v>
      </c>
      <c r="B9" s="660" t="e">
        <f xml:space="preserve"> IF(#REF!=0, "",#REF!)</f>
        <v>#REF!</v>
      </c>
      <c r="C9" s="660"/>
      <c r="D9" s="660"/>
      <c r="E9" s="59" t="s">
        <v>220</v>
      </c>
      <c r="G9" s="28"/>
      <c r="M9" s="201" t="s">
        <v>183</v>
      </c>
      <c r="O9" s="202" t="e">
        <f>SUM(O3:O8)</f>
        <v>#REF!</v>
      </c>
    </row>
    <row r="10" spans="1:16" ht="18" customHeight="1">
      <c r="A10" s="37"/>
      <c r="B10" s="660" t="e">
        <f xml:space="preserve"> IF(#REF!=0, "",#REF!)</f>
        <v>#REF!</v>
      </c>
      <c r="C10" s="660"/>
      <c r="D10" s="660"/>
      <c r="E10" s="59" t="s">
        <v>221</v>
      </c>
      <c r="G10" s="28"/>
    </row>
    <row r="11" spans="1:16" ht="18" customHeight="1">
      <c r="A11" s="37"/>
      <c r="B11" s="660" t="e">
        <f xml:space="preserve"> IF(#REF!=0, "",#REF!)</f>
        <v>#REF!</v>
      </c>
      <c r="C11" s="660"/>
      <c r="D11" s="660"/>
      <c r="E11" s="59" t="s">
        <v>222</v>
      </c>
      <c r="G11" s="28"/>
    </row>
    <row r="12" spans="1:16" ht="18" customHeight="1">
      <c r="B12" s="171"/>
      <c r="C12" s="171"/>
      <c r="D12" s="171"/>
      <c r="E12" s="96"/>
      <c r="F12" s="64"/>
      <c r="G12" s="28"/>
    </row>
    <row r="14" spans="1:16" ht="33.75" customHeight="1">
      <c r="A14" s="97" t="s">
        <v>253</v>
      </c>
      <c r="B14" s="98" t="s">
        <v>196</v>
      </c>
      <c r="C14" s="219" t="s">
        <v>188</v>
      </c>
      <c r="D14" s="219" t="s">
        <v>168</v>
      </c>
      <c r="E14" s="219" t="s">
        <v>169</v>
      </c>
      <c r="F14" s="219" t="s">
        <v>170</v>
      </c>
      <c r="N14" s="679" t="s">
        <v>197</v>
      </c>
      <c r="O14" s="679"/>
      <c r="P14" s="167"/>
    </row>
    <row r="15" spans="1:16" s="212" customFormat="1">
      <c r="A15" s="99">
        <v>1</v>
      </c>
      <c r="B15" s="99">
        <v>2</v>
      </c>
      <c r="C15" s="99">
        <v>3</v>
      </c>
      <c r="D15" s="99">
        <v>4</v>
      </c>
      <c r="E15" s="252">
        <v>5</v>
      </c>
      <c r="F15" s="252" t="s">
        <v>224</v>
      </c>
      <c r="M15" s="213"/>
      <c r="N15" s="680">
        <v>3</v>
      </c>
      <c r="O15" s="680"/>
      <c r="P15" s="95"/>
    </row>
    <row r="16" spans="1:16" s="215" customFormat="1">
      <c r="A16" s="217" t="e">
        <f>#REF!</f>
        <v>#REF!</v>
      </c>
      <c r="B16" s="309" t="e">
        <f>#REF!</f>
        <v>#REF!</v>
      </c>
      <c r="C16" s="217" t="e">
        <f>#REF!</f>
        <v>#REF!</v>
      </c>
      <c r="D16" s="217" t="e">
        <f>#REF!</f>
        <v>#REF!</v>
      </c>
      <c r="E16" s="220"/>
      <c r="F16" s="253"/>
      <c r="G16" s="254"/>
      <c r="H16" s="207"/>
      <c r="I16" s="207"/>
      <c r="J16" s="207"/>
      <c r="K16" s="207"/>
      <c r="L16" s="207"/>
      <c r="M16" s="189"/>
      <c r="N16" s="681"/>
      <c r="O16" s="681"/>
      <c r="P16" s="214"/>
    </row>
    <row r="17" spans="1:16" s="215" customFormat="1" ht="35.1" customHeight="1">
      <c r="A17" s="217" t="e">
        <f>#REF!</f>
        <v>#REF!</v>
      </c>
      <c r="B17" s="309" t="e">
        <f>#REF!</f>
        <v>#REF!</v>
      </c>
      <c r="C17" s="217" t="e">
        <f>#REF!</f>
        <v>#REF!</v>
      </c>
      <c r="D17" s="217" t="e">
        <f>#REF!</f>
        <v>#REF!</v>
      </c>
      <c r="E17" s="306" t="e">
        <f>#REF!</f>
        <v>#REF!</v>
      </c>
      <c r="F17" s="294" t="e">
        <f>IF(E17=0, "Included", IF(ISERROR(D17*E17), E17, D17*E17))</f>
        <v>#REF!</v>
      </c>
      <c r="G17" s="150"/>
      <c r="M17" s="189"/>
      <c r="N17" s="683" t="e">
        <f>D17-(D17*$O$9)</f>
        <v>#REF!</v>
      </c>
      <c r="O17" s="683"/>
      <c r="P17" s="214"/>
    </row>
    <row r="18" spans="1:16" s="215" customFormat="1" ht="35.1" customHeight="1">
      <c r="A18" s="217" t="e">
        <f>#REF!</f>
        <v>#REF!</v>
      </c>
      <c r="B18" s="309" t="e">
        <f>#REF!</f>
        <v>#REF!</v>
      </c>
      <c r="C18" s="217" t="e">
        <f>#REF!</f>
        <v>#REF!</v>
      </c>
      <c r="D18" s="217" t="e">
        <f>#REF!</f>
        <v>#REF!</v>
      </c>
      <c r="E18" s="306" t="e">
        <f>#REF!</f>
        <v>#REF!</v>
      </c>
      <c r="F18" s="294" t="e">
        <f>IF(E18=0, "Included", IF(ISERROR(D18*E18), E18, D18*E18))</f>
        <v>#REF!</v>
      </c>
      <c r="G18" s="150"/>
      <c r="M18" s="189"/>
      <c r="N18" s="688"/>
      <c r="O18" s="688"/>
      <c r="P18" s="214"/>
    </row>
    <row r="19" spans="1:16" s="215" customFormat="1" ht="35.1" customHeight="1">
      <c r="A19" s="217" t="e">
        <f>#REF!</f>
        <v>#REF!</v>
      </c>
      <c r="B19" s="309" t="e">
        <f>#REF!</f>
        <v>#REF!</v>
      </c>
      <c r="C19" s="217" t="e">
        <f>#REF!</f>
        <v>#REF!</v>
      </c>
      <c r="D19" s="217" t="e">
        <f>#REF!</f>
        <v>#REF!</v>
      </c>
      <c r="E19" s="306" t="e">
        <f>#REF!</f>
        <v>#REF!</v>
      </c>
      <c r="F19" s="294" t="e">
        <f>IF(E19=0, "Included", IF(ISERROR(D19*E19), E19, D19*E19))</f>
        <v>#REF!</v>
      </c>
      <c r="G19" s="150"/>
      <c r="M19" s="189"/>
      <c r="N19" s="190"/>
      <c r="O19" s="190"/>
      <c r="P19" s="214"/>
    </row>
    <row r="20" spans="1:16" s="215" customFormat="1" ht="35.1" customHeight="1">
      <c r="A20" s="217" t="e">
        <f>#REF!</f>
        <v>#REF!</v>
      </c>
      <c r="B20" s="309" t="e">
        <f>#REF!</f>
        <v>#REF!</v>
      </c>
      <c r="C20" s="217" t="e">
        <f>#REF!</f>
        <v>#REF!</v>
      </c>
      <c r="D20" s="217" t="e">
        <f>#REF!</f>
        <v>#REF!</v>
      </c>
      <c r="E20" s="306" t="e">
        <f>#REF!</f>
        <v>#REF!</v>
      </c>
      <c r="F20" s="294" t="e">
        <f>IF(E20=0, "Included", IF(ISERROR(D20*E20), E20, D20*E20))</f>
        <v>#REF!</v>
      </c>
      <c r="G20" s="150"/>
      <c r="M20" s="189"/>
      <c r="N20" s="190"/>
      <c r="O20" s="190"/>
      <c r="P20" s="214"/>
    </row>
    <row r="21" spans="1:16" ht="19.5" customHeight="1">
      <c r="A21" s="100"/>
      <c r="B21" s="684" t="s">
        <v>254</v>
      </c>
      <c r="C21" s="685"/>
      <c r="D21" s="685"/>
      <c r="E21" s="218"/>
      <c r="F21" s="295" t="e">
        <f>SUM(F17:F20)</f>
        <v>#REF!</v>
      </c>
      <c r="N21" s="683" t="e">
        <f>ROUND((#REF!+#REF!+#REF!),0)</f>
        <v>#REF!</v>
      </c>
      <c r="O21" s="683"/>
      <c r="P21" s="25"/>
    </row>
    <row r="22" spans="1:16">
      <c r="A22" s="101"/>
      <c r="B22" s="102"/>
      <c r="C22" s="102"/>
      <c r="D22" s="95"/>
      <c r="E22" s="95"/>
      <c r="F22" s="95"/>
      <c r="N22" s="191" t="s">
        <v>134</v>
      </c>
      <c r="O22" s="192" t="e">
        <f>D21-N21</f>
        <v>#REF!</v>
      </c>
    </row>
    <row r="23" spans="1:16" ht="33.75" customHeight="1">
      <c r="A23" s="686" t="s">
        <v>171</v>
      </c>
      <c r="B23" s="686"/>
      <c r="C23" s="686"/>
      <c r="D23" s="686"/>
      <c r="E23" s="687"/>
      <c r="F23" s="687"/>
      <c r="N23" s="191"/>
      <c r="O23" s="192"/>
    </row>
    <row r="24" spans="1:16">
      <c r="A24" s="101"/>
      <c r="B24" s="102"/>
      <c r="C24" s="102"/>
      <c r="D24" s="95"/>
      <c r="E24" s="95"/>
      <c r="F24" s="95"/>
      <c r="N24" s="191"/>
      <c r="O24" s="192"/>
    </row>
    <row r="25" spans="1:16" ht="33" customHeight="1">
      <c r="A25" s="87" t="s">
        <v>225</v>
      </c>
      <c r="B25" s="120" t="e">
        <f>#REF!</f>
        <v>#REF!</v>
      </c>
      <c r="C25" s="120"/>
      <c r="D25" s="88"/>
      <c r="E25" s="89" t="s">
        <v>227</v>
      </c>
      <c r="F25" s="90"/>
    </row>
    <row r="26" spans="1:16" ht="33" customHeight="1">
      <c r="A26" s="87" t="s">
        <v>226</v>
      </c>
      <c r="B26" s="103" t="e">
        <f>#REF!</f>
        <v>#REF!</v>
      </c>
      <c r="C26" s="103"/>
      <c r="D26" s="28"/>
      <c r="E26" s="89" t="s">
        <v>228</v>
      </c>
      <c r="F26" s="103" t="e">
        <f>#REF!</f>
        <v>#REF!</v>
      </c>
    </row>
    <row r="27" spans="1:16" ht="33" customHeight="1">
      <c r="A27" s="84"/>
      <c r="B27" s="83"/>
      <c r="C27" s="83"/>
      <c r="D27" s="28"/>
      <c r="E27" s="89" t="s">
        <v>229</v>
      </c>
      <c r="F27" s="103" t="e">
        <f>#REF!</f>
        <v>#REF!</v>
      </c>
    </row>
    <row r="28" spans="1:16" ht="33" customHeight="1">
      <c r="A28" s="84"/>
      <c r="B28" s="83"/>
      <c r="C28" s="83"/>
      <c r="D28" s="28"/>
      <c r="E28" s="89" t="s">
        <v>230</v>
      </c>
      <c r="F28" s="90"/>
    </row>
  </sheetData>
  <sheetProtection password="E848" sheet="1" objects="1" scenarios="1" formatColumns="0" formatRows="0" selectLockedCells="1" selectUnlockedCells="1"/>
  <customSheetViews>
    <customSheetView guid="{08A645C4-A23F-4400-B0CE-1685BC312A6F}" zeroValues="0" state="hidden">
      <selection activeCell="G25" sqref="G25"/>
      <colBreaks count="1" manualBreakCount="1">
        <brk id="6" max="1048575" man="1"/>
      </colBreaks>
      <pageMargins left="0.78740157480314998" right="0.38" top="0.61" bottom="0.57999999999999996" header="0.34" footer="0.36"/>
      <printOptions horizontalCentered="1"/>
      <pageSetup paperSize="9" orientation="portrait" horizontalDpi="300" verticalDpi="300" r:id="rId1"/>
      <headerFooter alignWithMargins="0">
        <oddFooter>&amp;R&amp;"Book Antiqua,Bold"&amp;10Schedule-7/ Page &amp;P of &amp;N</oddFooter>
      </headerFooter>
    </customSheetView>
    <customSheetView guid="{E95B21C1-D936-4435-AF6F-90CF0B6A7506}" zeroValues="0" state="hidden">
      <selection activeCell="G25" sqref="G25"/>
      <colBreaks count="1" manualBreakCount="1">
        <brk id="6" max="1048575" man="1"/>
      </colBreaks>
      <pageMargins left="0.78740157480314998" right="0.38" top="0.61" bottom="0.57999999999999996" header="0.34" footer="0.36"/>
      <printOptions horizontalCentered="1"/>
      <pageSetup paperSize="9" orientation="portrait" horizontalDpi="300" verticalDpi="300" r:id="rId2"/>
      <headerFooter alignWithMargins="0">
        <oddFooter>&amp;R&amp;"Book Antiqua,Bold"&amp;10Schedule-7/ Page &amp;P of &amp;N</oddFooter>
      </headerFooter>
    </customSheetView>
    <customSheetView guid="{B0EE7D76-5806-4718-BDAD-3A3EA691E5E4}" zeroValues="0" state="hidden">
      <selection activeCell="G25" sqref="G25"/>
      <colBreaks count="1" manualBreakCount="1">
        <brk id="6" max="1048575" man="1"/>
      </colBreaks>
      <pageMargins left="0.78740157480314998" right="0.38" top="0.61" bottom="0.57999999999999996" header="0.34" footer="0.36"/>
      <printOptions horizontalCentered="1"/>
      <pageSetup paperSize="9" orientation="portrait" horizontalDpi="300" verticalDpi="300" r:id="rId3"/>
      <headerFooter alignWithMargins="0">
        <oddFooter>&amp;R&amp;"Book Antiqua,Bold"&amp;10Schedule-7/ Page &amp;P of &amp;N</oddFooter>
      </headerFooter>
    </customSheetView>
    <customSheetView guid="{696D9240-6693-44E8-B9A4-2BFADD101EE2}" zeroValues="0" state="hidden">
      <selection activeCell="G25" sqref="G25"/>
      <colBreaks count="1" manualBreakCount="1">
        <brk id="6" max="1048575" man="1"/>
      </colBreaks>
      <pageMargins left="0.78740157480314998" right="0.38" top="0.61" bottom="0.57999999999999996" header="0.34" footer="0.36"/>
      <printOptions horizontalCentered="1"/>
      <pageSetup paperSize="9" orientation="portrait" horizontalDpi="300" verticalDpi="300" r:id="rId4"/>
      <headerFooter alignWithMargins="0">
        <oddFooter>&amp;R&amp;"Book Antiqua,Bold"&amp;10Schedule-7/ Page &amp;P of &amp;N</oddFooter>
      </headerFooter>
    </customSheetView>
    <customSheetView guid="{58D82F59-8CF6-455F-B9F4-081499FDF243}" zeroValues="0" state="hidden">
      <selection activeCell="G25" sqref="G25"/>
      <colBreaks count="1" manualBreakCount="1">
        <brk id="6" max="1048575" man="1"/>
      </colBreaks>
      <pageMargins left="0.78740157480314998" right="0.38" top="0.61" bottom="0.57999999999999996" header="0.34" footer="0.36"/>
      <printOptions horizontalCentered="1"/>
      <pageSetup paperSize="9" orientation="portrait" horizontalDpi="300" verticalDpi="300" r:id="rId5"/>
      <headerFooter alignWithMargins="0">
        <oddFooter>&amp;R&amp;"Book Antiqua,Bold"&amp;10Schedule-7/ Page &amp;P of &amp;N</oddFooter>
      </headerFooter>
    </customSheetView>
    <customSheetView guid="{B1277D53-29D6-4226-81E2-084FB62977B6}" zeroValues="0" state="hidden">
      <selection activeCell="G25" sqref="G25"/>
      <colBreaks count="1" manualBreakCount="1">
        <brk id="6" max="1048575" man="1"/>
      </colBreaks>
      <pageMargins left="0.78740157480314998" right="0.38" top="0.61" bottom="0.57999999999999996" header="0.34" footer="0.36"/>
      <printOptions horizontalCentered="1"/>
      <pageSetup paperSize="9" orientation="portrait" horizontalDpi="300" verticalDpi="300" r:id="rId6"/>
      <headerFooter alignWithMargins="0">
        <oddFooter>&amp;R&amp;"Book Antiqua,Bold"&amp;10Schedule-7/ Page &amp;P of &amp;N</oddFooter>
      </headerFooter>
    </customSheetView>
    <customSheetView guid="{C39F923C-6CD3-45D8-86F8-6C4D806DDD7E}" zeroValues="0" state="hidden">
      <selection activeCell="G25" sqref="G25"/>
      <colBreaks count="1" manualBreakCount="1">
        <brk id="6" max="1048575" man="1"/>
      </colBreaks>
      <pageMargins left="0.78740157480314998" right="0.38" top="0.61" bottom="0.57999999999999996" header="0.34" footer="0.36"/>
      <printOptions horizontalCentered="1"/>
      <pageSetup paperSize="9" orientation="portrait" horizontalDpi="300" verticalDpi="300" r:id="rId7"/>
      <headerFooter alignWithMargins="0">
        <oddFooter>&amp;R&amp;"Book Antiqua,Bold"&amp;10Schedule-7/ Page &amp;P of &amp;N</oddFooter>
      </headerFooter>
    </customSheetView>
    <customSheetView guid="{9CA44E70-650F-49CD-967F-298619682CA2}" zeroValues="0" state="hidden">
      <selection activeCell="G25" sqref="G25"/>
      <colBreaks count="1" manualBreakCount="1">
        <brk id="6" max="1048575" man="1"/>
      </colBreaks>
      <pageMargins left="0.78740157480314998" right="0.38" top="0.61" bottom="0.57999999999999996" header="0.34" footer="0.36"/>
      <printOptions horizontalCentered="1"/>
      <pageSetup paperSize="9" orientation="portrait" horizontalDpi="300" verticalDpi="300" r:id="rId8"/>
      <headerFooter alignWithMargins="0">
        <oddFooter>&amp;R&amp;"Book Antiqua,Bold"&amp;10Schedule-7/ Page &amp;P of &amp;N</oddFooter>
      </headerFooter>
    </customSheetView>
  </customSheetViews>
  <mergeCells count="15">
    <mergeCell ref="N17:O17"/>
    <mergeCell ref="B21:D21"/>
    <mergeCell ref="N21:O21"/>
    <mergeCell ref="A23:D23"/>
    <mergeCell ref="E23:F23"/>
    <mergeCell ref="N18:O18"/>
    <mergeCell ref="N14:O14"/>
    <mergeCell ref="N15:O15"/>
    <mergeCell ref="N16:O16"/>
    <mergeCell ref="A3:F3"/>
    <mergeCell ref="A4:F4"/>
    <mergeCell ref="B8:D8"/>
    <mergeCell ref="B9:D9"/>
    <mergeCell ref="B10:D10"/>
    <mergeCell ref="B11:D11"/>
  </mergeCells>
  <phoneticPr fontId="30" type="noConversion"/>
  <printOptions horizontalCentered="1"/>
  <pageMargins left="0.78740157480314998" right="0.38" top="0.61" bottom="0.57999999999999996" header="0.34" footer="0.36"/>
  <pageSetup paperSize="9" orientation="portrait" horizontalDpi="300" verticalDpi="300" r:id="rId9"/>
  <headerFooter alignWithMargins="0">
    <oddFooter>&amp;R&amp;"Book Antiqua,Bold"&amp;10Schedule-7/ Page &amp;P of &amp;N</oddFooter>
  </headerFooter>
  <colBreaks count="1" manualBreakCount="1">
    <brk id="6" max="1048575" man="1"/>
  </colBreaks>
  <drawing r:id="rId1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tabColor indexed="11"/>
  </sheetPr>
  <dimension ref="A1:W41"/>
  <sheetViews>
    <sheetView showZeros="0" topLeftCell="A16" zoomScale="95" zoomScaleNormal="95" zoomScaleSheetLayoutView="100" workbookViewId="0">
      <selection activeCell="G20" sqref="G20"/>
    </sheetView>
  </sheetViews>
  <sheetFormatPr defaultRowHeight="16.5"/>
  <cols>
    <col min="1" max="2" width="6.625" style="154" customWidth="1"/>
    <col min="3" max="3" width="21.625" style="154" customWidth="1"/>
    <col min="4" max="4" width="13.375" style="154" customWidth="1"/>
    <col min="5" max="5" width="23.625" style="154" customWidth="1"/>
    <col min="6" max="6" width="11.875" style="154" customWidth="1"/>
    <col min="7" max="7" width="14.375" style="154" customWidth="1"/>
    <col min="8" max="8" width="14.25" style="417" hidden="1" customWidth="1"/>
    <col min="9" max="9" width="14.25" style="418" hidden="1" customWidth="1"/>
    <col min="10" max="10" width="20" style="419" hidden="1" customWidth="1"/>
    <col min="11" max="13" width="14.25" style="419" hidden="1" customWidth="1"/>
    <col min="14" max="14" width="38.125" style="419" hidden="1" customWidth="1"/>
    <col min="15" max="15" width="21.25" style="419" hidden="1" customWidth="1"/>
    <col min="16" max="16" width="14.25" style="419" hidden="1" customWidth="1"/>
    <col min="17" max="17" width="14.25" style="300" customWidth="1"/>
    <col min="18" max="23" width="9" style="300"/>
    <col min="24" max="16384" width="9" style="82"/>
  </cols>
  <sheetData>
    <row r="1" spans="1:23" s="141" customFormat="1" ht="39.950000000000003" customHeight="1">
      <c r="A1" s="689" t="s">
        <v>130</v>
      </c>
      <c r="B1" s="689"/>
      <c r="C1" s="689"/>
      <c r="D1" s="689"/>
      <c r="E1" s="689"/>
      <c r="F1" s="689"/>
      <c r="G1" s="689"/>
      <c r="H1" s="414"/>
      <c r="I1" s="415"/>
      <c r="J1" s="416"/>
      <c r="K1" s="416"/>
      <c r="L1" s="416"/>
      <c r="M1" s="416"/>
      <c r="N1" s="416"/>
      <c r="O1" s="416"/>
      <c r="P1" s="416"/>
      <c r="Q1" s="299"/>
      <c r="R1" s="299"/>
      <c r="S1" s="299"/>
      <c r="T1" s="299"/>
      <c r="U1" s="299"/>
      <c r="V1" s="299"/>
      <c r="W1" s="299"/>
    </row>
    <row r="2" spans="1:23" ht="18" customHeight="1">
      <c r="A2" s="77" t="str">
        <f>Cover!B3</f>
        <v>Specification No.: ODP/BB/C&amp;M-4460/OT-09/RFx No. 5002005058/25-26</v>
      </c>
      <c r="B2" s="77"/>
      <c r="C2" s="78"/>
      <c r="D2" s="79"/>
      <c r="E2" s="79"/>
      <c r="F2" s="79"/>
      <c r="G2" s="81" t="s">
        <v>129</v>
      </c>
    </row>
    <row r="3" spans="1:23" ht="18" customHeight="1">
      <c r="A3" s="147"/>
      <c r="B3" s="147"/>
      <c r="C3" s="148"/>
      <c r="D3" s="149"/>
      <c r="E3" s="149"/>
      <c r="F3" s="149"/>
      <c r="G3" s="150"/>
    </row>
    <row r="4" spans="1:23" ht="18.95" customHeight="1">
      <c r="A4" s="692" t="s">
        <v>123</v>
      </c>
      <c r="B4" s="692"/>
      <c r="C4" s="692"/>
      <c r="D4" s="692"/>
      <c r="E4" s="692"/>
      <c r="F4" s="692"/>
      <c r="G4" s="692"/>
    </row>
    <row r="5" spans="1:23" ht="21" customHeight="1">
      <c r="A5" s="150" t="s">
        <v>215</v>
      </c>
      <c r="B5" s="151"/>
      <c r="C5" s="142"/>
      <c r="D5" s="142"/>
      <c r="E5" s="142"/>
      <c r="F5" s="142"/>
      <c r="G5" s="142"/>
    </row>
    <row r="6" spans="1:23" ht="21" customHeight="1">
      <c r="A6" s="456" t="s">
        <v>446</v>
      </c>
      <c r="B6" s="455"/>
      <c r="C6" s="457"/>
      <c r="D6" s="142"/>
      <c r="E6" s="142"/>
      <c r="F6" s="142"/>
      <c r="G6" s="142"/>
    </row>
    <row r="7" spans="1:23" ht="21" customHeight="1">
      <c r="A7" s="456" t="s">
        <v>403</v>
      </c>
      <c r="B7" s="455"/>
      <c r="C7" s="457"/>
      <c r="D7" s="142"/>
      <c r="E7" s="142"/>
      <c r="F7" s="142"/>
      <c r="G7" s="142"/>
    </row>
    <row r="8" spans="1:23" ht="21" customHeight="1">
      <c r="A8" s="456" t="s">
        <v>443</v>
      </c>
      <c r="B8" s="455"/>
      <c r="C8" s="457"/>
      <c r="D8" s="142"/>
      <c r="E8" s="142"/>
      <c r="F8" s="142"/>
      <c r="G8" s="142"/>
    </row>
    <row r="9" spans="1:23" ht="21" customHeight="1">
      <c r="A9" s="456" t="s">
        <v>444</v>
      </c>
      <c r="B9" s="455"/>
      <c r="C9" s="457"/>
      <c r="D9" s="142"/>
      <c r="E9" s="142"/>
      <c r="F9" s="142"/>
      <c r="G9" s="142"/>
    </row>
    <row r="10" spans="1:23" ht="21" customHeight="1">
      <c r="A10" s="456" t="s">
        <v>445</v>
      </c>
      <c r="B10" s="455"/>
      <c r="C10" s="457"/>
      <c r="D10" s="142"/>
      <c r="E10" s="142"/>
      <c r="F10" s="142"/>
      <c r="G10" s="142"/>
    </row>
    <row r="11" spans="1:23" ht="21" customHeight="1">
      <c r="A11" s="142"/>
      <c r="B11" s="142"/>
      <c r="C11" s="142"/>
      <c r="D11" s="142"/>
      <c r="E11" s="142"/>
      <c r="F11" s="142"/>
      <c r="G11" s="142"/>
    </row>
    <row r="12" spans="1:23" ht="52.5" customHeight="1">
      <c r="A12" s="462" t="s">
        <v>124</v>
      </c>
      <c r="B12" s="462"/>
      <c r="C12" s="690" t="str">
        <f>Cover!$B$2</f>
        <v xml:space="preserve">Erection works pertaining to Diversion/Modification of 400KV S/C Rengali-Indravati Transmission Line near Bhawanipatna for construction of NH Bypass Road (Deposit work On Behalf of NHAI).
</v>
      </c>
      <c r="D12" s="690"/>
      <c r="E12" s="690"/>
      <c r="F12" s="690"/>
      <c r="G12" s="690"/>
    </row>
    <row r="13" spans="1:23" ht="21" customHeight="1">
      <c r="A13" s="152" t="s">
        <v>122</v>
      </c>
      <c r="B13" s="152"/>
      <c r="C13" s="153"/>
      <c r="D13" s="152"/>
      <c r="E13" s="152"/>
      <c r="F13" s="152"/>
      <c r="G13" s="152"/>
    </row>
    <row r="14" spans="1:23" ht="55.5" customHeight="1">
      <c r="A14" s="691" t="s">
        <v>125</v>
      </c>
      <c r="B14" s="691"/>
      <c r="C14" s="691"/>
      <c r="D14" s="691"/>
      <c r="E14" s="691"/>
      <c r="F14" s="691"/>
      <c r="G14" s="691"/>
      <c r="J14" s="693" t="s">
        <v>317</v>
      </c>
      <c r="K14" s="693"/>
      <c r="L14" s="693"/>
      <c r="M14" s="693"/>
      <c r="N14" s="420" t="s">
        <v>318</v>
      </c>
    </row>
    <row r="15" spans="1:23" ht="69.95" customHeight="1">
      <c r="B15" s="160">
        <v>1</v>
      </c>
      <c r="C15" s="703" t="s">
        <v>314</v>
      </c>
      <c r="D15" s="704"/>
      <c r="E15" s="704"/>
      <c r="F15" s="705"/>
      <c r="G15" s="302"/>
      <c r="I15" s="421" t="e">
        <f>#REF!+#REF!+#REF!</f>
        <v>#REF!</v>
      </c>
      <c r="J15" s="422" t="e">
        <f>IF(I15=0,0,G15/I15)</f>
        <v>#REF!</v>
      </c>
    </row>
    <row r="16" spans="1:23" ht="69.95" customHeight="1">
      <c r="B16" s="160">
        <v>2</v>
      </c>
      <c r="C16" s="703" t="s">
        <v>315</v>
      </c>
      <c r="D16" s="704"/>
      <c r="E16" s="704"/>
      <c r="F16" s="705"/>
      <c r="G16" s="166"/>
      <c r="I16" s="423" t="e">
        <f>#REF!+#REF!+#REF!</f>
        <v>#REF!</v>
      </c>
      <c r="J16" s="424">
        <f>G16</f>
        <v>0</v>
      </c>
    </row>
    <row r="17" spans="1:23" s="144" customFormat="1" ht="54.95" customHeight="1">
      <c r="B17" s="161">
        <v>3</v>
      </c>
      <c r="C17" s="706" t="s">
        <v>147</v>
      </c>
      <c r="D17" s="707"/>
      <c r="E17" s="707"/>
      <c r="F17" s="708"/>
      <c r="G17" s="164"/>
      <c r="H17" s="417"/>
      <c r="I17" s="417"/>
      <c r="J17" s="425"/>
      <c r="K17" s="425"/>
      <c r="L17" s="425"/>
      <c r="M17" s="425"/>
      <c r="N17" s="425"/>
      <c r="O17" s="425"/>
      <c r="P17" s="425"/>
      <c r="Q17" s="301"/>
      <c r="R17" s="301"/>
      <c r="S17" s="301"/>
      <c r="T17" s="301"/>
      <c r="U17" s="301"/>
      <c r="V17" s="301"/>
      <c r="W17" s="301"/>
    </row>
    <row r="18" spans="1:23" s="144" customFormat="1" ht="21" customHeight="1">
      <c r="B18" s="158"/>
      <c r="C18" s="173" t="s">
        <v>138</v>
      </c>
      <c r="D18" s="156"/>
      <c r="E18" s="165"/>
      <c r="F18" s="175" t="s">
        <v>177</v>
      </c>
      <c r="G18" s="303"/>
      <c r="H18" s="417"/>
      <c r="I18" s="426" t="e">
        <f>#REF!</f>
        <v>#REF!</v>
      </c>
      <c r="J18" s="427" t="e">
        <f>IF(I18=0,0,G18/I18)</f>
        <v>#REF!</v>
      </c>
      <c r="K18" s="425"/>
      <c r="L18" s="425"/>
      <c r="M18" s="425"/>
      <c r="N18" s="428" t="s">
        <v>328</v>
      </c>
      <c r="O18" s="427" t="e">
        <f>J15+J16+J18+J24</f>
        <v>#REF!</v>
      </c>
      <c r="P18" s="425"/>
      <c r="Q18" s="301"/>
      <c r="R18" s="301"/>
      <c r="S18" s="301"/>
      <c r="T18" s="301"/>
      <c r="U18" s="301"/>
      <c r="V18" s="301"/>
      <c r="W18" s="301"/>
    </row>
    <row r="19" spans="1:23" s="144" customFormat="1" ht="21" customHeight="1">
      <c r="B19" s="158"/>
      <c r="C19" s="173" t="s">
        <v>139</v>
      </c>
      <c r="D19" s="156"/>
      <c r="E19" s="165"/>
      <c r="F19" s="175" t="s">
        <v>177</v>
      </c>
      <c r="G19" s="454"/>
      <c r="H19" s="417"/>
      <c r="I19" s="426" t="e">
        <f>#REF!</f>
        <v>#REF!</v>
      </c>
      <c r="J19" s="427" t="e">
        <f>IF(I19=0,0,G19/I19)</f>
        <v>#REF!</v>
      </c>
      <c r="K19" s="425"/>
      <c r="L19" s="425"/>
      <c r="M19" s="425"/>
      <c r="N19" s="428" t="s">
        <v>329</v>
      </c>
      <c r="O19" s="427" t="e">
        <f>J15+J16+J19+J25</f>
        <v>#REF!</v>
      </c>
      <c r="P19" s="425"/>
      <c r="Q19" s="301"/>
      <c r="R19" s="301"/>
      <c r="S19" s="301"/>
      <c r="T19" s="301"/>
      <c r="U19" s="301"/>
      <c r="V19" s="301"/>
      <c r="W19" s="301"/>
    </row>
    <row r="20" spans="1:23" s="144" customFormat="1" ht="21" customHeight="1">
      <c r="B20" s="158"/>
      <c r="C20" s="173" t="s">
        <v>126</v>
      </c>
      <c r="D20" s="156"/>
      <c r="E20" s="165"/>
      <c r="F20" s="175" t="s">
        <v>177</v>
      </c>
      <c r="G20" s="303"/>
      <c r="H20" s="417"/>
      <c r="I20" s="426" t="e">
        <f>#REF!</f>
        <v>#REF!</v>
      </c>
      <c r="J20" s="427" t="e">
        <f>IF(I20=0,0,G20/I20)</f>
        <v>#REF!</v>
      </c>
      <c r="K20" s="425"/>
      <c r="L20" s="425"/>
      <c r="M20" s="425"/>
      <c r="N20" s="428" t="s">
        <v>126</v>
      </c>
      <c r="O20" s="427" t="e">
        <f>J15+J16+J20+J26</f>
        <v>#REF!</v>
      </c>
      <c r="P20" s="425"/>
      <c r="Q20" s="301"/>
      <c r="R20" s="301"/>
      <c r="S20" s="301"/>
      <c r="T20" s="301"/>
      <c r="U20" s="301"/>
      <c r="V20" s="301"/>
      <c r="W20" s="301"/>
    </row>
    <row r="21" spans="1:23" s="144" customFormat="1" ht="21" customHeight="1">
      <c r="B21" s="158"/>
      <c r="C21" s="173" t="s">
        <v>127</v>
      </c>
      <c r="D21" s="156"/>
      <c r="E21" s="165"/>
      <c r="F21" s="176" t="s">
        <v>177</v>
      </c>
      <c r="G21" s="303"/>
      <c r="H21" s="417"/>
      <c r="I21" s="417"/>
      <c r="J21" s="427">
        <f>IF(I21=0,0,G21/I21)</f>
        <v>0</v>
      </c>
      <c r="K21" s="425"/>
      <c r="L21" s="425"/>
      <c r="M21" s="425"/>
      <c r="N21" s="428" t="s">
        <v>127</v>
      </c>
      <c r="O21" s="427"/>
      <c r="P21" s="425"/>
      <c r="Q21" s="301"/>
      <c r="R21" s="301"/>
      <c r="S21" s="301"/>
      <c r="T21" s="301"/>
      <c r="U21" s="301"/>
      <c r="V21" s="301"/>
      <c r="W21" s="301"/>
    </row>
    <row r="22" spans="1:23" s="144" customFormat="1" ht="21" hidden="1" customHeight="1">
      <c r="B22" s="159"/>
      <c r="C22" s="298" t="s">
        <v>316</v>
      </c>
      <c r="D22" s="157"/>
      <c r="E22" s="165"/>
      <c r="F22" s="176" t="s">
        <v>177</v>
      </c>
      <c r="G22" s="304"/>
      <c r="H22" s="417"/>
      <c r="I22" s="426" t="e">
        <f>#REF!</f>
        <v>#REF!</v>
      </c>
      <c r="J22" s="427" t="e">
        <f>IF(I22=0,0,G22/I22)</f>
        <v>#REF!</v>
      </c>
      <c r="K22" s="425"/>
      <c r="L22" s="425"/>
      <c r="M22" s="425"/>
      <c r="N22" s="429" t="s">
        <v>316</v>
      </c>
      <c r="O22" s="427" t="e">
        <f>J15+J16+J22+J28</f>
        <v>#REF!</v>
      </c>
      <c r="P22" s="425"/>
      <c r="Q22" s="301"/>
      <c r="R22" s="301"/>
      <c r="S22" s="301"/>
      <c r="T22" s="301"/>
      <c r="U22" s="301"/>
      <c r="V22" s="301"/>
      <c r="W22" s="301"/>
    </row>
    <row r="23" spans="1:23" s="144" customFormat="1" ht="54.95" customHeight="1">
      <c r="B23" s="161">
        <v>4</v>
      </c>
      <c r="C23" s="709" t="s">
        <v>148</v>
      </c>
      <c r="D23" s="710"/>
      <c r="E23" s="710"/>
      <c r="F23" s="711"/>
      <c r="G23" s="164"/>
      <c r="H23" s="417"/>
      <c r="I23" s="417"/>
      <c r="J23" s="425"/>
      <c r="K23" s="425"/>
      <c r="L23" s="425"/>
      <c r="M23" s="425"/>
      <c r="N23" s="425"/>
      <c r="O23" s="425"/>
      <c r="P23" s="425"/>
      <c r="Q23" s="301"/>
      <c r="R23" s="301"/>
      <c r="S23" s="301"/>
      <c r="T23" s="301"/>
      <c r="U23" s="301"/>
      <c r="V23" s="301"/>
      <c r="W23" s="301"/>
    </row>
    <row r="24" spans="1:23" s="144" customFormat="1" ht="21" customHeight="1">
      <c r="A24" s="143"/>
      <c r="B24" s="158"/>
      <c r="C24" s="173" t="s">
        <v>138</v>
      </c>
      <c r="D24" s="156"/>
      <c r="E24" s="174"/>
      <c r="F24" s="175" t="s">
        <v>178</v>
      </c>
      <c r="G24" s="180"/>
      <c r="H24" s="417"/>
      <c r="I24" s="426" t="e">
        <f>#REF!</f>
        <v>#REF!</v>
      </c>
      <c r="J24" s="430">
        <f>G24</f>
        <v>0</v>
      </c>
      <c r="K24" s="425"/>
      <c r="L24" s="425"/>
      <c r="M24" s="425"/>
      <c r="N24" s="425"/>
      <c r="O24" s="425"/>
      <c r="P24" s="425"/>
      <c r="Q24" s="301"/>
      <c r="R24" s="301"/>
      <c r="S24" s="301"/>
      <c r="T24" s="301"/>
      <c r="U24" s="301"/>
      <c r="V24" s="301"/>
      <c r="W24" s="301"/>
    </row>
    <row r="25" spans="1:23" s="144" customFormat="1" ht="21" customHeight="1">
      <c r="A25" s="143"/>
      <c r="B25" s="158"/>
      <c r="C25" s="173" t="s">
        <v>139</v>
      </c>
      <c r="D25" s="156"/>
      <c r="E25" s="174"/>
      <c r="F25" s="175" t="s">
        <v>178</v>
      </c>
      <c r="G25" s="180"/>
      <c r="H25" s="417"/>
      <c r="I25" s="426" t="e">
        <f>#REF!</f>
        <v>#REF!</v>
      </c>
      <c r="J25" s="430">
        <f>G25</f>
        <v>0</v>
      </c>
      <c r="K25" s="425"/>
      <c r="L25" s="425"/>
      <c r="M25" s="425"/>
      <c r="N25" s="425"/>
      <c r="O25" s="425"/>
      <c r="P25" s="425"/>
      <c r="Q25" s="301"/>
      <c r="R25" s="301"/>
      <c r="S25" s="301"/>
      <c r="T25" s="301"/>
      <c r="U25" s="301"/>
      <c r="V25" s="301"/>
      <c r="W25" s="301"/>
    </row>
    <row r="26" spans="1:23" s="144" customFormat="1" ht="21" customHeight="1">
      <c r="A26" s="143"/>
      <c r="B26" s="158"/>
      <c r="C26" s="173" t="s">
        <v>126</v>
      </c>
      <c r="D26" s="156"/>
      <c r="E26" s="174"/>
      <c r="F26" s="175" t="s">
        <v>178</v>
      </c>
      <c r="G26" s="180"/>
      <c r="H26" s="417"/>
      <c r="I26" s="426" t="e">
        <f>#REF!</f>
        <v>#REF!</v>
      </c>
      <c r="J26" s="430">
        <f>G26</f>
        <v>0</v>
      </c>
      <c r="K26" s="425"/>
      <c r="L26" s="425"/>
      <c r="M26" s="425"/>
      <c r="N26" s="425"/>
      <c r="O26" s="425"/>
      <c r="P26" s="425"/>
      <c r="Q26" s="301"/>
      <c r="R26" s="301"/>
      <c r="S26" s="301"/>
      <c r="T26" s="301"/>
      <c r="U26" s="301"/>
      <c r="V26" s="301"/>
      <c r="W26" s="301"/>
    </row>
    <row r="27" spans="1:23" s="144" customFormat="1" ht="21" customHeight="1">
      <c r="A27" s="143"/>
      <c r="B27" s="158"/>
      <c r="C27" s="173" t="s">
        <v>127</v>
      </c>
      <c r="D27" s="156"/>
      <c r="E27" s="174"/>
      <c r="F27" s="175" t="s">
        <v>178</v>
      </c>
      <c r="G27" s="180"/>
      <c r="H27" s="417"/>
      <c r="I27" s="417"/>
      <c r="J27" s="430">
        <f>G27</f>
        <v>0</v>
      </c>
      <c r="K27" s="425"/>
      <c r="L27" s="425"/>
      <c r="M27" s="425"/>
      <c r="N27" s="425"/>
      <c r="O27" s="425"/>
      <c r="P27" s="425"/>
      <c r="Q27" s="301"/>
      <c r="R27" s="301"/>
      <c r="S27" s="301"/>
      <c r="T27" s="301"/>
      <c r="U27" s="301"/>
      <c r="V27" s="301"/>
      <c r="W27" s="301"/>
    </row>
    <row r="28" spans="1:23" s="144" customFormat="1" ht="21" hidden="1" customHeight="1">
      <c r="A28" s="143"/>
      <c r="B28" s="159"/>
      <c r="C28" s="298" t="s">
        <v>316</v>
      </c>
      <c r="D28" s="157"/>
      <c r="E28" s="177"/>
      <c r="F28" s="176" t="s">
        <v>178</v>
      </c>
      <c r="G28" s="181"/>
      <c r="H28" s="417"/>
      <c r="I28" s="426" t="e">
        <f>#REF!</f>
        <v>#REF!</v>
      </c>
      <c r="J28" s="430">
        <f>G28</f>
        <v>0</v>
      </c>
      <c r="K28" s="425"/>
      <c r="L28" s="425"/>
      <c r="M28" s="425"/>
      <c r="N28" s="425"/>
      <c r="O28" s="425"/>
      <c r="P28" s="425"/>
      <c r="Q28" s="301"/>
      <c r="R28" s="301"/>
      <c r="S28" s="301"/>
      <c r="T28" s="301"/>
      <c r="U28" s="301"/>
      <c r="V28" s="301"/>
      <c r="W28" s="301"/>
    </row>
    <row r="29" spans="1:23" s="144" customFormat="1" ht="41.25" customHeight="1">
      <c r="A29" s="143"/>
      <c r="B29" s="695" t="s">
        <v>397</v>
      </c>
      <c r="C29" s="696"/>
      <c r="D29" s="696"/>
      <c r="E29" s="696"/>
      <c r="F29" s="696"/>
      <c r="G29" s="696"/>
      <c r="H29" s="417"/>
      <c r="I29" s="426" t="e">
        <f>#REF!+#REF!+#REF!</f>
        <v>#REF!</v>
      </c>
      <c r="J29" s="427" t="e">
        <f>IF(I29=0,0,G29/I29)</f>
        <v>#REF!</v>
      </c>
      <c r="K29" s="425"/>
      <c r="L29" s="425"/>
      <c r="M29" s="425"/>
      <c r="N29" s="425"/>
      <c r="O29" s="425"/>
      <c r="P29" s="425"/>
      <c r="Q29" s="301"/>
      <c r="R29" s="301"/>
      <c r="S29" s="301"/>
      <c r="T29" s="301"/>
      <c r="U29" s="301"/>
      <c r="V29" s="301"/>
      <c r="W29" s="301"/>
    </row>
    <row r="30" spans="1:23" s="144" customFormat="1" ht="24.75" hidden="1" customHeight="1">
      <c r="A30" s="143"/>
      <c r="B30" s="406">
        <v>5</v>
      </c>
      <c r="C30" s="697" t="s">
        <v>398</v>
      </c>
      <c r="D30" s="698"/>
      <c r="E30" s="698"/>
      <c r="F30" s="698"/>
      <c r="G30" s="699"/>
      <c r="H30" s="417"/>
      <c r="I30" s="426"/>
      <c r="J30" s="427"/>
      <c r="K30" s="425"/>
      <c r="L30" s="425"/>
      <c r="M30" s="425"/>
      <c r="N30" s="425"/>
      <c r="O30" s="425"/>
      <c r="P30" s="425"/>
      <c r="Q30" s="301"/>
      <c r="R30" s="301"/>
      <c r="S30" s="301"/>
      <c r="T30" s="301"/>
      <c r="U30" s="301"/>
      <c r="V30" s="301"/>
      <c r="W30" s="301"/>
    </row>
    <row r="31" spans="1:23" s="144" customFormat="1" ht="61.5" hidden="1" customHeight="1">
      <c r="A31" s="143"/>
      <c r="B31" s="700"/>
      <c r="C31" s="701"/>
      <c r="D31" s="701"/>
      <c r="E31" s="701"/>
      <c r="F31" s="701"/>
      <c r="G31" s="702"/>
      <c r="H31" s="417"/>
      <c r="I31" s="426" t="e">
        <f>#REF!+#REF!+#REF!</f>
        <v>#REF!</v>
      </c>
      <c r="J31" s="430">
        <f>G31</f>
        <v>0</v>
      </c>
      <c r="K31" s="425"/>
      <c r="L31" s="425"/>
      <c r="M31" s="425"/>
      <c r="N31" s="425"/>
      <c r="O31" s="425"/>
      <c r="P31" s="425"/>
      <c r="Q31" s="301"/>
      <c r="R31" s="301"/>
      <c r="S31" s="301"/>
      <c r="T31" s="301"/>
      <c r="U31" s="301"/>
      <c r="V31" s="301"/>
      <c r="W31" s="301"/>
    </row>
    <row r="32" spans="1:23" s="144" customFormat="1" ht="48.75" customHeight="1">
      <c r="A32" s="143"/>
      <c r="B32" s="712"/>
      <c r="C32" s="713"/>
      <c r="D32" s="713"/>
      <c r="E32" s="713"/>
      <c r="F32" s="713"/>
      <c r="G32" s="713"/>
      <c r="H32" s="417"/>
      <c r="I32" s="417"/>
      <c r="J32" s="425"/>
      <c r="K32" s="425"/>
      <c r="L32" s="425"/>
      <c r="M32" s="425"/>
      <c r="N32" s="425"/>
      <c r="O32" s="425"/>
      <c r="P32" s="425"/>
      <c r="Q32" s="301"/>
      <c r="R32" s="301"/>
      <c r="S32" s="301"/>
      <c r="T32" s="301"/>
      <c r="U32" s="301"/>
      <c r="V32" s="301"/>
      <c r="W32" s="301"/>
    </row>
    <row r="33" spans="1:23" s="144" customFormat="1" ht="33" customHeight="1">
      <c r="A33" s="146" t="s">
        <v>128</v>
      </c>
      <c r="B33" s="162"/>
      <c r="C33" s="155"/>
      <c r="E33" s="163"/>
      <c r="F33" s="163"/>
      <c r="G33" s="145"/>
      <c r="H33" s="417"/>
      <c r="I33" s="417"/>
      <c r="J33" s="425"/>
      <c r="K33" s="425"/>
      <c r="L33" s="425"/>
      <c r="M33" s="425"/>
      <c r="N33" s="425"/>
      <c r="O33" s="425"/>
      <c r="P33" s="425"/>
      <c r="Q33" s="301"/>
      <c r="R33" s="301"/>
      <c r="S33" s="301"/>
      <c r="T33" s="301"/>
      <c r="U33" s="301"/>
      <c r="V33" s="301"/>
      <c r="W33" s="301"/>
    </row>
    <row r="34" spans="1:23" s="144" customFormat="1" ht="33" customHeight="1">
      <c r="A34" s="28" t="s">
        <v>277</v>
      </c>
      <c r="B34" s="162"/>
      <c r="C34" s="155"/>
      <c r="E34" s="163"/>
      <c r="F34" s="163"/>
      <c r="G34" s="145"/>
      <c r="H34" s="417"/>
      <c r="I34" s="417"/>
      <c r="J34" s="425"/>
      <c r="K34" s="425"/>
      <c r="L34" s="425"/>
      <c r="M34" s="425"/>
      <c r="N34" s="425"/>
      <c r="O34" s="425"/>
      <c r="P34" s="425"/>
      <c r="Q34" s="301"/>
      <c r="R34" s="301"/>
      <c r="S34" s="301"/>
      <c r="T34" s="301"/>
      <c r="U34" s="301"/>
      <c r="V34" s="301"/>
      <c r="W34" s="301"/>
    </row>
    <row r="35" spans="1:23" s="144" customFormat="1" ht="33" customHeight="1">
      <c r="B35" s="28"/>
      <c r="D35" s="76"/>
      <c r="E35" s="83"/>
      <c r="F35" s="83"/>
      <c r="G35" s="83"/>
      <c r="H35" s="431"/>
      <c r="I35" s="417"/>
      <c r="J35" s="425"/>
      <c r="K35" s="425"/>
      <c r="L35" s="425"/>
      <c r="M35" s="425"/>
      <c r="N35" s="425"/>
      <c r="O35" s="425"/>
      <c r="P35" s="425"/>
      <c r="Q35" s="301"/>
      <c r="R35" s="301"/>
      <c r="S35" s="301"/>
      <c r="T35" s="301"/>
      <c r="U35" s="301"/>
      <c r="V35" s="301"/>
      <c r="W35" s="301"/>
    </row>
    <row r="36" spans="1:23" ht="33" customHeight="1">
      <c r="A36" s="109"/>
      <c r="B36" s="109"/>
      <c r="C36" s="117"/>
      <c r="D36" s="83"/>
      <c r="E36" s="28"/>
      <c r="F36" s="28"/>
      <c r="G36" s="90" t="s">
        <v>278</v>
      </c>
      <c r="H36" s="419"/>
    </row>
    <row r="37" spans="1:23" ht="33" customHeight="1">
      <c r="A37" s="109"/>
      <c r="B37" s="109"/>
      <c r="C37" s="117"/>
      <c r="D37" s="83"/>
      <c r="E37" s="28"/>
      <c r="F37" s="28"/>
      <c r="G37" s="90" t="e">
        <f>"For and on behalf of " &amp;#REF!</f>
        <v>#REF!</v>
      </c>
      <c r="H37" s="419"/>
    </row>
    <row r="38" spans="1:23" ht="33" customHeight="1">
      <c r="A38" s="107"/>
      <c r="B38" s="107"/>
      <c r="C38" s="107"/>
      <c r="D38" s="121"/>
      <c r="E38" s="113"/>
      <c r="F38" s="113"/>
      <c r="G38" s="82"/>
      <c r="H38" s="432"/>
    </row>
    <row r="39" spans="1:23" ht="33" customHeight="1">
      <c r="A39" s="140" t="s">
        <v>120</v>
      </c>
      <c r="B39" s="140"/>
      <c r="C39" s="121" t="e">
        <f>#REF!</f>
        <v>#REF!</v>
      </c>
      <c r="D39" s="121"/>
      <c r="E39" s="113" t="s">
        <v>279</v>
      </c>
      <c r="F39" s="694" t="e">
        <f>#REF!</f>
        <v>#REF!</v>
      </c>
      <c r="G39" s="694"/>
      <c r="H39" s="419"/>
    </row>
    <row r="40" spans="1:23" ht="33" customHeight="1">
      <c r="A40" s="140" t="s">
        <v>121</v>
      </c>
      <c r="B40" s="140"/>
      <c r="C40" s="122" t="e">
        <f>#REF!</f>
        <v>#REF!</v>
      </c>
      <c r="D40" s="123"/>
      <c r="E40" s="113" t="s">
        <v>280</v>
      </c>
      <c r="F40" s="694" t="e">
        <f>#REF!</f>
        <v>#REF!</v>
      </c>
      <c r="G40" s="694"/>
      <c r="H40" s="419"/>
    </row>
    <row r="41" spans="1:23" ht="33" customHeight="1">
      <c r="A41" s="109"/>
      <c r="B41" s="109"/>
      <c r="C41" s="109"/>
      <c r="D41" s="109"/>
      <c r="E41" s="113"/>
      <c r="F41" s="113"/>
      <c r="G41" s="404"/>
      <c r="H41" s="433"/>
    </row>
  </sheetData>
  <sheetProtection formatColumns="0" formatRows="0" selectLockedCells="1"/>
  <customSheetViews>
    <customSheetView guid="{08A645C4-A23F-4400-B0CE-1685BC312A6F}" scale="95" zeroValues="0" printArea="1" hiddenRows="1" hiddenColumns="1" topLeftCell="A13">
      <selection activeCell="G24" sqref="G24:G26"/>
      <pageMargins left="0.72" right="0.49" top="0.62" bottom="0.52" header="0.32" footer="0.27"/>
      <pageSetup scale="96" orientation="portrait" r:id="rId1"/>
      <headerFooter alignWithMargins="0">
        <oddFooter>&amp;R&amp;"Book Antiqua,Bold"&amp;10Letter of Discount  / Page &amp;P of &amp;N</oddFooter>
      </headerFooter>
    </customSheetView>
    <customSheetView guid="{E95B21C1-D936-4435-AF6F-90CF0B6A7506}" zeroValues="0" hiddenRows="1" hiddenColumns="1" topLeftCell="A15">
      <selection activeCell="G15" sqref="G15"/>
      <pageMargins left="0.72" right="0.49" top="0.62" bottom="0.52" header="0.32" footer="0.27"/>
      <pageSetup scale="96" orientation="portrait" r:id="rId2"/>
      <headerFooter alignWithMargins="0">
        <oddFooter>&amp;R&amp;"Book Antiqua,Bold"&amp;10Letter of Discount  / Page &amp;P of &amp;N</oddFooter>
      </headerFooter>
    </customSheetView>
    <customSheetView guid="{B0EE7D76-5806-4718-BDAD-3A3EA691E5E4}" zeroValues="0" hiddenRows="1" hiddenColumns="1">
      <selection activeCell="G24" sqref="G24"/>
      <pageMargins left="0.72" right="0.49" top="0.62" bottom="0.52" header="0.32" footer="0.27"/>
      <pageSetup scale="96" orientation="portrait" r:id="rId3"/>
      <headerFooter alignWithMargins="0">
        <oddFooter>&amp;R&amp;"Book Antiqua,Bold"&amp;10Letter of Discount  / Page &amp;P of &amp;N</oddFooter>
      </headerFooter>
    </customSheetView>
    <customSheetView guid="{696D9240-6693-44E8-B9A4-2BFADD101EE2}" zeroValues="0" hiddenRows="1" hiddenColumns="1" topLeftCell="A4">
      <selection activeCell="G15" sqref="G15"/>
      <pageMargins left="0.72" right="0.49" top="0.62" bottom="0.52" header="0.32" footer="0.27"/>
      <pageSetup scale="96" orientation="portrait" r:id="rId4"/>
      <headerFooter alignWithMargins="0">
        <oddFooter>&amp;R&amp;"Book Antiqua,Bold"&amp;10Letter of Discount  / Page &amp;P of &amp;N</oddFooter>
      </headerFooter>
    </customSheetView>
    <customSheetView guid="{58D82F59-8CF6-455F-B9F4-081499FDF243}" zeroValues="0" hiddenRows="1" hiddenColumns="1">
      <selection activeCell="G24" sqref="G24"/>
      <pageMargins left="0.72" right="0.49" top="0.62" bottom="0.52" header="0.32" footer="0.27"/>
      <pageSetup scale="96" orientation="portrait" r:id="rId5"/>
      <headerFooter alignWithMargins="0">
        <oddFooter>&amp;R&amp;"Book Antiqua,Bold"&amp;10Letter of Discount  / Page &amp;P of &amp;N</oddFooter>
      </headerFooter>
    </customSheetView>
    <customSheetView guid="{B1277D53-29D6-4226-81E2-084FB62977B6}" zeroValues="0" hiddenRows="1" hiddenColumns="1" topLeftCell="A15">
      <selection activeCell="G15" sqref="G15"/>
      <pageMargins left="0.72" right="0.49" top="0.62" bottom="0.52" header="0.32" footer="0.27"/>
      <pageSetup scale="96" orientation="portrait" r:id="rId6"/>
      <headerFooter alignWithMargins="0">
        <oddFooter>&amp;R&amp;"Book Antiqua,Bold"&amp;10Letter of Discount  / Page &amp;P of &amp;N</oddFooter>
      </headerFooter>
    </customSheetView>
    <customSheetView guid="{C39F923C-6CD3-45D8-86F8-6C4D806DDD7E}" zeroValues="0" hiddenRows="1" hiddenColumns="1" topLeftCell="A13">
      <selection activeCell="G15" sqref="G15"/>
      <pageMargins left="0.72" right="0.49" top="0.62" bottom="0.52" header="0.32" footer="0.27"/>
      <pageSetup scale="96" orientation="portrait" r:id="rId7"/>
      <headerFooter alignWithMargins="0">
        <oddFooter>&amp;R&amp;"Book Antiqua,Bold"&amp;10Letter of Discount  / Page &amp;P of &amp;N</oddFooter>
      </headerFooter>
    </customSheetView>
    <customSheetView guid="{9CA44E70-650F-49CD-967F-298619682CA2}" zeroValues="0" hiddenRows="1" hiddenColumns="1" topLeftCell="A17">
      <selection activeCell="G28" sqref="G28"/>
      <pageMargins left="0.72" right="0.49" top="0.62" bottom="0.52" header="0.32" footer="0.27"/>
      <pageSetup scale="96" orientation="portrait" r:id="rId8"/>
      <headerFooter alignWithMargins="0">
        <oddFooter>&amp;R&amp;"Book Antiqua,Bold"&amp;10Letter of Discount  / Page &amp;P of &amp;N</oddFooter>
      </headerFooter>
    </customSheetView>
  </customSheetViews>
  <mergeCells count="15">
    <mergeCell ref="C15:F15"/>
    <mergeCell ref="C16:F16"/>
    <mergeCell ref="C17:F17"/>
    <mergeCell ref="C23:F23"/>
    <mergeCell ref="B32:G32"/>
    <mergeCell ref="F39:G39"/>
    <mergeCell ref="B29:G29"/>
    <mergeCell ref="C30:G30"/>
    <mergeCell ref="B31:G31"/>
    <mergeCell ref="F40:G40"/>
    <mergeCell ref="A1:G1"/>
    <mergeCell ref="C12:G12"/>
    <mergeCell ref="A14:G14"/>
    <mergeCell ref="A4:G4"/>
    <mergeCell ref="J14:M14"/>
  </mergeCells>
  <phoneticPr fontId="3" type="noConversion"/>
  <dataValidations count="2">
    <dataValidation type="decimal" allowBlank="1" showInputMessage="1" showErrorMessage="1" error="Enter in percent only." sqref="G24:G28" xr:uid="{00000000-0002-0000-0E00-000000000000}">
      <formula1>0</formula1>
      <formula2>1</formula2>
    </dataValidation>
    <dataValidation operator="greaterThanOrEqual" allowBlank="1" showInputMessage="1" showErrorMessage="1" error="Enter numeric figures only." sqref="G18:G22" xr:uid="{00000000-0002-0000-0E00-000001000000}"/>
  </dataValidations>
  <pageMargins left="0.72" right="0.49" top="0.62" bottom="0.52" header="0.32" footer="0.27"/>
  <pageSetup scale="96" orientation="portrait" r:id="rId9"/>
  <headerFooter alignWithMargins="0">
    <oddFooter>&amp;R&amp;"Book Antiqua,Bold"&amp;10Letter of Discount  / Page &amp;P of &amp;N</oddFooter>
  </headerFooter>
  <drawing r:id="rId1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tabColor indexed="35"/>
  </sheetPr>
  <dimension ref="A1:F21"/>
  <sheetViews>
    <sheetView zoomScaleNormal="100" zoomScaleSheetLayoutView="100" workbookViewId="0">
      <selection activeCell="D13" sqref="D13"/>
    </sheetView>
  </sheetViews>
  <sheetFormatPr defaultRowHeight="16.5"/>
  <cols>
    <col min="1" max="1" width="9" style="285"/>
    <col min="2" max="2" width="26.875" style="94" customWidth="1"/>
    <col min="3" max="3" width="22.875" style="94" customWidth="1"/>
    <col min="4" max="5" width="15.625" style="94" customWidth="1"/>
    <col min="6" max="16384" width="9" style="76"/>
  </cols>
  <sheetData>
    <row r="1" spans="1:6">
      <c r="A1" s="274"/>
      <c r="B1" s="275"/>
      <c r="C1" s="275"/>
      <c r="D1" s="275"/>
      <c r="E1" s="275"/>
    </row>
    <row r="2" spans="1:6" ht="21.95" customHeight="1">
      <c r="A2" s="714" t="s">
        <v>285</v>
      </c>
      <c r="B2" s="714"/>
      <c r="C2" s="714"/>
      <c r="D2" s="714"/>
      <c r="E2" s="76"/>
    </row>
    <row r="3" spans="1:6">
      <c r="A3" s="274"/>
      <c r="B3" s="275"/>
      <c r="C3" s="275"/>
      <c r="D3" s="275"/>
      <c r="E3" s="275"/>
    </row>
    <row r="4" spans="1:6" ht="30">
      <c r="A4" s="98" t="s">
        <v>286</v>
      </c>
      <c r="B4" s="276" t="s">
        <v>287</v>
      </c>
      <c r="C4" s="98" t="s">
        <v>288</v>
      </c>
      <c r="D4" s="98" t="s">
        <v>289</v>
      </c>
      <c r="E4" s="98" t="s">
        <v>290</v>
      </c>
    </row>
    <row r="5" spans="1:6" ht="18" customHeight="1">
      <c r="A5" s="277" t="s">
        <v>291</v>
      </c>
      <c r="B5" s="277" t="s">
        <v>292</v>
      </c>
      <c r="C5" s="277" t="s">
        <v>293</v>
      </c>
      <c r="D5" s="277" t="s">
        <v>294</v>
      </c>
      <c r="E5" s="277" t="s">
        <v>295</v>
      </c>
    </row>
    <row r="6" spans="1:6" ht="45" customHeight="1">
      <c r="A6" s="278">
        <v>1</v>
      </c>
      <c r="B6" s="279"/>
      <c r="C6" s="280"/>
      <c r="D6" s="281"/>
      <c r="E6" s="282">
        <f t="shared" ref="E6:E15" si="0">C6*D6</f>
        <v>0</v>
      </c>
    </row>
    <row r="7" spans="1:6" ht="45" customHeight="1">
      <c r="A7" s="278">
        <v>2</v>
      </c>
      <c r="B7" s="279"/>
      <c r="C7" s="280"/>
      <c r="D7" s="281"/>
      <c r="E7" s="282">
        <f t="shared" si="0"/>
        <v>0</v>
      </c>
    </row>
    <row r="8" spans="1:6" ht="45" customHeight="1">
      <c r="A8" s="278">
        <v>3</v>
      </c>
      <c r="B8" s="279"/>
      <c r="C8" s="280"/>
      <c r="D8" s="281"/>
      <c r="E8" s="282">
        <f t="shared" si="0"/>
        <v>0</v>
      </c>
    </row>
    <row r="9" spans="1:6" ht="45" customHeight="1">
      <c r="A9" s="278">
        <v>4</v>
      </c>
      <c r="B9" s="279"/>
      <c r="C9" s="280"/>
      <c r="D9" s="281"/>
      <c r="E9" s="282">
        <f t="shared" si="0"/>
        <v>0</v>
      </c>
    </row>
    <row r="10" spans="1:6" ht="45" customHeight="1">
      <c r="A10" s="278">
        <v>5</v>
      </c>
      <c r="B10" s="279"/>
      <c r="C10" s="280"/>
      <c r="D10" s="281"/>
      <c r="E10" s="282">
        <f t="shared" si="0"/>
        <v>0</v>
      </c>
    </row>
    <row r="11" spans="1:6" ht="45" customHeight="1">
      <c r="A11" s="278">
        <v>6</v>
      </c>
      <c r="B11" s="279"/>
      <c r="C11" s="280"/>
      <c r="D11" s="281"/>
      <c r="E11" s="282">
        <f t="shared" si="0"/>
        <v>0</v>
      </c>
    </row>
    <row r="12" spans="1:6" ht="45" customHeight="1">
      <c r="A12" s="278">
        <v>7</v>
      </c>
      <c r="B12" s="279"/>
      <c r="C12" s="280"/>
      <c r="D12" s="281"/>
      <c r="E12" s="282">
        <f t="shared" si="0"/>
        <v>0</v>
      </c>
    </row>
    <row r="13" spans="1:6" ht="45" customHeight="1">
      <c r="A13" s="278">
        <v>8</v>
      </c>
      <c r="B13" s="279"/>
      <c r="C13" s="280"/>
      <c r="D13" s="281"/>
      <c r="E13" s="282">
        <f t="shared" si="0"/>
        <v>0</v>
      </c>
    </row>
    <row r="14" spans="1:6" ht="45" customHeight="1">
      <c r="A14" s="278">
        <v>9</v>
      </c>
      <c r="B14" s="279"/>
      <c r="C14" s="280"/>
      <c r="D14" s="281"/>
      <c r="E14" s="282">
        <f t="shared" si="0"/>
        <v>0</v>
      </c>
    </row>
    <row r="15" spans="1:6" ht="45" customHeight="1">
      <c r="A15" s="278">
        <v>10</v>
      </c>
      <c r="B15" s="279"/>
      <c r="C15" s="280"/>
      <c r="D15" s="281"/>
      <c r="E15" s="282">
        <f t="shared" si="0"/>
        <v>0</v>
      </c>
    </row>
    <row r="16" spans="1:6" ht="45" customHeight="1">
      <c r="A16" s="206"/>
      <c r="B16" s="283" t="s">
        <v>296</v>
      </c>
      <c r="C16" s="283"/>
      <c r="D16" s="283"/>
      <c r="E16" s="283">
        <f>SUM(E6:E15)</f>
        <v>0</v>
      </c>
      <c r="F16" s="284"/>
    </row>
    <row r="17" ht="30" customHeight="1"/>
    <row r="18" ht="30" customHeight="1"/>
    <row r="19" ht="30" customHeight="1"/>
    <row r="20" ht="30" customHeight="1"/>
    <row r="21" ht="30" customHeight="1"/>
  </sheetData>
  <sheetProtection password="8665" sheet="1" formatColumns="0" formatRows="0" selectLockedCells="1"/>
  <customSheetViews>
    <customSheetView guid="{08A645C4-A23F-4400-B0CE-1685BC312A6F}">
      <selection activeCell="B6" sqref="B6"/>
      <pageMargins left="0.75" right="0.75" top="0.65" bottom="1" header="0.5" footer="0.5"/>
      <pageSetup orientation="portrait" r:id="rId1"/>
      <headerFooter alignWithMargins="0"/>
    </customSheetView>
    <customSheetView guid="{E95B21C1-D936-4435-AF6F-90CF0B6A7506}" showPageBreaks="1" printArea="1" view="pageBreakPreview" topLeftCell="A8">
      <selection activeCell="B8" sqref="B8"/>
      <pageMargins left="0.75" right="0.75" top="0.65" bottom="1" header="0.5" footer="0.5"/>
      <pageSetup orientation="portrait" r:id="rId2"/>
      <headerFooter alignWithMargins="0"/>
    </customSheetView>
    <customSheetView guid="{B0EE7D76-5806-4718-BDAD-3A3EA691E5E4}" scale="70">
      <selection activeCell="C6" sqref="C6:D6"/>
      <pageMargins left="0.75" right="0.75" top="0.65" bottom="1" header="0.5" footer="0.5"/>
      <pageSetup orientation="portrait" r:id="rId3"/>
      <headerFooter alignWithMargins="0"/>
    </customSheetView>
    <customSheetView guid="{696D9240-6693-44E8-B9A4-2BFADD101EE2}" scale="70">
      <selection activeCell="C6" sqref="C6:D6"/>
      <pageMargins left="0.75" right="0.75" top="0.65" bottom="1" header="0.5" footer="0.5"/>
      <pageSetup orientation="portrait" r:id="rId4"/>
      <headerFooter alignWithMargins="0"/>
    </customSheetView>
    <customSheetView guid="{58D82F59-8CF6-455F-B9F4-081499FDF243}" scale="70">
      <selection activeCell="C6" sqref="C6:D6"/>
      <pageMargins left="0.75" right="0.75" top="0.65" bottom="1" header="0.5" footer="0.5"/>
      <pageSetup orientation="portrait" r:id="rId5"/>
      <headerFooter alignWithMargins="0"/>
    </customSheetView>
    <customSheetView guid="{B1277D53-29D6-4226-81E2-084FB62977B6}" showPageBreaks="1" printArea="1" view="pageBreakPreview" topLeftCell="A8">
      <selection activeCell="B8" sqref="B8"/>
      <pageMargins left="0.75" right="0.75" top="0.65" bottom="1" header="0.5" footer="0.5"/>
      <pageSetup orientation="portrait" r:id="rId6"/>
      <headerFooter alignWithMargins="0"/>
    </customSheetView>
    <customSheetView guid="{C39F923C-6CD3-45D8-86F8-6C4D806DDD7E}" showPageBreaks="1" printArea="1" view="pageBreakPreview">
      <selection activeCell="F45" sqref="F45"/>
      <pageMargins left="0.75" right="0.75" top="0.65" bottom="1" header="0.5" footer="0.5"/>
      <pageSetup orientation="portrait" r:id="rId7"/>
      <headerFooter alignWithMargins="0"/>
    </customSheetView>
    <customSheetView guid="{9CA44E70-650F-49CD-967F-298619682CA2}" topLeftCell="A4">
      <selection activeCell="B6" sqref="B6"/>
      <pageMargins left="0.75" right="0.75" top="0.65" bottom="1" header="0.5" footer="0.5"/>
      <pageSetup orientation="portrait" r:id="rId8"/>
      <headerFooter alignWithMargins="0"/>
    </customSheetView>
  </customSheetViews>
  <mergeCells count="1">
    <mergeCell ref="A2:D2"/>
  </mergeCells>
  <phoneticPr fontId="30" type="noConversion"/>
  <pageMargins left="0.75" right="0.75" top="0.65" bottom="1" header="0.5" footer="0.5"/>
  <pageSetup orientation="portrait" r:id="rId9"/>
  <headerFooter alignWithMargins="0"/>
  <drawing r:id="rId1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
    <tabColor indexed="47"/>
  </sheetPr>
  <dimension ref="A1:F21"/>
  <sheetViews>
    <sheetView zoomScaleNormal="100" workbookViewId="0">
      <selection activeCell="D7" sqref="D7"/>
    </sheetView>
  </sheetViews>
  <sheetFormatPr defaultRowHeight="16.5"/>
  <cols>
    <col min="1" max="1" width="9" style="285"/>
    <col min="2" max="2" width="26.875" style="94" customWidth="1"/>
    <col min="3" max="3" width="22.875" style="94" customWidth="1"/>
    <col min="4" max="5" width="15.625" style="94" customWidth="1"/>
    <col min="6" max="16384" width="9" style="76"/>
  </cols>
  <sheetData>
    <row r="1" spans="1:6">
      <c r="A1" s="274"/>
      <c r="B1" s="275"/>
      <c r="C1" s="275"/>
      <c r="D1" s="275"/>
      <c r="E1" s="275"/>
    </row>
    <row r="2" spans="1:6" ht="21.95" customHeight="1">
      <c r="A2" s="714" t="s">
        <v>297</v>
      </c>
      <c r="B2" s="714"/>
      <c r="C2" s="714"/>
      <c r="D2" s="715"/>
      <c r="E2"/>
    </row>
    <row r="3" spans="1:6">
      <c r="A3" s="274"/>
      <c r="B3" s="275"/>
      <c r="C3" s="275"/>
      <c r="D3" s="275"/>
      <c r="E3" s="275"/>
    </row>
    <row r="4" spans="1:6" ht="30">
      <c r="A4" s="98" t="s">
        <v>286</v>
      </c>
      <c r="B4" s="276" t="s">
        <v>287</v>
      </c>
      <c r="C4" s="98" t="s">
        <v>298</v>
      </c>
      <c r="D4" s="98" t="s">
        <v>299</v>
      </c>
      <c r="E4" s="98" t="s">
        <v>260</v>
      </c>
    </row>
    <row r="5" spans="1:6" ht="18" customHeight="1">
      <c r="A5" s="277" t="s">
        <v>291</v>
      </c>
      <c r="B5" s="277" t="s">
        <v>292</v>
      </c>
      <c r="C5" s="277" t="s">
        <v>293</v>
      </c>
      <c r="D5" s="277" t="s">
        <v>294</v>
      </c>
      <c r="E5" s="277" t="s">
        <v>295</v>
      </c>
    </row>
    <row r="6" spans="1:6" ht="45" customHeight="1">
      <c r="A6" s="278">
        <v>1</v>
      </c>
      <c r="B6" s="279"/>
      <c r="C6" s="280"/>
      <c r="D6" s="281"/>
      <c r="E6" s="282">
        <f>C6*D6</f>
        <v>0</v>
      </c>
    </row>
    <row r="7" spans="1:6" ht="45" customHeight="1">
      <c r="A7" s="278">
        <v>2</v>
      </c>
      <c r="B7" s="279"/>
      <c r="C7" s="280"/>
      <c r="D7" s="281"/>
      <c r="E7" s="282">
        <f t="shared" ref="E7:E15" si="0">C7*D7</f>
        <v>0</v>
      </c>
    </row>
    <row r="8" spans="1:6" ht="45" customHeight="1">
      <c r="A8" s="278">
        <v>3</v>
      </c>
      <c r="B8" s="279"/>
      <c r="C8" s="280"/>
      <c r="D8" s="281"/>
      <c r="E8" s="282">
        <f t="shared" si="0"/>
        <v>0</v>
      </c>
    </row>
    <row r="9" spans="1:6" ht="45" customHeight="1">
      <c r="A9" s="278">
        <v>4</v>
      </c>
      <c r="B9" s="279"/>
      <c r="C9" s="280"/>
      <c r="D9" s="281"/>
      <c r="E9" s="282">
        <f t="shared" si="0"/>
        <v>0</v>
      </c>
    </row>
    <row r="10" spans="1:6" ht="45" customHeight="1">
      <c r="A10" s="278">
        <v>5</v>
      </c>
      <c r="B10" s="279"/>
      <c r="C10" s="280"/>
      <c r="D10" s="281"/>
      <c r="E10" s="282">
        <f t="shared" si="0"/>
        <v>0</v>
      </c>
    </row>
    <row r="11" spans="1:6" ht="45" customHeight="1">
      <c r="A11" s="278">
        <v>6</v>
      </c>
      <c r="B11" s="279"/>
      <c r="C11" s="280"/>
      <c r="D11" s="281"/>
      <c r="E11" s="282">
        <f t="shared" si="0"/>
        <v>0</v>
      </c>
    </row>
    <row r="12" spans="1:6" ht="45" customHeight="1">
      <c r="A12" s="278">
        <v>7</v>
      </c>
      <c r="B12" s="279"/>
      <c r="C12" s="280"/>
      <c r="D12" s="281"/>
      <c r="E12" s="282">
        <f t="shared" si="0"/>
        <v>0</v>
      </c>
    </row>
    <row r="13" spans="1:6" ht="45" customHeight="1">
      <c r="A13" s="278">
        <v>8</v>
      </c>
      <c r="B13" s="279"/>
      <c r="C13" s="280"/>
      <c r="D13" s="281"/>
      <c r="E13" s="282">
        <f t="shared" si="0"/>
        <v>0</v>
      </c>
    </row>
    <row r="14" spans="1:6" ht="45" customHeight="1">
      <c r="A14" s="278">
        <v>9</v>
      </c>
      <c r="B14" s="279"/>
      <c r="C14" s="280"/>
      <c r="D14" s="281"/>
      <c r="E14" s="282">
        <f t="shared" si="0"/>
        <v>0</v>
      </c>
    </row>
    <row r="15" spans="1:6" ht="45" customHeight="1">
      <c r="A15" s="278">
        <v>10</v>
      </c>
      <c r="B15" s="279"/>
      <c r="C15" s="280"/>
      <c r="D15" s="281"/>
      <c r="E15" s="282">
        <f t="shared" si="0"/>
        <v>0</v>
      </c>
    </row>
    <row r="16" spans="1:6" ht="45" customHeight="1">
      <c r="A16" s="206"/>
      <c r="B16" s="283" t="s">
        <v>296</v>
      </c>
      <c r="C16" s="283"/>
      <c r="D16" s="283"/>
      <c r="E16" s="283">
        <f>SUM(E6:E15)</f>
        <v>0</v>
      </c>
      <c r="F16" s="284"/>
    </row>
    <row r="17" ht="30" customHeight="1"/>
    <row r="18" ht="30" customHeight="1"/>
    <row r="19" ht="30" customHeight="1"/>
    <row r="20" ht="30" customHeight="1"/>
    <row r="21" ht="30" customHeight="1"/>
  </sheetData>
  <sheetProtection password="8665" sheet="1" formatColumns="0" formatRows="0" selectLockedCells="1"/>
  <customSheetViews>
    <customSheetView guid="{08A645C4-A23F-4400-B0CE-1685BC312A6F}">
      <selection activeCell="B6" sqref="B6"/>
      <pageMargins left="0.75" right="0.75" top="0.65" bottom="1" header="0.5" footer="0.5"/>
      <pageSetup orientation="portrait" r:id="rId1"/>
      <headerFooter alignWithMargins="0"/>
    </customSheetView>
    <customSheetView guid="{E95B21C1-D936-4435-AF6F-90CF0B6A7506}" scale="60" showPageBreaks="1" printArea="1" view="pageBreakPreview" topLeftCell="A7">
      <selection activeCell="C8" sqref="C8"/>
      <pageMargins left="0.75" right="0.75" top="0.65" bottom="1" header="0.5" footer="0.5"/>
      <pageSetup orientation="portrait" r:id="rId2"/>
      <headerFooter alignWithMargins="0"/>
    </customSheetView>
    <customSheetView guid="{B0EE7D76-5806-4718-BDAD-3A3EA691E5E4}" scale="90">
      <selection activeCell="C8" sqref="C8"/>
      <pageMargins left="0.75" right="0.75" top="0.65" bottom="1" header="0.5" footer="0.5"/>
      <pageSetup orientation="portrait" r:id="rId3"/>
      <headerFooter alignWithMargins="0"/>
    </customSheetView>
    <customSheetView guid="{696D9240-6693-44E8-B9A4-2BFADD101EE2}" scale="90">
      <selection activeCell="C8" sqref="C8"/>
      <pageMargins left="0.75" right="0.75" top="0.65" bottom="1" header="0.5" footer="0.5"/>
      <pageSetup orientation="portrait" r:id="rId4"/>
      <headerFooter alignWithMargins="0"/>
    </customSheetView>
    <customSheetView guid="{58D82F59-8CF6-455F-B9F4-081499FDF243}" scale="90">
      <selection activeCell="C8" sqref="C8"/>
      <pageMargins left="0.75" right="0.75" top="0.65" bottom="1" header="0.5" footer="0.5"/>
      <pageSetup orientation="portrait" r:id="rId5"/>
      <headerFooter alignWithMargins="0"/>
    </customSheetView>
    <customSheetView guid="{B1277D53-29D6-4226-81E2-084FB62977B6}" scale="60" showPageBreaks="1" printArea="1" view="pageBreakPreview" topLeftCell="A7">
      <selection activeCell="C8" sqref="C8"/>
      <pageMargins left="0.75" right="0.75" top="0.65" bottom="1" header="0.5" footer="0.5"/>
      <pageSetup orientation="portrait" r:id="rId6"/>
      <headerFooter alignWithMargins="0"/>
    </customSheetView>
    <customSheetView guid="{C39F923C-6CD3-45D8-86F8-6C4D806DDD7E}" scale="60" showPageBreaks="1" printArea="1" view="pageBreakPreview">
      <selection activeCell="F45" sqref="F45"/>
      <pageMargins left="0.75" right="0.75" top="0.65" bottom="1" header="0.5" footer="0.5"/>
      <pageSetup orientation="portrait" r:id="rId7"/>
      <headerFooter alignWithMargins="0"/>
    </customSheetView>
    <customSheetView guid="{9CA44E70-650F-49CD-967F-298619682CA2}" topLeftCell="A6">
      <selection activeCell="B6" sqref="B6"/>
      <pageMargins left="0.75" right="0.75" top="0.65" bottom="1" header="0.5" footer="0.5"/>
      <pageSetup orientation="portrait" r:id="rId8"/>
      <headerFooter alignWithMargins="0"/>
    </customSheetView>
  </customSheetViews>
  <mergeCells count="1">
    <mergeCell ref="A2:D2"/>
  </mergeCells>
  <phoneticPr fontId="30" type="noConversion"/>
  <pageMargins left="0.75" right="0.75" top="0.65" bottom="1" header="0.5" footer="0.5"/>
  <pageSetup orientation="portrait" r:id="rId9"/>
  <headerFooter alignWithMargins="0"/>
  <drawing r:id="rId1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3">
    <tabColor indexed="61"/>
  </sheetPr>
  <dimension ref="A1:G21"/>
  <sheetViews>
    <sheetView topLeftCell="A3" zoomScaleNormal="100" zoomScaleSheetLayoutView="100" workbookViewId="0">
      <selection activeCell="E12" sqref="E12"/>
    </sheetView>
  </sheetViews>
  <sheetFormatPr defaultRowHeight="16.5"/>
  <cols>
    <col min="1" max="1" width="7.625" style="285" customWidth="1"/>
    <col min="2" max="4" width="20.625" style="94" customWidth="1"/>
    <col min="5" max="5" width="9.625" style="94" customWidth="1"/>
    <col min="6" max="6" width="12.625" style="94" customWidth="1"/>
    <col min="7" max="16384" width="9" style="76"/>
  </cols>
  <sheetData>
    <row r="1" spans="1:7">
      <c r="A1" s="274"/>
      <c r="B1" s="275"/>
      <c r="C1" s="275"/>
      <c r="D1" s="275"/>
      <c r="E1" s="275"/>
      <c r="F1" s="275"/>
    </row>
    <row r="2" spans="1:7" ht="21.95" customHeight="1">
      <c r="A2" s="714" t="s">
        <v>300</v>
      </c>
      <c r="B2" s="714"/>
      <c r="C2" s="714"/>
      <c r="D2" s="714"/>
      <c r="E2" s="715"/>
      <c r="F2" s="76"/>
    </row>
    <row r="3" spans="1:7">
      <c r="A3" s="274"/>
      <c r="B3" s="275"/>
      <c r="C3" s="275"/>
      <c r="D3" s="275"/>
      <c r="E3" s="275"/>
      <c r="F3" s="275"/>
    </row>
    <row r="4" spans="1:7" ht="45">
      <c r="A4" s="98" t="s">
        <v>286</v>
      </c>
      <c r="B4" s="276" t="s">
        <v>287</v>
      </c>
      <c r="C4" s="98" t="s">
        <v>301</v>
      </c>
      <c r="D4" s="98" t="s">
        <v>302</v>
      </c>
      <c r="E4" s="98" t="s">
        <v>303</v>
      </c>
      <c r="F4" s="98" t="s">
        <v>304</v>
      </c>
    </row>
    <row r="5" spans="1:7" ht="18" customHeight="1">
      <c r="A5" s="277" t="s">
        <v>291</v>
      </c>
      <c r="B5" s="277" t="s">
        <v>292</v>
      </c>
      <c r="C5" s="277" t="s">
        <v>293</v>
      </c>
      <c r="D5" s="277" t="s">
        <v>294</v>
      </c>
      <c r="E5" s="286" t="s">
        <v>305</v>
      </c>
      <c r="F5" s="277" t="s">
        <v>306</v>
      </c>
    </row>
    <row r="6" spans="1:7" ht="45" customHeight="1">
      <c r="A6" s="278">
        <v>1</v>
      </c>
      <c r="B6" s="279"/>
      <c r="C6" s="280"/>
      <c r="D6" s="280"/>
      <c r="E6" s="281"/>
      <c r="F6" s="282">
        <f>C6*E6</f>
        <v>0</v>
      </c>
    </row>
    <row r="7" spans="1:7" ht="45" customHeight="1">
      <c r="A7" s="278">
        <v>2</v>
      </c>
      <c r="B7" s="279"/>
      <c r="C7" s="280"/>
      <c r="D7" s="280"/>
      <c r="E7" s="281"/>
      <c r="F7" s="282">
        <f t="shared" ref="F7:F15" si="0">C7*E7</f>
        <v>0</v>
      </c>
    </row>
    <row r="8" spans="1:7" ht="45" customHeight="1">
      <c r="A8" s="278">
        <v>3</v>
      </c>
      <c r="B8" s="279"/>
      <c r="C8" s="280"/>
      <c r="D8" s="280"/>
      <c r="E8" s="281"/>
      <c r="F8" s="282">
        <f t="shared" si="0"/>
        <v>0</v>
      </c>
    </row>
    <row r="9" spans="1:7" ht="45" customHeight="1">
      <c r="A9" s="278">
        <v>4</v>
      </c>
      <c r="B9" s="279"/>
      <c r="C9" s="280"/>
      <c r="D9" s="280"/>
      <c r="E9" s="281"/>
      <c r="F9" s="282">
        <f t="shared" si="0"/>
        <v>0</v>
      </c>
    </row>
    <row r="10" spans="1:7" ht="45" customHeight="1">
      <c r="A10" s="278">
        <v>5</v>
      </c>
      <c r="B10" s="279"/>
      <c r="C10" s="280"/>
      <c r="D10" s="280"/>
      <c r="E10" s="281"/>
      <c r="F10" s="282">
        <f t="shared" si="0"/>
        <v>0</v>
      </c>
    </row>
    <row r="11" spans="1:7" ht="45" customHeight="1">
      <c r="A11" s="278">
        <v>6</v>
      </c>
      <c r="B11" s="279"/>
      <c r="C11" s="280"/>
      <c r="D11" s="280"/>
      <c r="E11" s="281"/>
      <c r="F11" s="282">
        <f t="shared" si="0"/>
        <v>0</v>
      </c>
    </row>
    <row r="12" spans="1:7" ht="45" customHeight="1">
      <c r="A12" s="278">
        <v>7</v>
      </c>
      <c r="B12" s="279"/>
      <c r="C12" s="280"/>
      <c r="D12" s="280"/>
      <c r="E12" s="281"/>
      <c r="F12" s="282">
        <f t="shared" si="0"/>
        <v>0</v>
      </c>
    </row>
    <row r="13" spans="1:7" ht="45" customHeight="1">
      <c r="A13" s="278">
        <v>8</v>
      </c>
      <c r="B13" s="279"/>
      <c r="C13" s="280"/>
      <c r="D13" s="280"/>
      <c r="E13" s="281"/>
      <c r="F13" s="282">
        <f t="shared" si="0"/>
        <v>0</v>
      </c>
    </row>
    <row r="14" spans="1:7" ht="45" customHeight="1">
      <c r="A14" s="278">
        <v>9</v>
      </c>
      <c r="B14" s="279"/>
      <c r="C14" s="280"/>
      <c r="D14" s="280"/>
      <c r="E14" s="281"/>
      <c r="F14" s="282">
        <f t="shared" si="0"/>
        <v>0</v>
      </c>
    </row>
    <row r="15" spans="1:7" ht="45" customHeight="1">
      <c r="A15" s="278">
        <v>10</v>
      </c>
      <c r="B15" s="279"/>
      <c r="C15" s="280"/>
      <c r="D15" s="280"/>
      <c r="E15" s="281"/>
      <c r="F15" s="282">
        <f t="shared" si="0"/>
        <v>0</v>
      </c>
    </row>
    <row r="16" spans="1:7" ht="45" customHeight="1">
      <c r="A16" s="206"/>
      <c r="B16" s="283" t="s">
        <v>296</v>
      </c>
      <c r="C16" s="283"/>
      <c r="D16" s="283"/>
      <c r="E16" s="283"/>
      <c r="F16" s="283">
        <f>SUM(F6:F15)</f>
        <v>0</v>
      </c>
      <c r="G16" s="284"/>
    </row>
    <row r="17" ht="30" customHeight="1"/>
    <row r="18" ht="30" customHeight="1"/>
    <row r="19" ht="30" customHeight="1"/>
    <row r="20" ht="30" customHeight="1"/>
    <row r="21" ht="30" customHeight="1"/>
  </sheetData>
  <sheetProtection password="8665" sheet="1" formatColumns="0" formatRows="0" selectLockedCells="1"/>
  <customSheetViews>
    <customSheetView guid="{08A645C4-A23F-4400-B0CE-1685BC312A6F}">
      <selection activeCell="B6" sqref="B6"/>
      <pageMargins left="0.75" right="0.62" top="0.65" bottom="1" header="0.5" footer="0.5"/>
      <pageSetup orientation="portrait" r:id="rId1"/>
      <headerFooter alignWithMargins="0"/>
    </customSheetView>
    <customSheetView guid="{E95B21C1-D936-4435-AF6F-90CF0B6A7506}" showPageBreaks="1" printArea="1" view="pageBreakPreview" topLeftCell="A10">
      <selection activeCell="E7" sqref="E7"/>
      <pageMargins left="0.75" right="0.62" top="0.65" bottom="1" header="0.5" footer="0.5"/>
      <pageSetup orientation="portrait" r:id="rId2"/>
      <headerFooter alignWithMargins="0"/>
    </customSheetView>
    <customSheetView guid="{B0EE7D76-5806-4718-BDAD-3A3EA691E5E4}">
      <selection activeCell="C7" sqref="C7"/>
      <pageMargins left="0.75" right="0.62" top="0.65" bottom="1" header="0.5" footer="0.5"/>
      <pageSetup orientation="portrait" r:id="rId3"/>
      <headerFooter alignWithMargins="0"/>
    </customSheetView>
    <customSheetView guid="{696D9240-6693-44E8-B9A4-2BFADD101EE2}">
      <selection activeCell="C7" sqref="C7"/>
      <pageMargins left="0.75" right="0.62" top="0.65" bottom="1" header="0.5" footer="0.5"/>
      <pageSetup orientation="portrait" r:id="rId4"/>
      <headerFooter alignWithMargins="0"/>
    </customSheetView>
    <customSheetView guid="{58D82F59-8CF6-455F-B9F4-081499FDF243}">
      <selection activeCell="C7" sqref="C7"/>
      <pageMargins left="0.75" right="0.62" top="0.65" bottom="1" header="0.5" footer="0.5"/>
      <pageSetup orientation="portrait" r:id="rId5"/>
      <headerFooter alignWithMargins="0"/>
    </customSheetView>
    <customSheetView guid="{B1277D53-29D6-4226-81E2-084FB62977B6}" showPageBreaks="1" printArea="1" view="pageBreakPreview" topLeftCell="A10">
      <selection activeCell="E7" sqref="E7"/>
      <pageMargins left="0.75" right="0.62" top="0.65" bottom="1" header="0.5" footer="0.5"/>
      <pageSetup orientation="portrait" r:id="rId6"/>
      <headerFooter alignWithMargins="0"/>
    </customSheetView>
    <customSheetView guid="{C39F923C-6CD3-45D8-86F8-6C4D806DDD7E}" showPageBreaks="1" printArea="1" view="pageBreakPreview" topLeftCell="A4">
      <selection activeCell="F45" sqref="F45"/>
      <pageMargins left="0.75" right="0.62" top="0.65" bottom="1" header="0.5" footer="0.5"/>
      <pageSetup orientation="portrait" r:id="rId7"/>
      <headerFooter alignWithMargins="0"/>
    </customSheetView>
    <customSheetView guid="{9CA44E70-650F-49CD-967F-298619682CA2}" topLeftCell="A4">
      <selection activeCell="B6" sqref="B6"/>
      <pageMargins left="0.75" right="0.62" top="0.65" bottom="1" header="0.5" footer="0.5"/>
      <pageSetup orientation="portrait" r:id="rId8"/>
      <headerFooter alignWithMargins="0"/>
    </customSheetView>
  </customSheetViews>
  <mergeCells count="1">
    <mergeCell ref="A2:E2"/>
  </mergeCells>
  <phoneticPr fontId="30" type="noConversion"/>
  <pageMargins left="0.75" right="0.62" top="0.65" bottom="1" header="0.5" footer="0.5"/>
  <pageSetup orientation="portrait" r:id="rId9"/>
  <headerFooter alignWithMargins="0"/>
  <drawing r:id="rId1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6"/>
  <dimension ref="A1:AO67"/>
  <sheetViews>
    <sheetView showZeros="0" view="pageBreakPreview" zoomScaleNormal="100" zoomScaleSheetLayoutView="100" workbookViewId="0">
      <selection activeCell="F42" sqref="F42"/>
    </sheetView>
  </sheetViews>
  <sheetFormatPr defaultColWidth="8" defaultRowHeight="16.5"/>
  <cols>
    <col min="1" max="1" width="9.375" style="109" customWidth="1"/>
    <col min="2" max="2" width="9.375" style="111" customWidth="1"/>
    <col min="3" max="3" width="12.875" style="109" customWidth="1"/>
    <col min="4" max="4" width="18.125" style="109" customWidth="1"/>
    <col min="5" max="5" width="11.125" style="109" customWidth="1"/>
    <col min="6" max="6" width="29.875" style="106" customWidth="1"/>
    <col min="7" max="8" width="8" style="106" customWidth="1"/>
    <col min="9" max="25" width="8" style="107" customWidth="1"/>
    <col min="26" max="27" width="8" style="193" customWidth="1"/>
    <col min="28" max="28" width="17.5" style="193" customWidth="1"/>
    <col min="29" max="29" width="12.125" style="193" customWidth="1"/>
    <col min="30" max="30" width="8" style="193" customWidth="1"/>
    <col min="31" max="31" width="8" style="194" customWidth="1"/>
    <col min="32" max="32" width="12" style="194" customWidth="1"/>
    <col min="33" max="35" width="8" style="193" customWidth="1"/>
    <col min="36" max="36" width="9.125" style="193" customWidth="1"/>
    <col min="37" max="41" width="8" style="193" customWidth="1"/>
    <col min="42" max="16384" width="8" style="107"/>
  </cols>
  <sheetData>
    <row r="1" spans="1:36">
      <c r="A1" s="104" t="str">
        <f>Cover!B3</f>
        <v>Specification No.: ODP/BB/C&amp;M-4460/OT-09/RFx No. 5002005058/25-26</v>
      </c>
      <c r="B1" s="104"/>
      <c r="C1" s="105"/>
      <c r="D1" s="105"/>
      <c r="E1" s="105"/>
      <c r="F1" s="114" t="s">
        <v>307</v>
      </c>
      <c r="Z1" s="193" t="e">
        <f>#REF!</f>
        <v>#REF!</v>
      </c>
      <c r="AE1" s="194">
        <v>1</v>
      </c>
      <c r="AF1" s="194" t="s">
        <v>1</v>
      </c>
      <c r="AI1" s="194">
        <v>1</v>
      </c>
      <c r="AJ1" s="193" t="s">
        <v>5</v>
      </c>
    </row>
    <row r="2" spans="1:36">
      <c r="B2" s="109"/>
      <c r="F2" s="109"/>
      <c r="Z2" s="193" t="e">
        <f>#REF!</f>
        <v>#REF!</v>
      </c>
      <c r="AE2" s="194">
        <v>2</v>
      </c>
      <c r="AF2" s="194" t="s">
        <v>2</v>
      </c>
      <c r="AI2" s="194">
        <v>2</v>
      </c>
      <c r="AJ2" s="193" t="s">
        <v>6</v>
      </c>
    </row>
    <row r="3" spans="1:36" ht="15">
      <c r="A3" s="724" t="s">
        <v>118</v>
      </c>
      <c r="B3" s="724"/>
      <c r="C3" s="724"/>
      <c r="D3" s="724"/>
      <c r="E3" s="724"/>
      <c r="F3" s="724"/>
      <c r="AE3" s="194">
        <v>3</v>
      </c>
      <c r="AF3" s="194" t="s">
        <v>3</v>
      </c>
      <c r="AI3" s="194">
        <v>3</v>
      </c>
      <c r="AJ3" s="193" t="s">
        <v>7</v>
      </c>
    </row>
    <row r="4" spans="1:36" ht="15">
      <c r="A4" s="108"/>
      <c r="B4" s="108"/>
      <c r="C4" s="108"/>
      <c r="D4" s="108"/>
      <c r="E4" s="108"/>
      <c r="F4" s="108"/>
      <c r="AE4" s="194">
        <v>4</v>
      </c>
      <c r="AF4" s="194" t="s">
        <v>4</v>
      </c>
      <c r="AI4" s="194">
        <v>4</v>
      </c>
      <c r="AJ4" s="193" t="s">
        <v>8</v>
      </c>
    </row>
    <row r="5" spans="1:36">
      <c r="A5" s="111" t="s">
        <v>281</v>
      </c>
      <c r="C5" s="725"/>
      <c r="D5" s="726"/>
      <c r="E5" s="726"/>
      <c r="F5" s="726"/>
      <c r="AE5" s="194">
        <v>5</v>
      </c>
      <c r="AF5" s="194" t="s">
        <v>4</v>
      </c>
      <c r="AI5" s="194">
        <v>5</v>
      </c>
      <c r="AJ5" s="193" t="s">
        <v>9</v>
      </c>
    </row>
    <row r="6" spans="1:36">
      <c r="A6" s="111" t="s">
        <v>272</v>
      </c>
      <c r="B6" s="727">
        <f>'Names of Bidder'!D21</f>
        <v>0</v>
      </c>
      <c r="C6" s="727"/>
      <c r="F6" s="109"/>
      <c r="AE6" s="194">
        <v>6</v>
      </c>
      <c r="AF6" s="194" t="s">
        <v>4</v>
      </c>
      <c r="AG6" s="195">
        <f>DAY(B6)</f>
        <v>0</v>
      </c>
      <c r="AI6" s="194">
        <v>6</v>
      </c>
      <c r="AJ6" s="193" t="s">
        <v>10</v>
      </c>
    </row>
    <row r="7" spans="1:36">
      <c r="A7" s="111"/>
      <c r="B7" s="115"/>
      <c r="C7" s="115"/>
      <c r="F7" s="109"/>
      <c r="AE7" s="194">
        <v>7</v>
      </c>
      <c r="AF7" s="194" t="s">
        <v>4</v>
      </c>
      <c r="AG7" s="195">
        <f>MONTH(B6)</f>
        <v>1</v>
      </c>
      <c r="AI7" s="194">
        <v>7</v>
      </c>
      <c r="AJ7" s="193" t="s">
        <v>11</v>
      </c>
    </row>
    <row r="8" spans="1:36">
      <c r="A8" s="36" t="s">
        <v>233</v>
      </c>
      <c r="B8" s="637" t="str">
        <f>IF('Names of Bidder'!D9=0, "", 'Names of Bidder'!D9)</f>
        <v/>
      </c>
      <c r="C8" s="637"/>
      <c r="F8" s="112"/>
      <c r="AE8" s="194">
        <v>8</v>
      </c>
      <c r="AF8" s="194" t="s">
        <v>4</v>
      </c>
      <c r="AG8" s="195" t="str">
        <f>LOOKUP(AG7,AI1:AI12,AJ1:AJ12)</f>
        <v>January</v>
      </c>
      <c r="AI8" s="194">
        <v>8</v>
      </c>
      <c r="AJ8" s="193" t="s">
        <v>12</v>
      </c>
    </row>
    <row r="9" spans="1:36">
      <c r="A9" s="36" t="s">
        <v>234</v>
      </c>
      <c r="B9" s="637" t="str">
        <f>IF('Names of Bidder'!D10=0, "", 'Names of Bidder'!D10)</f>
        <v/>
      </c>
      <c r="C9" s="637"/>
      <c r="F9" s="112"/>
      <c r="AE9" s="194">
        <v>9</v>
      </c>
      <c r="AF9" s="194" t="s">
        <v>4</v>
      </c>
      <c r="AG9" s="195">
        <f>YEAR(B6)</f>
        <v>1900</v>
      </c>
      <c r="AI9" s="194">
        <v>9</v>
      </c>
      <c r="AJ9" s="193" t="s">
        <v>13</v>
      </c>
    </row>
    <row r="10" spans="1:36">
      <c r="A10" s="37"/>
      <c r="B10" s="637" t="str">
        <f>IF('Names of Bidder'!D11=0, "", 'Names of Bidder'!D11)</f>
        <v/>
      </c>
      <c r="C10" s="637"/>
      <c r="F10" s="112"/>
      <c r="AE10" s="194">
        <v>10</v>
      </c>
      <c r="AF10" s="194" t="s">
        <v>4</v>
      </c>
      <c r="AI10" s="194">
        <v>10</v>
      </c>
      <c r="AJ10" s="193" t="s">
        <v>14</v>
      </c>
    </row>
    <row r="11" spans="1:36">
      <c r="A11" s="37"/>
      <c r="B11" s="637" t="str">
        <f>IF('Names of Bidder'!D12=0, "", 'Names of Bidder'!D12)</f>
        <v/>
      </c>
      <c r="C11" s="637"/>
      <c r="F11" s="112"/>
      <c r="AE11" s="194">
        <v>11</v>
      </c>
      <c r="AF11" s="194" t="s">
        <v>4</v>
      </c>
      <c r="AI11" s="194">
        <v>11</v>
      </c>
      <c r="AJ11" s="193" t="s">
        <v>15</v>
      </c>
    </row>
    <row r="12" spans="1:36">
      <c r="A12" s="110"/>
      <c r="B12" s="110"/>
      <c r="F12" s="112"/>
      <c r="AE12" s="194">
        <v>12</v>
      </c>
      <c r="AF12" s="194" t="s">
        <v>4</v>
      </c>
      <c r="AI12" s="194">
        <v>12</v>
      </c>
      <c r="AJ12" s="193" t="s">
        <v>16</v>
      </c>
    </row>
    <row r="13" spans="1:36">
      <c r="A13" s="110"/>
      <c r="B13" s="110"/>
      <c r="F13" s="112"/>
      <c r="AE13" s="194">
        <v>13</v>
      </c>
      <c r="AF13" s="194" t="s">
        <v>4</v>
      </c>
    </row>
    <row r="14" spans="1:36" ht="49.5" customHeight="1">
      <c r="A14" s="111"/>
      <c r="F14" s="112"/>
      <c r="AE14" s="194">
        <v>14</v>
      </c>
      <c r="AF14" s="194" t="s">
        <v>4</v>
      </c>
    </row>
    <row r="15" spans="1:36" ht="64.5" customHeight="1">
      <c r="A15" s="461" t="s">
        <v>282</v>
      </c>
      <c r="B15" s="460"/>
      <c r="C15" s="722" t="str">
        <f>Cover!B2</f>
        <v xml:space="preserve">Erection works pertaining to Diversion/Modification of 400KV S/C Rengali-Indravati Transmission Line near Bhawanipatna for construction of NH Bypass Road (Deposit work On Behalf of NHAI).
</v>
      </c>
      <c r="D15" s="722"/>
      <c r="E15" s="722"/>
      <c r="F15" s="722"/>
      <c r="AE15" s="194">
        <v>15</v>
      </c>
      <c r="AF15" s="194" t="s">
        <v>4</v>
      </c>
    </row>
    <row r="16" spans="1:36" ht="33" customHeight="1">
      <c r="A16" s="109" t="s">
        <v>273</v>
      </c>
      <c r="B16" s="109"/>
      <c r="C16" s="112"/>
      <c r="D16" s="112"/>
      <c r="E16" s="112"/>
      <c r="F16" s="112"/>
      <c r="AE16" s="194">
        <v>16</v>
      </c>
      <c r="AF16" s="194" t="s">
        <v>4</v>
      </c>
    </row>
    <row r="17" spans="1:41" ht="120" customHeight="1">
      <c r="A17" s="124">
        <v>1</v>
      </c>
      <c r="B17" s="718" t="str">
        <f>Z17 &amp;AB17 &amp; AC17 &amp; AA17</f>
        <v>In continuation of First Envelope of our Bid, we hereby submit the Second Envelope of the Bid, both of which shall be read together and in conjunction with each other, and shall be construed as an integral part of our Bid. Accordingly, we the undersigned, offer to supply goods as per provision of Technical Specification) under the above-named package in full conformity with the said Bidding Documents for the sum of Rs. 0 (Rs. Zero Only ) or such other sums as may be determined in accordance with the terms and conditions of the Bidding Documents.</v>
      </c>
      <c r="C17" s="718"/>
      <c r="D17" s="718"/>
      <c r="E17" s="718"/>
      <c r="F17" s="718"/>
      <c r="Z17" s="196" t="s">
        <v>402</v>
      </c>
      <c r="AA17" s="197" t="s">
        <v>0</v>
      </c>
      <c r="AB17" s="198">
        <f>'[1]Sch-5 After Discount'!D25</f>
        <v>0</v>
      </c>
      <c r="AC17" s="199" t="str">
        <f>" (" &amp; '[1]N to W'!A4 &amp; ")"</f>
        <v xml:space="preserve"> (Rs. Zero Only )</v>
      </c>
      <c r="AE17" s="194">
        <v>17</v>
      </c>
      <c r="AF17" s="194" t="s">
        <v>4</v>
      </c>
    </row>
    <row r="18" spans="1:41" ht="43.5" customHeight="1">
      <c r="B18" s="716" t="s">
        <v>274</v>
      </c>
      <c r="C18" s="716"/>
      <c r="D18" s="716"/>
      <c r="E18" s="716"/>
      <c r="F18" s="716"/>
      <c r="AE18" s="194">
        <v>18</v>
      </c>
      <c r="AF18" s="194" t="s">
        <v>4</v>
      </c>
    </row>
    <row r="19" spans="1:41" s="106" customFormat="1" ht="33" customHeight="1">
      <c r="A19" s="125">
        <v>2</v>
      </c>
      <c r="B19" s="728" t="s">
        <v>275</v>
      </c>
      <c r="C19" s="728"/>
      <c r="D19" s="728"/>
      <c r="E19" s="728"/>
      <c r="F19" s="728"/>
      <c r="Z19" s="200"/>
      <c r="AA19" s="200"/>
      <c r="AB19" s="200"/>
      <c r="AC19" s="200"/>
      <c r="AD19" s="200"/>
      <c r="AE19" s="194">
        <v>19</v>
      </c>
      <c r="AF19" s="194" t="s">
        <v>4</v>
      </c>
      <c r="AG19" s="200"/>
      <c r="AH19" s="200"/>
      <c r="AI19" s="200"/>
      <c r="AJ19" s="200"/>
      <c r="AK19" s="200"/>
      <c r="AL19" s="200"/>
      <c r="AM19" s="200"/>
      <c r="AN19" s="200"/>
      <c r="AO19" s="200"/>
    </row>
    <row r="20" spans="1:41" ht="45" customHeight="1">
      <c r="A20" s="124">
        <v>2.1</v>
      </c>
      <c r="B20" s="718" t="s">
        <v>276</v>
      </c>
      <c r="C20" s="718"/>
      <c r="D20" s="718"/>
      <c r="E20" s="718"/>
      <c r="F20" s="718"/>
      <c r="AE20" s="194">
        <v>20</v>
      </c>
      <c r="AF20" s="194" t="s">
        <v>4</v>
      </c>
    </row>
    <row r="21" spans="1:41" ht="33" customHeight="1">
      <c r="B21" s="315" t="str">
        <f>"Schedule 1("&amp;'Basic Data'!C9 &amp;") "</f>
        <v xml:space="preserve">Schedule 1() </v>
      </c>
      <c r="C21" s="316"/>
      <c r="D21" s="317" t="s">
        <v>475</v>
      </c>
      <c r="E21" s="316"/>
      <c r="F21" s="318"/>
      <c r="H21" s="172" t="e">
        <f>#REF!</f>
        <v>#REF!</v>
      </c>
      <c r="AE21" s="194">
        <v>23</v>
      </c>
      <c r="AF21" s="194" t="s">
        <v>4</v>
      </c>
    </row>
    <row r="22" spans="1:41" ht="33" customHeight="1">
      <c r="B22" s="315" t="str">
        <f>"Schedule 2("&amp;'Basic Data'!C9 &amp;") "</f>
        <v xml:space="preserve">Schedule 2() </v>
      </c>
      <c r="C22" s="316"/>
      <c r="D22" s="317" t="s">
        <v>454</v>
      </c>
      <c r="E22" s="316"/>
      <c r="F22" s="318"/>
      <c r="AE22" s="194">
        <v>24</v>
      </c>
      <c r="AF22" s="194" t="s">
        <v>4</v>
      </c>
    </row>
    <row r="23" spans="1:41" ht="33" customHeight="1">
      <c r="B23" s="315" t="str">
        <f>"Schedule 3("&amp;'Basic Data'!C9 &amp;") "</f>
        <v xml:space="preserve">Schedule 3() </v>
      </c>
      <c r="C23" s="316"/>
      <c r="D23" s="317" t="s">
        <v>538</v>
      </c>
      <c r="E23" s="316"/>
      <c r="F23" s="318"/>
      <c r="AE23" s="194">
        <v>25</v>
      </c>
      <c r="AF23" s="194" t="s">
        <v>4</v>
      </c>
    </row>
    <row r="24" spans="1:41" ht="104.25" customHeight="1">
      <c r="A24" s="126">
        <v>2.2000000000000002</v>
      </c>
      <c r="B24" s="718" t="s">
        <v>283</v>
      </c>
      <c r="C24" s="718"/>
      <c r="D24" s="718"/>
      <c r="E24" s="718"/>
      <c r="F24" s="718"/>
      <c r="AE24" s="194">
        <v>28</v>
      </c>
      <c r="AF24" s="194" t="s">
        <v>4</v>
      </c>
    </row>
    <row r="25" spans="1:41" ht="67.5" customHeight="1">
      <c r="A25" s="126">
        <v>2.2999999999999998</v>
      </c>
      <c r="B25" s="718" t="s">
        <v>455</v>
      </c>
      <c r="C25" s="718"/>
      <c r="D25" s="718"/>
      <c r="E25" s="718"/>
      <c r="F25" s="718"/>
      <c r="AE25" s="194">
        <v>29</v>
      </c>
      <c r="AF25" s="194" t="s">
        <v>4</v>
      </c>
    </row>
    <row r="26" spans="1:41" ht="149.25" customHeight="1">
      <c r="A26" s="126">
        <v>2.4</v>
      </c>
      <c r="B26" s="718" t="s">
        <v>284</v>
      </c>
      <c r="C26" s="718"/>
      <c r="D26" s="718"/>
      <c r="E26" s="718"/>
      <c r="F26" s="718"/>
      <c r="AE26" s="194">
        <v>30</v>
      </c>
      <c r="AF26" s="194" t="s">
        <v>4</v>
      </c>
    </row>
    <row r="27" spans="1:41" ht="90.75" customHeight="1">
      <c r="A27" s="126">
        <v>2.5</v>
      </c>
      <c r="B27" s="718" t="s">
        <v>456</v>
      </c>
      <c r="C27" s="718"/>
      <c r="D27" s="718"/>
      <c r="E27" s="718"/>
      <c r="F27" s="718"/>
      <c r="AE27" s="194">
        <v>31</v>
      </c>
      <c r="AF27" s="194" t="s">
        <v>1</v>
      </c>
    </row>
    <row r="28" spans="1:41" ht="89.25" customHeight="1">
      <c r="A28" s="124">
        <v>3</v>
      </c>
      <c r="B28" s="718" t="s">
        <v>457</v>
      </c>
      <c r="C28" s="718"/>
      <c r="D28" s="718"/>
      <c r="E28" s="718"/>
      <c r="F28" s="718"/>
    </row>
    <row r="29" spans="1:41" ht="69" customHeight="1">
      <c r="A29" s="126">
        <v>3.1</v>
      </c>
      <c r="B29" s="718" t="s">
        <v>462</v>
      </c>
      <c r="C29" s="718"/>
      <c r="D29" s="718"/>
      <c r="E29" s="718"/>
      <c r="F29" s="718"/>
    </row>
    <row r="30" spans="1:41" ht="81" customHeight="1">
      <c r="A30" s="126">
        <v>3.2</v>
      </c>
      <c r="B30" s="718" t="s">
        <v>469</v>
      </c>
      <c r="C30" s="718"/>
      <c r="D30" s="718"/>
      <c r="E30" s="718"/>
      <c r="F30" s="718"/>
    </row>
    <row r="31" spans="1:41" ht="45.75" customHeight="1">
      <c r="A31" s="126">
        <v>3.3</v>
      </c>
      <c r="B31" s="722" t="s">
        <v>461</v>
      </c>
      <c r="C31" s="722"/>
      <c r="D31" s="722"/>
      <c r="E31" s="722"/>
      <c r="F31" s="722"/>
    </row>
    <row r="32" spans="1:41" ht="70.5" hidden="1" customHeight="1">
      <c r="A32" s="124">
        <v>4</v>
      </c>
      <c r="B32" s="718" t="s">
        <v>458</v>
      </c>
      <c r="C32" s="718"/>
      <c r="D32" s="718"/>
      <c r="E32" s="718"/>
      <c r="F32" s="718"/>
    </row>
    <row r="33" spans="1:41" ht="98.25" customHeight="1">
      <c r="A33" s="124">
        <v>4</v>
      </c>
      <c r="B33" s="718" t="s">
        <v>459</v>
      </c>
      <c r="C33" s="718"/>
      <c r="D33" s="718"/>
      <c r="E33" s="718"/>
      <c r="F33" s="718"/>
    </row>
    <row r="34" spans="1:41" ht="21" customHeight="1">
      <c r="B34" s="28"/>
      <c r="C34" s="28"/>
      <c r="D34" s="28"/>
      <c r="E34" s="116"/>
      <c r="F34" s="116"/>
    </row>
    <row r="35" spans="1:41" ht="21" customHeight="1">
      <c r="B35" s="28" t="s">
        <v>277</v>
      </c>
      <c r="C35" s="76"/>
      <c r="D35" s="83"/>
      <c r="E35" s="83"/>
      <c r="F35" s="83"/>
    </row>
    <row r="36" spans="1:41" ht="21" customHeight="1">
      <c r="B36" s="117"/>
      <c r="C36" s="83"/>
      <c r="D36" s="83"/>
      <c r="E36" s="28"/>
      <c r="F36" s="90" t="s">
        <v>278</v>
      </c>
    </row>
    <row r="37" spans="1:41" ht="21" customHeight="1">
      <c r="B37" s="117"/>
      <c r="C37" s="83"/>
      <c r="D37" s="28"/>
      <c r="E37" s="28"/>
      <c r="F37" s="90" t="e">
        <f>"For and on behalf of " &amp;#REF!</f>
        <v>#REF!</v>
      </c>
    </row>
    <row r="38" spans="1:41" ht="24.95" customHeight="1">
      <c r="A38" s="107"/>
      <c r="B38" s="107"/>
      <c r="C38" s="121"/>
      <c r="D38" s="107"/>
      <c r="E38" s="113"/>
      <c r="F38" s="111"/>
    </row>
    <row r="39" spans="1:41" ht="24.95" customHeight="1">
      <c r="A39" s="140" t="s">
        <v>120</v>
      </c>
      <c r="B39" s="723">
        <f>'Names of Bidder'!D21</f>
        <v>0</v>
      </c>
      <c r="C39" s="723"/>
      <c r="D39" s="405"/>
      <c r="E39" s="113" t="s">
        <v>279</v>
      </c>
      <c r="F39" s="122">
        <f>'Names of Bidder'!D18</f>
        <v>0</v>
      </c>
    </row>
    <row r="40" spans="1:41" ht="24.95" customHeight="1">
      <c r="A40" s="140" t="s">
        <v>121</v>
      </c>
      <c r="B40" s="723">
        <f>'Names of Bidder'!D22</f>
        <v>0</v>
      </c>
      <c r="C40" s="723"/>
      <c r="D40" s="405"/>
      <c r="E40" s="113" t="s">
        <v>280</v>
      </c>
      <c r="F40" s="122">
        <f>'Names of Bidder'!D19</f>
        <v>0</v>
      </c>
    </row>
    <row r="41" spans="1:41" ht="24.95" customHeight="1">
      <c r="B41" s="109"/>
      <c r="D41" s="107"/>
      <c r="E41" s="113"/>
      <c r="F41" s="109"/>
    </row>
    <row r="42" spans="1:41" s="106" customFormat="1" ht="33" customHeight="1">
      <c r="A42" s="137" t="s">
        <v>119</v>
      </c>
      <c r="B42" s="91"/>
      <c r="C42" s="120"/>
      <c r="D42" s="28"/>
      <c r="E42" s="90"/>
      <c r="F42" s="138"/>
      <c r="H42" s="127"/>
      <c r="Z42" s="200"/>
      <c r="AA42" s="200"/>
      <c r="AB42" s="200"/>
      <c r="AC42" s="200"/>
      <c r="AD42" s="200"/>
      <c r="AE42" s="194"/>
      <c r="AF42" s="194"/>
      <c r="AG42" s="200"/>
      <c r="AH42" s="200"/>
      <c r="AI42" s="200"/>
      <c r="AJ42" s="200"/>
      <c r="AK42" s="200"/>
      <c r="AL42" s="200"/>
      <c r="AM42" s="200"/>
      <c r="AN42" s="200"/>
      <c r="AO42" s="200"/>
    </row>
    <row r="43" spans="1:41" s="106" customFormat="1" ht="33" customHeight="1">
      <c r="A43" s="721" t="s">
        <v>143</v>
      </c>
      <c r="B43" s="721"/>
      <c r="C43" s="721"/>
      <c r="D43" s="169"/>
      <c r="E43" s="169"/>
      <c r="F43" s="169"/>
      <c r="H43" s="127"/>
      <c r="Z43" s="200"/>
      <c r="AA43" s="200"/>
      <c r="AB43" s="200"/>
      <c r="AC43" s="200"/>
      <c r="AD43" s="200"/>
      <c r="AE43" s="194"/>
      <c r="AF43" s="194"/>
      <c r="AG43" s="200"/>
      <c r="AH43" s="200"/>
      <c r="AI43" s="200"/>
      <c r="AJ43" s="200"/>
      <c r="AK43" s="200"/>
      <c r="AL43" s="200"/>
      <c r="AM43" s="200"/>
      <c r="AN43" s="200"/>
      <c r="AO43" s="200"/>
    </row>
    <row r="44" spans="1:41" s="106" customFormat="1" ht="33" customHeight="1">
      <c r="A44" s="717"/>
      <c r="B44" s="717"/>
      <c r="C44" s="717"/>
      <c r="D44" s="169"/>
      <c r="E44" s="169"/>
      <c r="F44" s="169"/>
      <c r="H44" s="127"/>
      <c r="Z44" s="200"/>
      <c r="AA44" s="200"/>
      <c r="AB44" s="200"/>
      <c r="AC44" s="200"/>
      <c r="AD44" s="200"/>
      <c r="AE44" s="194"/>
      <c r="AF44" s="194"/>
      <c r="AG44" s="200"/>
      <c r="AH44" s="200"/>
      <c r="AI44" s="200"/>
      <c r="AJ44" s="200"/>
      <c r="AK44" s="200"/>
      <c r="AL44" s="200"/>
      <c r="AM44" s="200"/>
      <c r="AN44" s="200"/>
      <c r="AO44" s="200"/>
    </row>
    <row r="45" spans="1:41" s="106" customFormat="1" ht="33" customHeight="1">
      <c r="A45" s="720"/>
      <c r="B45" s="720"/>
      <c r="C45" s="720"/>
      <c r="D45" s="169"/>
      <c r="E45" s="169"/>
      <c r="F45" s="169"/>
      <c r="H45" s="127"/>
      <c r="Z45" s="200"/>
      <c r="AA45" s="200"/>
      <c r="AB45" s="200"/>
      <c r="AC45" s="200"/>
      <c r="AD45" s="200"/>
      <c r="AE45" s="194"/>
      <c r="AF45" s="194"/>
      <c r="AG45" s="200"/>
      <c r="AH45" s="200"/>
      <c r="AI45" s="200"/>
      <c r="AJ45" s="200"/>
      <c r="AK45" s="200"/>
      <c r="AL45" s="200"/>
      <c r="AM45" s="200"/>
      <c r="AN45" s="200"/>
      <c r="AO45" s="200"/>
    </row>
    <row r="46" spans="1:41" s="106" customFormat="1" ht="33" customHeight="1">
      <c r="A46" s="719" t="s">
        <v>144</v>
      </c>
      <c r="B46" s="719"/>
      <c r="C46" s="719"/>
      <c r="D46" s="169"/>
      <c r="E46" s="169"/>
      <c r="F46" s="169"/>
      <c r="H46" s="127"/>
      <c r="Z46" s="200"/>
      <c r="AA46" s="200"/>
      <c r="AB46" s="200"/>
      <c r="AC46" s="200"/>
      <c r="AD46" s="200"/>
      <c r="AE46" s="194"/>
      <c r="AF46" s="194"/>
      <c r="AG46" s="200"/>
      <c r="AH46" s="200"/>
      <c r="AI46" s="200"/>
      <c r="AJ46" s="200"/>
      <c r="AK46" s="200"/>
      <c r="AL46" s="200"/>
      <c r="AM46" s="200"/>
      <c r="AN46" s="200"/>
      <c r="AO46" s="200"/>
    </row>
    <row r="47" spans="1:41" s="106" customFormat="1" ht="33" customHeight="1">
      <c r="A47" s="719" t="s">
        <v>142</v>
      </c>
      <c r="B47" s="719"/>
      <c r="C47" s="719"/>
      <c r="D47" s="169"/>
      <c r="E47" s="169"/>
      <c r="F47" s="169"/>
      <c r="H47" s="127"/>
      <c r="Z47" s="200"/>
      <c r="AA47" s="200"/>
      <c r="AB47" s="200"/>
      <c r="AC47" s="200"/>
      <c r="AD47" s="200"/>
      <c r="AE47" s="194"/>
      <c r="AF47" s="194"/>
      <c r="AG47" s="200"/>
      <c r="AH47" s="200"/>
      <c r="AI47" s="200"/>
      <c r="AJ47" s="200"/>
      <c r="AK47" s="200"/>
      <c r="AL47" s="200"/>
      <c r="AM47" s="200"/>
      <c r="AN47" s="200"/>
      <c r="AO47" s="200"/>
    </row>
    <row r="48" spans="1:41" s="106" customFormat="1" ht="33" customHeight="1">
      <c r="A48" s="719" t="s">
        <v>145</v>
      </c>
      <c r="B48" s="719"/>
      <c r="C48" s="719"/>
      <c r="D48" s="169"/>
      <c r="E48" s="169"/>
      <c r="F48" s="169"/>
      <c r="H48" s="127"/>
      <c r="Z48" s="200"/>
      <c r="AA48" s="200"/>
      <c r="AB48" s="200"/>
      <c r="AC48" s="200"/>
      <c r="AD48" s="200"/>
      <c r="AE48" s="194"/>
      <c r="AF48" s="194"/>
      <c r="AG48" s="200"/>
      <c r="AH48" s="200"/>
      <c r="AI48" s="200"/>
      <c r="AJ48" s="200"/>
      <c r="AK48" s="200"/>
      <c r="AL48" s="200"/>
      <c r="AM48" s="200"/>
      <c r="AN48" s="200"/>
      <c r="AO48" s="200"/>
    </row>
    <row r="49" spans="1:41" s="106" customFormat="1" ht="33" customHeight="1">
      <c r="A49" s="721" t="s">
        <v>146</v>
      </c>
      <c r="B49" s="721"/>
      <c r="C49" s="721"/>
      <c r="D49" s="169"/>
      <c r="E49" s="169"/>
      <c r="F49" s="169"/>
      <c r="H49" s="127"/>
      <c r="Z49" s="200"/>
      <c r="AA49" s="200"/>
      <c r="AB49" s="200"/>
      <c r="AC49" s="200"/>
      <c r="AD49" s="200"/>
      <c r="AE49" s="194"/>
      <c r="AF49" s="194"/>
      <c r="AG49" s="200"/>
      <c r="AH49" s="200"/>
      <c r="AI49" s="200"/>
      <c r="AJ49" s="200"/>
      <c r="AK49" s="200"/>
      <c r="AL49" s="200"/>
      <c r="AM49" s="200"/>
      <c r="AN49" s="200"/>
      <c r="AO49" s="200"/>
    </row>
    <row r="50" spans="1:41" s="106" customFormat="1" ht="33" customHeight="1">
      <c r="A50" s="717"/>
      <c r="B50" s="717"/>
      <c r="C50" s="717"/>
      <c r="D50" s="169"/>
      <c r="E50" s="169"/>
      <c r="F50" s="169"/>
      <c r="H50" s="127"/>
      <c r="Z50" s="200"/>
      <c r="AA50" s="200"/>
      <c r="AB50" s="200"/>
      <c r="AC50" s="200"/>
      <c r="AD50" s="200"/>
      <c r="AE50" s="194"/>
      <c r="AF50" s="194"/>
      <c r="AG50" s="200"/>
      <c r="AH50" s="200"/>
      <c r="AI50" s="200"/>
      <c r="AJ50" s="200"/>
      <c r="AK50" s="200"/>
      <c r="AL50" s="200"/>
      <c r="AM50" s="200"/>
      <c r="AN50" s="200"/>
      <c r="AO50" s="200"/>
    </row>
    <row r="51" spans="1:41" s="106" customFormat="1" ht="33" customHeight="1">
      <c r="A51" s="720"/>
      <c r="B51" s="720"/>
      <c r="C51" s="720"/>
      <c r="D51" s="729"/>
      <c r="E51" s="729"/>
      <c r="F51" s="729"/>
      <c r="H51" s="127"/>
      <c r="Z51" s="200"/>
      <c r="AA51" s="200"/>
      <c r="AB51" s="200"/>
      <c r="AC51" s="200"/>
      <c r="AD51" s="200"/>
      <c r="AE51" s="194"/>
      <c r="AF51" s="194"/>
      <c r="AG51" s="200"/>
      <c r="AH51" s="200"/>
      <c r="AI51" s="200"/>
      <c r="AJ51" s="200"/>
      <c r="AK51" s="200"/>
      <c r="AL51" s="200"/>
      <c r="AM51" s="200"/>
      <c r="AN51" s="200"/>
      <c r="AO51" s="200"/>
    </row>
    <row r="52" spans="1:41" s="106" customFormat="1" ht="33" customHeight="1">
      <c r="A52" s="137"/>
      <c r="B52" s="137"/>
      <c r="C52" s="137"/>
      <c r="D52" s="139"/>
      <c r="E52" s="139"/>
      <c r="F52" s="139"/>
      <c r="H52" s="127"/>
      <c r="Z52" s="200"/>
      <c r="AA52" s="200"/>
      <c r="AB52" s="200"/>
      <c r="AC52" s="200"/>
      <c r="AD52" s="200"/>
      <c r="AE52" s="194"/>
      <c r="AF52" s="194"/>
      <c r="AG52" s="200"/>
      <c r="AH52" s="200"/>
      <c r="AI52" s="200"/>
      <c r="AJ52" s="200"/>
      <c r="AK52" s="200"/>
      <c r="AL52" s="200"/>
      <c r="AM52" s="200"/>
      <c r="AN52" s="200"/>
      <c r="AO52" s="200"/>
    </row>
    <row r="53" spans="1:41" s="106" customFormat="1" ht="33" customHeight="1">
      <c r="A53" s="127"/>
      <c r="B53" s="111"/>
      <c r="C53" s="109"/>
      <c r="D53" s="109"/>
      <c r="E53" s="109"/>
      <c r="H53" s="127"/>
      <c r="Z53" s="200"/>
      <c r="AA53" s="200"/>
      <c r="AB53" s="200"/>
      <c r="AC53" s="200"/>
      <c r="AD53" s="200"/>
      <c r="AE53" s="194"/>
      <c r="AF53" s="194"/>
      <c r="AG53" s="200"/>
      <c r="AH53" s="200"/>
      <c r="AI53" s="200"/>
      <c r="AJ53" s="200"/>
      <c r="AK53" s="200"/>
      <c r="AL53" s="200"/>
      <c r="AM53" s="200"/>
      <c r="AN53" s="200"/>
      <c r="AO53" s="200"/>
    </row>
    <row r="54" spans="1:41" s="106" customFormat="1" ht="33" customHeight="1">
      <c r="A54" s="127"/>
      <c r="B54" s="111"/>
      <c r="C54" s="109"/>
      <c r="D54" s="109"/>
      <c r="E54" s="109"/>
      <c r="H54" s="127"/>
      <c r="Z54" s="200"/>
      <c r="AA54" s="200"/>
      <c r="AB54" s="200"/>
      <c r="AC54" s="200"/>
      <c r="AD54" s="200"/>
      <c r="AE54" s="194"/>
      <c r="AF54" s="194"/>
      <c r="AG54" s="200"/>
      <c r="AH54" s="200"/>
      <c r="AI54" s="200"/>
      <c r="AJ54" s="200"/>
      <c r="AK54" s="200"/>
      <c r="AL54" s="200"/>
      <c r="AM54" s="200"/>
      <c r="AN54" s="200"/>
      <c r="AO54" s="200"/>
    </row>
    <row r="55" spans="1:41" s="106" customFormat="1" ht="33" customHeight="1">
      <c r="A55" s="127"/>
      <c r="B55" s="111"/>
      <c r="C55" s="109"/>
      <c r="D55" s="109"/>
      <c r="E55" s="109"/>
      <c r="H55" s="127"/>
      <c r="Z55" s="200"/>
      <c r="AA55" s="200"/>
      <c r="AB55" s="200"/>
      <c r="AC55" s="200"/>
      <c r="AD55" s="200"/>
      <c r="AE55" s="194"/>
      <c r="AF55" s="194"/>
      <c r="AG55" s="200"/>
      <c r="AH55" s="200"/>
      <c r="AI55" s="200"/>
      <c r="AJ55" s="200"/>
      <c r="AK55" s="200"/>
      <c r="AL55" s="200"/>
      <c r="AM55" s="200"/>
      <c r="AN55" s="200"/>
      <c r="AO55" s="200"/>
    </row>
    <row r="56" spans="1:41">
      <c r="A56" s="111"/>
    </row>
    <row r="57" spans="1:41">
      <c r="A57" s="111"/>
    </row>
    <row r="58" spans="1:41">
      <c r="A58" s="111"/>
    </row>
    <row r="59" spans="1:41">
      <c r="A59" s="111"/>
    </row>
    <row r="60" spans="1:41">
      <c r="A60" s="111"/>
    </row>
    <row r="61" spans="1:41">
      <c r="A61" s="111"/>
    </row>
    <row r="62" spans="1:41">
      <c r="A62" s="111"/>
    </row>
    <row r="63" spans="1:41">
      <c r="A63" s="111"/>
    </row>
    <row r="64" spans="1:41">
      <c r="A64" s="111"/>
    </row>
    <row r="65" spans="1:1">
      <c r="A65" s="111"/>
    </row>
    <row r="66" spans="1:1">
      <c r="A66" s="111"/>
    </row>
    <row r="67" spans="1:1">
      <c r="A67" s="111"/>
    </row>
  </sheetData>
  <sheetProtection algorithmName="SHA-512" hashValue="YYTIqutOgB0zDKS7MOWXvfcRQu5u0qy9ZQh0Y8Gn3dAeGqPxz30WpVYTmzwCtpVXq/RratgQ6dLgQODLbX/+7Q==" saltValue="wAYJiwQzxLXAZkmvMPmQEQ==" spinCount="100000" sheet="1" formatColumns="0" formatRows="0" selectLockedCells="1"/>
  <customSheetViews>
    <customSheetView guid="{08A645C4-A23F-4400-B0CE-1685BC312A6F}" zeroValues="0" printArea="1" hiddenRows="1">
      <selection activeCell="F45" sqref="F45"/>
      <rowBreaks count="2" manualBreakCount="2">
        <brk id="26" max="5" man="1"/>
        <brk id="33" max="5" man="1"/>
      </rowBreaks>
      <pageMargins left="0.75" right="0.77" top="0.73" bottom="0.75" header="0.52" footer="0.45"/>
      <pageSetup scale="95" orientation="portrait" r:id="rId1"/>
      <headerFooter alignWithMargins="0"/>
    </customSheetView>
    <customSheetView guid="{E95B21C1-D936-4435-AF6F-90CF0B6A7506}" zeroValues="0" hiddenRows="1">
      <selection activeCell="D54" sqref="D54:F54"/>
      <rowBreaks count="2" manualBreakCount="2">
        <brk id="26" max="5" man="1"/>
        <brk id="33" max="5" man="1"/>
      </rowBreaks>
      <pageMargins left="0.75" right="0.77" top="0.73" bottom="0.75" header="0.52" footer="0.45"/>
      <pageSetup scale="95" orientation="portrait" r:id="rId2"/>
      <headerFooter alignWithMargins="0">
        <oddFooter>&amp;L&amp;8Tower Package-P238-TW04, TL associated with Phase-I Generation Project in Orissa (Part-C)&amp;R&amp;"Book Antiqua,Bold"&amp;8Attachment-13 TW04  / Page &amp;P of &amp;N</oddFooter>
      </headerFooter>
    </customSheetView>
    <customSheetView guid="{B0EE7D76-5806-4718-BDAD-3A3EA691E5E4}" showPageBreaks="1" zeroValues="0" printArea="1" hiddenRows="1" view="pageBreakPreview">
      <selection activeCell="C5" sqref="C5:F5"/>
      <rowBreaks count="2" manualBreakCount="2">
        <brk id="25" max="5" man="1"/>
        <brk id="33" max="5" man="1"/>
      </rowBreaks>
      <pageMargins left="0.75" right="0.77" top="0.73" bottom="0.75" header="0.52" footer="0.45"/>
      <pageSetup orientation="portrait" r:id="rId3"/>
      <headerFooter alignWithMargins="0">
        <oddFooter>&amp;L&amp;8Tower Package-P238-TW04, TL associated with Phase-I Generation Project in Orissa (Part-C)&amp;R&amp;"Book Antiqua,Bold"&amp;8Attachment-13 TW04  / Page &amp;P of &amp;N</oddFooter>
      </headerFooter>
    </customSheetView>
    <customSheetView guid="{696D9240-6693-44E8-B9A4-2BFADD101EE2}" zeroValues="0" hiddenRows="1">
      <selection activeCell="C5" sqref="C5:F5"/>
      <pageMargins left="0.75" right="0.77" top="0.73" bottom="0.75" header="0.52" footer="0.45"/>
      <pageSetup orientation="portrait" r:id="rId4"/>
      <headerFooter alignWithMargins="0">
        <oddFooter>&amp;L&amp;8Tower Package-P238-TW04, TL associated with Phase-I Generation Project in Orissa (Part-C)&amp;R&amp;"Book Antiqua,Bold"&amp;8Attachment-13 TW04  / Page &amp;P of &amp;N</oddFooter>
      </headerFooter>
    </customSheetView>
    <customSheetView guid="{58D82F59-8CF6-455F-B9F4-081499FDF243}" showPageBreaks="1" zeroValues="0" printArea="1" hiddenRows="1" view="pageBreakPreview">
      <selection activeCell="C5" sqref="C5:F5"/>
      <rowBreaks count="2" manualBreakCount="2">
        <brk id="25" max="5" man="1"/>
        <brk id="33" max="5" man="1"/>
      </rowBreaks>
      <pageMargins left="0.75" right="0.77" top="0.73" bottom="0.75" header="0.52" footer="0.45"/>
      <pageSetup orientation="portrait" r:id="rId5"/>
      <headerFooter alignWithMargins="0">
        <oddFooter>&amp;L&amp;8Tower Package-P238-TW04, TL associated with Phase-I Generation Project in Orissa (Part-C)&amp;R&amp;"Book Antiqua,Bold"&amp;8Attachment-13 TW04  / Page &amp;P of &amp;N</oddFooter>
      </headerFooter>
    </customSheetView>
    <customSheetView guid="{B1277D53-29D6-4226-81E2-084FB62977B6}" zeroValues="0" hiddenRows="1">
      <selection activeCell="D54" sqref="D54:F54"/>
      <rowBreaks count="2" manualBreakCount="2">
        <brk id="26" max="5" man="1"/>
        <brk id="33" max="5" man="1"/>
      </rowBreaks>
      <pageMargins left="0.75" right="0.77" top="0.73" bottom="0.75" header="0.52" footer="0.45"/>
      <pageSetup scale="95" orientation="portrait" r:id="rId6"/>
      <headerFooter alignWithMargins="0">
        <oddFooter>&amp;L&amp;8Tower Package-P238-TW04, TL associated with Phase-I Generation Project in Orissa (Part-C)&amp;R&amp;"Book Antiqua,Bold"&amp;8Attachment-13 TW04  / Page &amp;P of &amp;N</oddFooter>
      </headerFooter>
    </customSheetView>
    <customSheetView guid="{C39F923C-6CD3-45D8-86F8-6C4D806DDD7E}" zeroValues="0" hiddenRows="1">
      <selection activeCell="F45" sqref="F45"/>
      <rowBreaks count="2" manualBreakCount="2">
        <brk id="26" max="5" man="1"/>
        <brk id="33" max="5" man="1"/>
      </rowBreaks>
      <pageMargins left="0.75" right="0.77" top="0.73" bottom="0.75" header="0.52" footer="0.45"/>
      <pageSetup scale="95" orientation="portrait" r:id="rId7"/>
      <headerFooter alignWithMargins="0"/>
    </customSheetView>
    <customSheetView guid="{9CA44E70-650F-49CD-967F-298619682CA2}" zeroValues="0" hiddenRows="1">
      <selection activeCell="F45" sqref="F45"/>
      <rowBreaks count="2" manualBreakCount="2">
        <brk id="26" max="5" man="1"/>
        <brk id="33" max="5" man="1"/>
      </rowBreaks>
      <pageMargins left="0.75" right="0.77" top="0.73" bottom="0.75" header="0.52" footer="0.45"/>
      <pageSetup scale="95" orientation="portrait" r:id="rId8"/>
      <headerFooter alignWithMargins="0"/>
    </customSheetView>
  </customSheetViews>
  <mergeCells count="34">
    <mergeCell ref="B20:F20"/>
    <mergeCell ref="A51:C51"/>
    <mergeCell ref="B28:F28"/>
    <mergeCell ref="B30:F30"/>
    <mergeCell ref="A43:C43"/>
    <mergeCell ref="D51:F51"/>
    <mergeCell ref="A44:C44"/>
    <mergeCell ref="B32:F32"/>
    <mergeCell ref="B40:C40"/>
    <mergeCell ref="A3:F3"/>
    <mergeCell ref="C5:F5"/>
    <mergeCell ref="B6:C6"/>
    <mergeCell ref="C15:F15"/>
    <mergeCell ref="B17:F17"/>
    <mergeCell ref="B8:C8"/>
    <mergeCell ref="B9:C9"/>
    <mergeCell ref="B10:C10"/>
    <mergeCell ref="B11:C11"/>
    <mergeCell ref="B18:F18"/>
    <mergeCell ref="A50:C50"/>
    <mergeCell ref="B29:F29"/>
    <mergeCell ref="A47:C47"/>
    <mergeCell ref="A45:C45"/>
    <mergeCell ref="A49:C49"/>
    <mergeCell ref="A48:C48"/>
    <mergeCell ref="B31:F31"/>
    <mergeCell ref="B27:F27"/>
    <mergeCell ref="B39:C39"/>
    <mergeCell ref="B33:F33"/>
    <mergeCell ref="B25:F25"/>
    <mergeCell ref="A46:C46"/>
    <mergeCell ref="B24:F24"/>
    <mergeCell ref="B26:F26"/>
    <mergeCell ref="B19:F19"/>
  </mergeCells>
  <phoneticPr fontId="34" type="noConversion"/>
  <pageMargins left="0.75" right="0.77" top="0.73" bottom="0.75" header="0.52" footer="0.45"/>
  <pageSetup scale="92" orientation="portrait" r:id="rId9"/>
  <headerFooter alignWithMargins="0"/>
  <rowBreaks count="2" manualBreakCount="2">
    <brk id="23" max="5" man="1"/>
    <brk id="30" max="5" man="1"/>
  </rowBreaks>
  <drawing r:id="rId1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8"/>
  <dimension ref="A1:L46"/>
  <sheetViews>
    <sheetView view="pageBreakPreview" topLeftCell="A31" zoomScaleNormal="100" zoomScaleSheetLayoutView="100" workbookViewId="0">
      <selection activeCell="H12" sqref="H12"/>
    </sheetView>
  </sheetViews>
  <sheetFormatPr defaultColWidth="8" defaultRowHeight="16.5"/>
  <cols>
    <col min="1" max="1" width="7.5" style="320" customWidth="1"/>
    <col min="2" max="2" width="46.875" style="320" customWidth="1"/>
    <col min="3" max="3" width="2.25" style="320" customWidth="1"/>
    <col min="4" max="4" width="17.625" style="380" customWidth="1"/>
    <col min="5" max="5" width="4.125" style="380" customWidth="1"/>
    <col min="6" max="6" width="17.625" style="380" customWidth="1"/>
    <col min="7" max="7" width="29.625" style="323" customWidth="1"/>
    <col min="8" max="8" width="15.25" style="323" customWidth="1"/>
    <col min="9" max="9" width="8.875" style="323" bestFit="1" customWidth="1"/>
    <col min="10" max="11" width="8" style="323"/>
    <col min="12" max="12" width="14" style="323" customWidth="1"/>
    <col min="13" max="16384" width="8" style="323"/>
  </cols>
  <sheetData>
    <row r="1" spans="1:8" ht="15.95" customHeight="1">
      <c r="B1" s="730" t="s">
        <v>331</v>
      </c>
      <c r="C1" s="731"/>
      <c r="D1" s="731"/>
      <c r="E1" s="731"/>
      <c r="F1" s="731"/>
    </row>
    <row r="2" spans="1:8" ht="15.95" customHeight="1">
      <c r="B2" s="321"/>
      <c r="C2" s="322"/>
      <c r="D2" s="324"/>
      <c r="E2" s="324"/>
      <c r="F2" s="324"/>
    </row>
    <row r="3" spans="1:8" s="325" customFormat="1" ht="15.95" customHeight="1">
      <c r="A3" s="320"/>
      <c r="B3" s="320"/>
      <c r="C3" s="320"/>
      <c r="D3" s="732" t="s">
        <v>332</v>
      </c>
      <c r="E3" s="732"/>
      <c r="F3" s="732"/>
    </row>
    <row r="4" spans="1:8" s="325" customFormat="1" ht="20.25" customHeight="1">
      <c r="A4" s="733" t="s">
        <v>333</v>
      </c>
      <c r="B4" s="733"/>
      <c r="C4" s="733"/>
      <c r="D4" s="734" t="e">
        <f>#REF!</f>
        <v>#REF!</v>
      </c>
      <c r="E4" s="734"/>
      <c r="F4" s="734"/>
    </row>
    <row r="5" spans="1:8" s="331" customFormat="1" ht="21" customHeight="1">
      <c r="A5" s="327" t="s">
        <v>199</v>
      </c>
      <c r="B5" s="738" t="s">
        <v>334</v>
      </c>
      <c r="C5" s="739"/>
      <c r="D5" s="328" t="s">
        <v>335</v>
      </c>
      <c r="E5" s="740" t="s">
        <v>336</v>
      </c>
      <c r="F5" s="741"/>
    </row>
    <row r="6" spans="1:8" s="325" customFormat="1" ht="36" customHeight="1">
      <c r="A6" s="332">
        <v>1</v>
      </c>
      <c r="B6" s="333" t="s">
        <v>337</v>
      </c>
      <c r="C6" s="334"/>
      <c r="D6" s="335" t="e">
        <f>'Sch-3'!#REF!</f>
        <v>#REF!</v>
      </c>
      <c r="E6" s="336" t="s">
        <v>338</v>
      </c>
      <c r="F6" s="337" t="e">
        <f>D6</f>
        <v>#REF!</v>
      </c>
      <c r="G6" s="338"/>
    </row>
    <row r="7" spans="1:8" s="325" customFormat="1" ht="34.5" customHeight="1">
      <c r="A7" s="332">
        <v>2</v>
      </c>
      <c r="B7" s="333" t="s">
        <v>339</v>
      </c>
      <c r="C7" s="334"/>
      <c r="D7" s="335" t="e">
        <f>'Sch-3'!#REF!</f>
        <v>#REF!</v>
      </c>
      <c r="E7" s="336"/>
      <c r="F7" s="337" t="e">
        <f>D7</f>
        <v>#REF!</v>
      </c>
      <c r="G7" s="338"/>
    </row>
    <row r="8" spans="1:8" s="325" customFormat="1" ht="21" customHeight="1">
      <c r="A8" s="332">
        <v>3</v>
      </c>
      <c r="B8" s="333" t="s">
        <v>340</v>
      </c>
      <c r="C8" s="334"/>
      <c r="D8" s="339">
        <f>'Sch-3'!D15</f>
        <v>0</v>
      </c>
      <c r="E8" s="329"/>
      <c r="F8" s="330">
        <f>D8</f>
        <v>0</v>
      </c>
      <c r="G8" s="338"/>
    </row>
    <row r="9" spans="1:8" s="325" customFormat="1" ht="21" customHeight="1">
      <c r="A9" s="332">
        <v>4</v>
      </c>
      <c r="B9" s="333" t="s">
        <v>341</v>
      </c>
      <c r="C9" s="334"/>
      <c r="D9" s="339" t="s">
        <v>255</v>
      </c>
      <c r="E9" s="336"/>
      <c r="F9" s="330" t="str">
        <f>D9</f>
        <v>Not Applicable</v>
      </c>
    </row>
    <row r="10" spans="1:8" s="325" customFormat="1" ht="21" customHeight="1">
      <c r="A10" s="332">
        <v>5</v>
      </c>
      <c r="B10" s="333" t="s">
        <v>342</v>
      </c>
      <c r="C10" s="334"/>
      <c r="D10" s="340" t="e">
        <f>SUM(D6,D7,D8)</f>
        <v>#REF!</v>
      </c>
      <c r="E10" s="336"/>
      <c r="F10" s="341" t="e">
        <f>SUM(F6,F7,F8)</f>
        <v>#REF!</v>
      </c>
    </row>
    <row r="11" spans="1:8" s="325" customFormat="1" ht="21" customHeight="1">
      <c r="A11" s="332">
        <v>6</v>
      </c>
      <c r="B11" s="342" t="s">
        <v>343</v>
      </c>
      <c r="C11" s="343" t="s">
        <v>338</v>
      </c>
      <c r="D11" s="335" t="e">
        <f>H11</f>
        <v>#REF!</v>
      </c>
      <c r="E11" s="344" t="s">
        <v>338</v>
      </c>
      <c r="F11" s="337" t="e">
        <f>D11</f>
        <v>#REF!</v>
      </c>
      <c r="H11" s="345" t="e">
        <f>ROUND((#REF!-'Sch-1 Dis'!G23)+(#REF!-'Sch-2 Dis'!G17),0)</f>
        <v>#REF!</v>
      </c>
    </row>
    <row r="12" spans="1:8" s="325" customFormat="1" ht="21.95" customHeight="1">
      <c r="A12" s="332">
        <v>7</v>
      </c>
      <c r="B12" s="342" t="s">
        <v>344</v>
      </c>
      <c r="C12" s="334"/>
      <c r="D12" s="328" t="e">
        <f>D10-D11</f>
        <v>#REF!</v>
      </c>
      <c r="E12" s="336"/>
      <c r="F12" s="341" t="e">
        <f>F10-F11</f>
        <v>#REF!</v>
      </c>
      <c r="G12" s="346"/>
    </row>
    <row r="13" spans="1:8" s="325" customFormat="1" ht="21.95" customHeight="1">
      <c r="A13" s="332">
        <v>8</v>
      </c>
      <c r="B13" s="333" t="s">
        <v>345</v>
      </c>
      <c r="C13" s="334"/>
      <c r="D13" s="335"/>
      <c r="E13" s="336"/>
      <c r="F13" s="337"/>
    </row>
    <row r="14" spans="1:8" s="325" customFormat="1" ht="21.95" customHeight="1">
      <c r="A14" s="332" t="s">
        <v>338</v>
      </c>
      <c r="B14" s="333" t="s">
        <v>346</v>
      </c>
      <c r="C14" s="347"/>
      <c r="D14" s="348" t="e">
        <f>'Sch-4 Dis'!D14:E14</f>
        <v>#REF!</v>
      </c>
      <c r="E14" s="349"/>
      <c r="F14" s="330" t="e">
        <f>F32</f>
        <v>#REF!</v>
      </c>
      <c r="G14" s="338"/>
    </row>
    <row r="15" spans="1:8" s="325" customFormat="1" ht="21.95" customHeight="1">
      <c r="A15" s="332"/>
      <c r="B15" s="333" t="s">
        <v>347</v>
      </c>
      <c r="C15" s="334"/>
      <c r="D15" s="348" t="e">
        <f>'Sch-4 Dis'!D17:E17</f>
        <v>#REF!</v>
      </c>
      <c r="E15" s="350"/>
      <c r="F15" s="330" t="e">
        <f>F34</f>
        <v>#REF!</v>
      </c>
      <c r="G15" s="338"/>
    </row>
    <row r="16" spans="1:8" s="325" customFormat="1" ht="21.95" customHeight="1">
      <c r="A16" s="332"/>
      <c r="B16" s="333" t="s">
        <v>348</v>
      </c>
      <c r="C16" s="334"/>
      <c r="D16" s="348" t="e">
        <f>'Sch-4 Dis'!D22:E22</f>
        <v>#REF!</v>
      </c>
      <c r="E16" s="350"/>
      <c r="F16" s="330" t="e">
        <f>F35</f>
        <v>#REF!</v>
      </c>
      <c r="G16" s="338"/>
    </row>
    <row r="17" spans="1:12" s="325" customFormat="1" ht="21.95" customHeight="1">
      <c r="A17" s="332"/>
      <c r="B17" s="333" t="s">
        <v>349</v>
      </c>
      <c r="C17" s="334"/>
      <c r="D17" s="348">
        <f>SUM('Sch-4 Dis'!D27:E27,'Sch-4 Dis'!D30:E30)</f>
        <v>0</v>
      </c>
      <c r="E17" s="350"/>
      <c r="F17" s="330" t="e">
        <f>F38</f>
        <v>#REF!</v>
      </c>
      <c r="G17" s="338"/>
    </row>
    <row r="18" spans="1:12" s="325" customFormat="1" ht="21.95" customHeight="1">
      <c r="A18" s="332"/>
      <c r="B18" s="333" t="s">
        <v>350</v>
      </c>
      <c r="C18" s="334"/>
      <c r="D18" s="339" t="str">
        <f>'Sch-2'!D29</f>
        <v/>
      </c>
      <c r="E18" s="329"/>
      <c r="F18" s="330" t="str">
        <f>F36</f>
        <v/>
      </c>
    </row>
    <row r="19" spans="1:12" s="325" customFormat="1" ht="27" customHeight="1">
      <c r="A19" s="332"/>
      <c r="B19" s="333" t="s">
        <v>351</v>
      </c>
      <c r="C19" s="351"/>
      <c r="D19" s="352" t="e">
        <f>SUM(D14,D15,D16,D17,D18)</f>
        <v>#REF!</v>
      </c>
      <c r="E19" s="353"/>
      <c r="F19" s="351" t="e">
        <f>SUM(F14:F18)</f>
        <v>#REF!</v>
      </c>
      <c r="G19" s="338"/>
    </row>
    <row r="20" spans="1:12" s="325" customFormat="1" ht="33.75" customHeight="1">
      <c r="A20" s="332">
        <v>8</v>
      </c>
      <c r="B20" s="333" t="s">
        <v>352</v>
      </c>
      <c r="C20" s="334"/>
      <c r="D20" s="328" t="e">
        <f>D10+D19</f>
        <v>#REF!</v>
      </c>
      <c r="E20" s="354" t="s">
        <v>338</v>
      </c>
      <c r="F20" s="355" t="e">
        <f>F10+F19</f>
        <v>#REF!</v>
      </c>
      <c r="G20" s="338"/>
    </row>
    <row r="21" spans="1:12" s="325" customFormat="1" ht="51" customHeight="1">
      <c r="A21" s="332">
        <v>9</v>
      </c>
      <c r="B21" s="333" t="s">
        <v>353</v>
      </c>
      <c r="C21" s="334"/>
      <c r="D21" s="335" t="e">
        <f>#REF!</f>
        <v>#REF!</v>
      </c>
      <c r="E21" s="336"/>
      <c r="F21" s="337" t="e">
        <f>D21</f>
        <v>#REF!</v>
      </c>
    </row>
    <row r="22" spans="1:12" s="325" customFormat="1" ht="23.25" customHeight="1">
      <c r="A22" s="356" t="s">
        <v>338</v>
      </c>
      <c r="B22" s="357" t="s">
        <v>338</v>
      </c>
      <c r="C22" s="357"/>
      <c r="D22" s="358"/>
      <c r="E22" s="359"/>
      <c r="F22" s="360"/>
    </row>
    <row r="23" spans="1:12" s="325" customFormat="1" ht="18.75" customHeight="1">
      <c r="A23" s="361" t="s">
        <v>354</v>
      </c>
      <c r="B23" s="735" t="s">
        <v>355</v>
      </c>
      <c r="C23" s="735"/>
      <c r="D23" s="735"/>
      <c r="E23" s="735"/>
      <c r="F23" s="742"/>
    </row>
    <row r="24" spans="1:12" s="325" customFormat="1" ht="18.75" customHeight="1">
      <c r="A24" s="361"/>
      <c r="B24" s="743" t="e">
        <f>H24&amp;" "&amp;G24&amp;" "&amp;I24&amp;" "&amp;J24&amp;"%"&amp; " as"&amp;" "&amp;K24&amp; " "&amp;L24</f>
        <v>#REF!</v>
      </c>
      <c r="C24" s="744"/>
      <c r="D24" s="744"/>
      <c r="E24" s="744"/>
      <c r="F24" s="745"/>
      <c r="G24" s="363" t="e">
        <f>IF('Sch-2'!#REF!=0,"",'Sch-2'!#REF!)</f>
        <v>#REF!</v>
      </c>
      <c r="H24" s="364" t="s">
        <v>356</v>
      </c>
      <c r="I24" s="364" t="e">
        <f>IF(J24="","","@")</f>
        <v>#REF!</v>
      </c>
      <c r="J24" s="365" t="e">
        <f>IF('Sch-2'!#REF!*100=0,"",'Sch-2'!#REF!*100)</f>
        <v>#REF!</v>
      </c>
      <c r="K24" s="366" t="e">
        <f>IF(OR(L24=0,L24=""),"","Rs.")</f>
        <v>#REF!</v>
      </c>
      <c r="L24" s="367" t="e">
        <f>IF(D14=0,"",D14)</f>
        <v>#REF!</v>
      </c>
    </row>
    <row r="25" spans="1:12" s="325" customFormat="1" ht="19.5" customHeight="1">
      <c r="B25" s="743" t="e">
        <f>H25&amp;" "&amp;G25&amp;" "&amp;I25&amp;" "&amp;J25&amp;"%"&amp; " as"&amp;" "&amp;K25&amp; " "&amp;L25</f>
        <v>#REF!</v>
      </c>
      <c r="C25" s="744"/>
      <c r="D25" s="744"/>
      <c r="E25" s="744"/>
      <c r="F25" s="745"/>
      <c r="G25" s="363">
        <f>IF('Sch-2'!D15=0,"",'Sch-2'!D15)</f>
        <v>3.7800000000000007E-2</v>
      </c>
      <c r="H25" s="364" t="s">
        <v>357</v>
      </c>
      <c r="I25" s="364" t="e">
        <f>IF(J25="","","@")</f>
        <v>#REF!</v>
      </c>
      <c r="J25" s="365" t="e">
        <f>IF('Sch-2'!#REF!*100=0,"",'Sch-2'!#REF!*100)</f>
        <v>#REF!</v>
      </c>
      <c r="K25" s="366" t="e">
        <f>IF(OR(L25=0,L25=""),"","Rs.")</f>
        <v>#REF!</v>
      </c>
      <c r="L25" s="367" t="e">
        <f>IF(D15=0,"",D15)</f>
        <v>#REF!</v>
      </c>
    </row>
    <row r="26" spans="1:12" s="325" customFormat="1" ht="19.5" customHeight="1">
      <c r="B26" s="743" t="e">
        <f>H26&amp;" "&amp;G26&amp;" "&amp;I26&amp;" "&amp;J26&amp;"%"&amp; " as"&amp;" "&amp;K26&amp; " "&amp;L26</f>
        <v>#REF!</v>
      </c>
      <c r="C26" s="744"/>
      <c r="D26" s="744"/>
      <c r="E26" s="744"/>
      <c r="F26" s="745"/>
      <c r="G26" s="363" t="str">
        <f>IF('Sch-2'!D19=0,"",'Sch-2'!D19)</f>
        <v/>
      </c>
      <c r="H26" s="364" t="s">
        <v>358</v>
      </c>
      <c r="I26" s="364" t="str">
        <f>IF(J26="","","@")</f>
        <v/>
      </c>
      <c r="J26" s="365" t="str">
        <f>IF('Sch-2'!C22*100=0,"",'Sch-2'!C22*100)</f>
        <v/>
      </c>
      <c r="K26" s="366" t="e">
        <f>IF(OR(L26=0,L26=""),"","Rs.")</f>
        <v>#REF!</v>
      </c>
      <c r="L26" s="367" t="e">
        <f>IF(D16=0,"",D16)</f>
        <v>#REF!</v>
      </c>
    </row>
    <row r="27" spans="1:12" s="325" customFormat="1" ht="19.5" customHeight="1">
      <c r="B27" s="743" t="str">
        <f>H27&amp;" "&amp;G27&amp;" "&amp;I27&amp;" "&amp;J27&amp; " as"&amp;" "&amp;K27&amp; " "&amp;L27</f>
        <v xml:space="preserve">Entry Tax/ Octroi NOT APPLICABLE   as  </v>
      </c>
      <c r="C27" s="744"/>
      <c r="D27" s="744"/>
      <c r="E27" s="744"/>
      <c r="F27" s="745"/>
      <c r="G27" s="363" t="str">
        <f>IF('Sch-2'!D27=0,"",'Sch-2'!D27)</f>
        <v>NOT APPLICABLE</v>
      </c>
      <c r="H27" s="364" t="s">
        <v>359</v>
      </c>
      <c r="I27" s="364"/>
      <c r="J27" s="368"/>
      <c r="K27" s="366" t="str">
        <f>IF(OR(L27=0,L27=""),"","Rs.")</f>
        <v/>
      </c>
      <c r="L27" s="367" t="str">
        <f>IF(D17=0,"",D17)</f>
        <v/>
      </c>
    </row>
    <row r="28" spans="1:12" s="325" customFormat="1" ht="19.5" customHeight="1">
      <c r="B28" s="743" t="str">
        <f>H28&amp;" "&amp;G28&amp;" "&amp;I28&amp;" "&amp;J28&amp; " as"&amp;" "&amp;K28&amp; " "&amp;L28</f>
        <v xml:space="preserve">Others     as  </v>
      </c>
      <c r="C28" s="744"/>
      <c r="D28" s="744"/>
      <c r="E28" s="744"/>
      <c r="F28" s="745"/>
      <c r="G28" s="363" t="str">
        <f>IF('Sch-2'!D30=0,"",'Sch-2'!D30)</f>
        <v/>
      </c>
      <c r="H28" s="362" t="s">
        <v>360</v>
      </c>
      <c r="I28" s="362"/>
      <c r="J28" s="362"/>
      <c r="K28" s="362" t="str">
        <f>IF(OR(L28=0,L28=""),"","Rs.")</f>
        <v/>
      </c>
      <c r="L28" s="369" t="str">
        <f>IF(D18=0,"",D18)</f>
        <v/>
      </c>
    </row>
    <row r="29" spans="1:12" s="325" customFormat="1" ht="19.5" customHeight="1">
      <c r="B29" s="736"/>
      <c r="C29" s="736"/>
      <c r="D29" s="736"/>
      <c r="E29" s="736"/>
      <c r="F29" s="737"/>
    </row>
    <row r="30" spans="1:12" ht="59.25" customHeight="1">
      <c r="A30" s="370" t="s">
        <v>361</v>
      </c>
      <c r="B30" s="749" t="s">
        <v>362</v>
      </c>
      <c r="C30" s="750"/>
      <c r="D30" s="750"/>
      <c r="E30" s="750"/>
      <c r="F30" s="751"/>
    </row>
    <row r="31" spans="1:12" s="325" customFormat="1" ht="19.5" customHeight="1">
      <c r="A31" s="371" t="s">
        <v>363</v>
      </c>
      <c r="B31" s="735" t="s">
        <v>364</v>
      </c>
      <c r="C31" s="735"/>
      <c r="D31" s="735"/>
      <c r="E31" s="362" t="s">
        <v>365</v>
      </c>
      <c r="F31" s="367" t="e">
        <f>#REF!</f>
        <v>#REF!</v>
      </c>
    </row>
    <row r="32" spans="1:12" s="325" customFormat="1" ht="19.5" customHeight="1">
      <c r="A32" s="371" t="s">
        <v>366</v>
      </c>
      <c r="B32" s="364" t="s">
        <v>367</v>
      </c>
      <c r="C32" s="372"/>
      <c r="D32" s="373">
        <v>0.10299999999999999</v>
      </c>
      <c r="E32" s="362" t="s">
        <v>365</v>
      </c>
      <c r="F32" s="367" t="e">
        <f>ROUND(D32*F31,0)</f>
        <v>#REF!</v>
      </c>
      <c r="H32" s="735"/>
      <c r="I32" s="735"/>
      <c r="J32" s="735"/>
    </row>
    <row r="33" spans="1:10" s="325" customFormat="1" ht="19.5" customHeight="1">
      <c r="A33" s="374" t="s">
        <v>368</v>
      </c>
      <c r="B33" s="364" t="s">
        <v>326</v>
      </c>
      <c r="C33" s="372"/>
      <c r="D33" s="375" t="e">
        <f>'Sch-4 Dis'!C19</f>
        <v>#REF!</v>
      </c>
      <c r="E33" s="362"/>
      <c r="F33" s="367" t="e">
        <f>D33</f>
        <v>#REF!</v>
      </c>
      <c r="H33" s="362"/>
      <c r="I33" s="362"/>
      <c r="J33" s="362"/>
    </row>
    <row r="34" spans="1:10" s="325" customFormat="1" ht="19.5" customHeight="1">
      <c r="A34" s="374" t="s">
        <v>369</v>
      </c>
      <c r="B34" s="364" t="s">
        <v>370</v>
      </c>
      <c r="D34" s="373">
        <v>0</v>
      </c>
      <c r="E34" s="362" t="s">
        <v>365</v>
      </c>
      <c r="F34" s="367" t="e">
        <f>ROUND((F33+(F33*D32))*D34,0)</f>
        <v>#REF!</v>
      </c>
    </row>
    <row r="35" spans="1:10" s="325" customFormat="1" ht="19.5" customHeight="1">
      <c r="A35" s="374" t="s">
        <v>371</v>
      </c>
      <c r="B35" s="364" t="s">
        <v>372</v>
      </c>
      <c r="C35" s="362"/>
      <c r="D35" s="373">
        <v>0</v>
      </c>
      <c r="E35" s="362"/>
      <c r="F35" s="367" t="e">
        <f>ROUND(((F31-F33)+((F31-F33)*D32))*D35,0)</f>
        <v>#REF!</v>
      </c>
    </row>
    <row r="36" spans="1:10" s="325" customFormat="1" ht="19.5" customHeight="1">
      <c r="A36" s="374" t="s">
        <v>373</v>
      </c>
      <c r="B36" s="366" t="s">
        <v>374</v>
      </c>
      <c r="C36" s="362"/>
      <c r="D36" s="362"/>
      <c r="E36" s="362" t="s">
        <v>365</v>
      </c>
      <c r="F36" s="376" t="str">
        <f>L28</f>
        <v/>
      </c>
    </row>
    <row r="37" spans="1:10" s="325" customFormat="1" ht="19.5" customHeight="1">
      <c r="A37" s="374" t="s">
        <v>375</v>
      </c>
      <c r="B37" s="735" t="s">
        <v>376</v>
      </c>
      <c r="C37" s="735"/>
      <c r="D37" s="735"/>
      <c r="E37" s="362" t="s">
        <v>365</v>
      </c>
      <c r="F37" s="377" t="e">
        <f>SUM(F31,F32,F34,F35,F36)</f>
        <v>#REF!</v>
      </c>
    </row>
    <row r="38" spans="1:10" s="325" customFormat="1" ht="19.5" customHeight="1">
      <c r="A38" s="374" t="s">
        <v>377</v>
      </c>
      <c r="B38" s="366" t="s">
        <v>378</v>
      </c>
      <c r="C38" s="362"/>
      <c r="D38" s="373"/>
      <c r="E38" s="362" t="s">
        <v>365</v>
      </c>
      <c r="F38" s="376" t="e">
        <f>ROUND(D38*F37,0)</f>
        <v>#REF!</v>
      </c>
    </row>
    <row r="39" spans="1:10" s="325" customFormat="1" ht="19.5" customHeight="1">
      <c r="A39" s="371"/>
      <c r="B39" s="362"/>
      <c r="C39" s="362"/>
      <c r="D39" s="362"/>
      <c r="E39" s="362"/>
      <c r="F39" s="378"/>
    </row>
    <row r="40" spans="1:10" s="325" customFormat="1" ht="15" customHeight="1">
      <c r="A40" s="371"/>
      <c r="B40" s="362"/>
      <c r="C40" s="362"/>
      <c r="D40" s="362"/>
      <c r="E40" s="362"/>
      <c r="F40" s="378"/>
    </row>
    <row r="41" spans="1:10" s="325" customFormat="1" ht="15" customHeight="1">
      <c r="A41" s="371"/>
      <c r="B41" s="362"/>
      <c r="C41" s="362"/>
      <c r="D41" s="362"/>
      <c r="E41" s="362"/>
      <c r="F41" s="378"/>
    </row>
    <row r="42" spans="1:10" s="325" customFormat="1" ht="19.5" customHeight="1">
      <c r="A42" s="371"/>
      <c r="B42" s="362"/>
      <c r="C42" s="362"/>
      <c r="D42" s="362"/>
      <c r="E42" s="362"/>
      <c r="F42" s="378"/>
    </row>
    <row r="43" spans="1:10" ht="49.5" customHeight="1">
      <c r="A43" s="746" t="str">
        <f>Cover!B2</f>
        <v xml:space="preserve">Erection works pertaining to Diversion/Modification of 400KV S/C Rengali-Indravati Transmission Line near Bhawanipatna for construction of NH Bypass Road (Deposit work On Behalf of NHAI).
</v>
      </c>
      <c r="B43" s="746"/>
      <c r="C43" s="746"/>
      <c r="D43" s="747" t="s">
        <v>379</v>
      </c>
      <c r="E43" s="748"/>
      <c r="F43" s="326" t="s">
        <v>380</v>
      </c>
    </row>
    <row r="46" spans="1:10">
      <c r="A46" s="379"/>
    </row>
  </sheetData>
  <sheetProtection selectLockedCells="1" selectUnlockedCells="1"/>
  <customSheetViews>
    <customSheetView guid="{08A645C4-A23F-4400-B0CE-1685BC312A6F}" showPageBreaks="1" printArea="1" state="hidden" view="pageBreakPreview" topLeftCell="A25">
      <selection activeCell="F21" sqref="F21"/>
      <pageMargins left="0.79" right="0.37" top="0.65" bottom="0.45" header="0.38" footer="0"/>
      <printOptions horizontalCentered="1"/>
      <pageSetup paperSize="9" scale="87" fitToHeight="0" orientation="portrait" horizontalDpi="1200" verticalDpi="1200" r:id="rId1"/>
      <headerFooter alignWithMargins="0">
        <oddFooter xml:space="preserve">&amp;R
</oddFooter>
      </headerFooter>
    </customSheetView>
    <customSheetView guid="{E95B21C1-D936-4435-AF6F-90CF0B6A7506}" showPageBreaks="1" printArea="1" state="hidden" view="pageBreakPreview" topLeftCell="A25">
      <selection activeCell="F21" sqref="F21"/>
      <pageMargins left="0.79" right="0.37" top="0.65" bottom="0.45" header="0.38" footer="0"/>
      <printOptions horizontalCentered="1"/>
      <pageSetup paperSize="9" scale="87" fitToHeight="0" orientation="portrait" horizontalDpi="1200" verticalDpi="1200" r:id="rId2"/>
      <headerFooter alignWithMargins="0">
        <oddFooter xml:space="preserve">&amp;R
</oddFooter>
      </headerFooter>
    </customSheetView>
    <customSheetView guid="{B1277D53-29D6-4226-81E2-084FB62977B6}" showPageBreaks="1" printArea="1" state="hidden" view="pageBreakPreview" topLeftCell="A25">
      <selection activeCell="F21" sqref="F21"/>
      <pageMargins left="0.79" right="0.37" top="0.65" bottom="0.45" header="0.38" footer="0"/>
      <printOptions horizontalCentered="1"/>
      <pageSetup paperSize="9" scale="87" fitToHeight="0" orientation="portrait" horizontalDpi="1200" verticalDpi="1200" r:id="rId3"/>
      <headerFooter alignWithMargins="0">
        <oddFooter xml:space="preserve">&amp;R
</oddFooter>
      </headerFooter>
    </customSheetView>
    <customSheetView guid="{C39F923C-6CD3-45D8-86F8-6C4D806DDD7E}" showPageBreaks="1" printArea="1" state="hidden" view="pageBreakPreview" topLeftCell="A25">
      <selection activeCell="F21" sqref="F21"/>
      <pageMargins left="0.79" right="0.37" top="0.65" bottom="0.45" header="0.38" footer="0"/>
      <printOptions horizontalCentered="1"/>
      <pageSetup paperSize="9" scale="87" fitToHeight="0" orientation="portrait" horizontalDpi="1200" verticalDpi="1200" r:id="rId4"/>
      <headerFooter alignWithMargins="0">
        <oddFooter xml:space="preserve">&amp;R
</oddFooter>
      </headerFooter>
    </customSheetView>
    <customSheetView guid="{9CA44E70-650F-49CD-967F-298619682CA2}" showPageBreaks="1" printArea="1" state="hidden" view="pageBreakPreview" topLeftCell="A25">
      <selection activeCell="F21" sqref="F21"/>
      <pageMargins left="0.79" right="0.37" top="0.65" bottom="0.45" header="0.38" footer="0"/>
      <printOptions horizontalCentered="1"/>
      <pageSetup paperSize="9" scale="87" fitToHeight="0" orientation="portrait" horizontalDpi="1200" verticalDpi="1200" r:id="rId5"/>
      <headerFooter alignWithMargins="0">
        <oddFooter xml:space="preserve">&amp;R
</oddFooter>
      </headerFooter>
    </customSheetView>
  </customSheetViews>
  <mergeCells count="19">
    <mergeCell ref="B37:D37"/>
    <mergeCell ref="A43:C43"/>
    <mergeCell ref="D43:E43"/>
    <mergeCell ref="B26:F26"/>
    <mergeCell ref="B27:F27"/>
    <mergeCell ref="B28:F28"/>
    <mergeCell ref="B30:F30"/>
    <mergeCell ref="B31:D31"/>
    <mergeCell ref="B1:F1"/>
    <mergeCell ref="D3:F3"/>
    <mergeCell ref="A4:C4"/>
    <mergeCell ref="D4:F4"/>
    <mergeCell ref="H32:J32"/>
    <mergeCell ref="B29:F29"/>
    <mergeCell ref="B5:C5"/>
    <mergeCell ref="E5:F5"/>
    <mergeCell ref="B23:F23"/>
    <mergeCell ref="B24:F24"/>
    <mergeCell ref="B25:F25"/>
  </mergeCells>
  <phoneticPr fontId="30" type="noConversion"/>
  <printOptions horizontalCentered="1"/>
  <pageMargins left="0.79" right="0.37" top="0.65" bottom="0.45" header="0.38" footer="0"/>
  <pageSetup paperSize="9" scale="87" fitToHeight="0" orientation="portrait" horizontalDpi="1200" verticalDpi="1200" r:id="rId6"/>
  <headerFooter alignWithMargins="0">
    <oddFooter xml:space="preserve">&amp;R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dimension ref="A1:L26"/>
  <sheetViews>
    <sheetView view="pageBreakPreview" topLeftCell="B7" zoomScale="80" zoomScaleNormal="100" zoomScaleSheetLayoutView="80" workbookViewId="0">
      <selection activeCell="I10" sqref="I10"/>
    </sheetView>
  </sheetViews>
  <sheetFormatPr defaultRowHeight="16.5"/>
  <cols>
    <col min="1" max="1" width="7.5" customWidth="1"/>
    <col min="2" max="2" width="13" customWidth="1"/>
    <col min="3" max="3" width="44.625" style="381" customWidth="1"/>
    <col min="4" max="4" width="34.625" customWidth="1"/>
    <col min="5" max="5" width="26.5" customWidth="1"/>
    <col min="7" max="7" width="15.25" customWidth="1"/>
    <col min="12" max="12" width="18.25" customWidth="1"/>
  </cols>
  <sheetData>
    <row r="1" spans="1:12" ht="33">
      <c r="G1" s="382" t="e">
        <f>'Q &amp; C'!G24</f>
        <v>#REF!</v>
      </c>
      <c r="H1" s="364" t="str">
        <f>'Q &amp; C'!H24</f>
        <v xml:space="preserve">Excise Duty </v>
      </c>
      <c r="I1" s="364" t="e">
        <f>'Q &amp; C'!I24</f>
        <v>#REF!</v>
      </c>
      <c r="J1" s="368" t="e">
        <f>'Q &amp; C'!J24</f>
        <v>#REF!</v>
      </c>
      <c r="K1" s="362" t="e">
        <f>'Q &amp; C'!K24</f>
        <v>#REF!</v>
      </c>
      <c r="L1" s="367" t="e">
        <f>'Q &amp; C'!L24</f>
        <v>#REF!</v>
      </c>
    </row>
    <row r="2" spans="1:12">
      <c r="A2" s="383" t="s">
        <v>199</v>
      </c>
      <c r="B2" s="383" t="s">
        <v>381</v>
      </c>
      <c r="C2" s="384" t="s">
        <v>382</v>
      </c>
      <c r="D2" s="383" t="s">
        <v>383</v>
      </c>
      <c r="E2" s="383" t="s">
        <v>384</v>
      </c>
      <c r="G2" s="385">
        <f>'Q &amp; C'!G25</f>
        <v>3.7800000000000007E-2</v>
      </c>
      <c r="H2" s="385" t="str">
        <f>'Q &amp; C'!H25</f>
        <v xml:space="preserve">CST </v>
      </c>
      <c r="I2" s="385" t="e">
        <f>'Q &amp; C'!I25</f>
        <v>#REF!</v>
      </c>
      <c r="J2" s="385" t="e">
        <f>'Q &amp; C'!J25</f>
        <v>#REF!</v>
      </c>
      <c r="K2" s="385" t="e">
        <f>'Q &amp; C'!K25</f>
        <v>#REF!</v>
      </c>
      <c r="L2" s="385" t="e">
        <f>'Q &amp; C'!L25</f>
        <v>#REF!</v>
      </c>
    </row>
    <row r="3" spans="1:12" ht="23.25" customHeight="1">
      <c r="A3" s="386">
        <v>1</v>
      </c>
      <c r="B3" s="387" t="s">
        <v>385</v>
      </c>
      <c r="C3" s="388" t="s">
        <v>386</v>
      </c>
      <c r="D3" s="389"/>
      <c r="E3" s="389"/>
      <c r="G3" s="385" t="str">
        <f>'Q &amp; C'!G26</f>
        <v/>
      </c>
      <c r="H3" s="385" t="str">
        <f>'Q &amp; C'!H26</f>
        <v xml:space="preserve">VAT </v>
      </c>
      <c r="I3" s="385" t="str">
        <f>'Q &amp; C'!I26</f>
        <v/>
      </c>
      <c r="J3" s="385" t="str">
        <f>'Q &amp; C'!J26</f>
        <v/>
      </c>
      <c r="K3" s="385" t="e">
        <f>'Q &amp; C'!K26</f>
        <v>#REF!</v>
      </c>
      <c r="L3" s="385" t="e">
        <f>'Q &amp; C'!L26</f>
        <v>#REF!</v>
      </c>
    </row>
    <row r="4" spans="1:12" ht="30" customHeight="1">
      <c r="A4" s="389"/>
      <c r="B4" s="389"/>
      <c r="C4" s="390" t="s">
        <v>387</v>
      </c>
      <c r="D4" s="387" t="e">
        <f>H1&amp;" "&amp;G1&amp;" "&amp;I1&amp;" "&amp;J1&amp;"%"&amp; " as"&amp;" "&amp;K1&amp; " "&amp;L1</f>
        <v>#REF!</v>
      </c>
      <c r="E4" s="387"/>
      <c r="G4" s="385" t="str">
        <f>'Q &amp; C'!G27</f>
        <v>NOT APPLICABLE</v>
      </c>
      <c r="H4" s="385" t="str">
        <f>'Q &amp; C'!H27</f>
        <v>Entry Tax/ Octroi</v>
      </c>
      <c r="K4" s="385" t="str">
        <f>'Q &amp; C'!K27</f>
        <v/>
      </c>
      <c r="L4" s="385" t="str">
        <f>'Q &amp; C'!L27</f>
        <v/>
      </c>
    </row>
    <row r="5" spans="1:12" ht="40.5" customHeight="1">
      <c r="A5" s="389"/>
      <c r="B5" s="389"/>
      <c r="C5" s="390" t="s">
        <v>388</v>
      </c>
      <c r="D5" s="387" t="e">
        <f>H2&amp;" "&amp;G2&amp;" "&amp;I2&amp;" "&amp;J2&amp;"%"&amp; " as"&amp;" "&amp;K2&amp; " "&amp;L2</f>
        <v>#REF!</v>
      </c>
      <c r="E5" s="387"/>
      <c r="G5" s="385" t="str">
        <f>'Q &amp; C'!G28</f>
        <v/>
      </c>
      <c r="H5" s="385" t="str">
        <f>'Q &amp; C'!H28</f>
        <v xml:space="preserve">Others </v>
      </c>
      <c r="K5" s="385" t="str">
        <f>'Q &amp; C'!K28</f>
        <v/>
      </c>
      <c r="L5" s="385" t="str">
        <f>'Q &amp; C'!L28</f>
        <v/>
      </c>
    </row>
    <row r="6" spans="1:12" ht="42" customHeight="1">
      <c r="A6" s="389"/>
      <c r="B6" s="389"/>
      <c r="C6" s="390" t="s">
        <v>389</v>
      </c>
      <c r="D6" s="387" t="e">
        <f>H3&amp;" "&amp;G3&amp;" "&amp;I3&amp;" "&amp;J3&amp;"%"&amp; " as"&amp;" "&amp;K3&amp; " "&amp;L3</f>
        <v>#REF!</v>
      </c>
      <c r="E6" s="387"/>
      <c r="G6" s="385"/>
      <c r="H6" s="385"/>
      <c r="I6" s="385"/>
      <c r="J6" s="385"/>
      <c r="K6" s="385"/>
      <c r="L6" s="385"/>
    </row>
    <row r="7" spans="1:12" ht="59.25" customHeight="1">
      <c r="A7" s="389"/>
      <c r="B7" s="389"/>
      <c r="C7" s="390" t="s">
        <v>390</v>
      </c>
      <c r="D7" s="387" t="str">
        <f>H4&amp;" "&amp;G4&amp;" "&amp;I4&amp;" "&amp;J4&amp; " as"&amp;" "&amp;K4&amp; " "&amp;L4</f>
        <v xml:space="preserve">Entry Tax/ Octroi NOT APPLICABLE   as  </v>
      </c>
      <c r="E7" s="387"/>
    </row>
    <row r="8" spans="1:12" ht="27">
      <c r="A8" s="389"/>
      <c r="B8" s="389"/>
      <c r="C8" s="390" t="s">
        <v>391</v>
      </c>
      <c r="D8" s="387" t="str">
        <f>H5&amp;" "&amp;G5&amp;" "&amp;I5&amp;" "&amp;J5&amp; " as"&amp;" "&amp;K5&amp; " "&amp;L5</f>
        <v xml:space="preserve">Others     as  </v>
      </c>
      <c r="E8" s="387"/>
    </row>
    <row r="9" spans="1:12" ht="40.5">
      <c r="A9" s="389"/>
      <c r="B9" s="389"/>
      <c r="C9" s="390" t="s">
        <v>392</v>
      </c>
      <c r="D9" s="387"/>
      <c r="E9" s="387"/>
    </row>
    <row r="10" spans="1:12" ht="94.5">
      <c r="A10" s="389"/>
      <c r="B10" s="389"/>
      <c r="C10" s="390" t="s">
        <v>393</v>
      </c>
      <c r="D10" s="387"/>
      <c r="E10" s="387"/>
    </row>
    <row r="11" spans="1:12" ht="67.5">
      <c r="A11" s="389"/>
      <c r="B11" s="389"/>
      <c r="C11" s="390" t="s">
        <v>394</v>
      </c>
      <c r="D11" s="387"/>
      <c r="E11" s="387"/>
    </row>
    <row r="12" spans="1:12" ht="99">
      <c r="A12" s="391">
        <v>2</v>
      </c>
      <c r="B12" s="392" t="s">
        <v>395</v>
      </c>
      <c r="C12" s="393" t="s">
        <v>396</v>
      </c>
      <c r="D12" s="392"/>
      <c r="E12" s="392"/>
    </row>
    <row r="13" spans="1:12">
      <c r="C13" s="394"/>
      <c r="D13" s="394"/>
      <c r="E13" s="394"/>
    </row>
    <row r="14" spans="1:12">
      <c r="C14" s="394"/>
      <c r="D14" s="394"/>
      <c r="E14" s="394"/>
    </row>
    <row r="15" spans="1:12">
      <c r="C15" s="394"/>
      <c r="D15" s="394"/>
      <c r="E15" s="394"/>
    </row>
    <row r="16" spans="1:12">
      <c r="C16" s="394"/>
      <c r="D16" s="394"/>
      <c r="E16" s="394"/>
    </row>
    <row r="17" spans="3:5">
      <c r="C17" s="394"/>
      <c r="D17" s="394"/>
      <c r="E17" s="395"/>
    </row>
    <row r="18" spans="3:5">
      <c r="C18" s="394"/>
      <c r="D18" s="394"/>
      <c r="E18" s="394"/>
    </row>
    <row r="19" spans="3:5">
      <c r="C19" s="394"/>
      <c r="D19" s="394"/>
      <c r="E19" s="394"/>
    </row>
    <row r="20" spans="3:5">
      <c r="C20" s="394"/>
      <c r="D20" s="394"/>
      <c r="E20" s="394"/>
    </row>
    <row r="21" spans="3:5">
      <c r="C21" s="394"/>
      <c r="D21" s="394"/>
      <c r="E21" s="394"/>
    </row>
    <row r="22" spans="3:5">
      <c r="C22" s="394"/>
      <c r="D22" s="394"/>
      <c r="E22" s="394"/>
    </row>
    <row r="23" spans="3:5">
      <c r="C23" s="394"/>
      <c r="D23" s="394"/>
      <c r="E23" s="394"/>
    </row>
    <row r="24" spans="3:5">
      <c r="C24" s="394"/>
      <c r="D24" s="394"/>
      <c r="E24" s="394"/>
    </row>
    <row r="25" spans="3:5">
      <c r="C25" s="394"/>
      <c r="D25" s="394"/>
      <c r="E25" s="394"/>
    </row>
    <row r="26" spans="3:5">
      <c r="C26" s="394"/>
      <c r="D26" s="394"/>
      <c r="E26" s="394"/>
    </row>
  </sheetData>
  <customSheetViews>
    <customSheetView guid="{08A645C4-A23F-4400-B0CE-1685BC312A6F}" scale="80" showPageBreaks="1" printArea="1" state="hidden" view="pageBreakPreview" topLeftCell="B7">
      <selection activeCell="I10" sqref="I10"/>
      <pageMargins left="0.7" right="0.7" top="0.75" bottom="0.75" header="0.3" footer="0.3"/>
      <pageSetup scale="99" orientation="landscape" r:id="rId1"/>
    </customSheetView>
    <customSheetView guid="{E95B21C1-D936-4435-AF6F-90CF0B6A7506}" scale="80" showPageBreaks="1" printArea="1" state="hidden" view="pageBreakPreview" topLeftCell="B7">
      <selection activeCell="I10" sqref="I10"/>
      <pageMargins left="0.7" right="0.7" top="0.75" bottom="0.75" header="0.3" footer="0.3"/>
      <pageSetup scale="99" orientation="landscape" r:id="rId2"/>
    </customSheetView>
    <customSheetView guid="{B1277D53-29D6-4226-81E2-084FB62977B6}" scale="80" showPageBreaks="1" printArea="1" state="hidden" view="pageBreakPreview" topLeftCell="B7">
      <selection activeCell="I10" sqref="I10"/>
      <pageMargins left="0.7" right="0.7" top="0.75" bottom="0.75" header="0.3" footer="0.3"/>
      <pageSetup scale="99" orientation="landscape" r:id="rId3"/>
    </customSheetView>
    <customSheetView guid="{C39F923C-6CD3-45D8-86F8-6C4D806DDD7E}" scale="80" showPageBreaks="1" printArea="1" state="hidden" view="pageBreakPreview" topLeftCell="B7">
      <selection activeCell="I10" sqref="I10"/>
      <pageMargins left="0.7" right="0.7" top="0.75" bottom="0.75" header="0.3" footer="0.3"/>
      <pageSetup scale="99" orientation="landscape" r:id="rId4"/>
    </customSheetView>
    <customSheetView guid="{9CA44E70-650F-49CD-967F-298619682CA2}" scale="80" showPageBreaks="1" printArea="1" state="hidden" view="pageBreakPreview" topLeftCell="B7">
      <selection activeCell="I10" sqref="I10"/>
      <pageMargins left="0.7" right="0.7" top="0.75" bottom="0.75" header="0.3" footer="0.3"/>
      <pageSetup scale="99" orientation="landscape" r:id="rId5"/>
    </customSheetView>
  </customSheetViews>
  <phoneticPr fontId="30" type="noConversion"/>
  <pageMargins left="0.7" right="0.7" top="0.75" bottom="0.75" header="0.3" footer="0.3"/>
  <pageSetup scale="99"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indexed="37"/>
  </sheetPr>
  <dimension ref="A1:J17"/>
  <sheetViews>
    <sheetView showGridLines="0" tabSelected="1" zoomScaleNormal="100" zoomScaleSheetLayoutView="100" workbookViewId="0">
      <selection activeCell="C6" sqref="C6:E6"/>
    </sheetView>
  </sheetViews>
  <sheetFormatPr defaultColWidth="8" defaultRowHeight="13.5"/>
  <cols>
    <col min="1" max="1" width="8.625" style="8" customWidth="1"/>
    <col min="2" max="2" width="11.125" style="8" customWidth="1"/>
    <col min="3" max="4" width="38.625" style="8" customWidth="1"/>
    <col min="5" max="5" width="14.875" style="8" customWidth="1"/>
    <col min="6" max="6" width="8.625" style="19" customWidth="1"/>
    <col min="7" max="9" width="8" style="19" customWidth="1"/>
    <col min="10" max="16384" width="8" style="12"/>
  </cols>
  <sheetData>
    <row r="1" spans="1:10" ht="30.75" customHeight="1">
      <c r="B1" s="588" t="s">
        <v>163</v>
      </c>
      <c r="C1" s="589"/>
      <c r="D1" s="589"/>
      <c r="E1" s="590"/>
      <c r="F1" s="9"/>
      <c r="G1" s="10"/>
      <c r="H1" s="10"/>
      <c r="I1" s="10"/>
      <c r="J1" s="11"/>
    </row>
    <row r="2" spans="1:10" ht="50.1" customHeight="1">
      <c r="A2" s="13"/>
      <c r="B2" s="591" t="str">
        <f>'Basic Data'!C5</f>
        <v xml:space="preserve">Erection works pertaining to Diversion/Modification of 400KV S/C Rengali-Indravati Transmission Line near Bhawanipatna for construction of NH Bypass Road (Deposit work On Behalf of NHAI).
</v>
      </c>
      <c r="C2" s="592"/>
      <c r="D2" s="592"/>
      <c r="E2" s="593"/>
      <c r="F2" s="10"/>
      <c r="G2" s="10"/>
      <c r="H2" s="10"/>
      <c r="I2" s="10"/>
      <c r="J2" s="11"/>
    </row>
    <row r="3" spans="1:10" ht="23.25" customHeight="1">
      <c r="A3" s="13"/>
      <c r="B3" s="594" t="str">
        <f>"Specification No.: " &amp; 'Basic Data'!C7</f>
        <v>Specification No.: ODP/BB/C&amp;M-4460/OT-09/RFx No. 5002005058/25-26</v>
      </c>
      <c r="C3" s="595"/>
      <c r="D3" s="595"/>
      <c r="E3" s="596"/>
      <c r="F3" s="10"/>
      <c r="G3" s="10"/>
      <c r="H3" s="10"/>
      <c r="I3" s="10"/>
      <c r="J3" s="11"/>
    </row>
    <row r="4" spans="1:10" ht="30" customHeight="1">
      <c r="A4" s="13"/>
      <c r="B4" s="178">
        <v>1</v>
      </c>
      <c r="C4" s="586" t="s">
        <v>529</v>
      </c>
      <c r="D4" s="586"/>
      <c r="E4" s="587"/>
      <c r="F4" s="10"/>
      <c r="G4" s="16"/>
      <c r="H4" s="16"/>
      <c r="I4" s="10"/>
      <c r="J4" s="11"/>
    </row>
    <row r="5" spans="1:10" ht="30" customHeight="1">
      <c r="A5" s="13"/>
      <c r="B5" s="178">
        <v>2</v>
      </c>
      <c r="C5" s="586" t="s">
        <v>530</v>
      </c>
      <c r="D5" s="586"/>
      <c r="E5" s="587"/>
      <c r="F5" s="10"/>
      <c r="G5" s="10"/>
      <c r="H5" s="10"/>
      <c r="I5" s="10"/>
      <c r="J5" s="11"/>
    </row>
    <row r="6" spans="1:10" s="19" customFormat="1" ht="30" customHeight="1">
      <c r="A6" s="13"/>
      <c r="B6" s="178">
        <v>3</v>
      </c>
      <c r="C6" s="586" t="s">
        <v>140</v>
      </c>
      <c r="D6" s="586"/>
      <c r="E6" s="587"/>
      <c r="F6" s="10"/>
      <c r="G6" s="10"/>
      <c r="H6" s="10"/>
      <c r="I6" s="10"/>
      <c r="J6" s="10"/>
    </row>
    <row r="7" spans="1:10" ht="52.5" hidden="1" customHeight="1">
      <c r="A7" s="13"/>
      <c r="B7" s="179">
        <v>4</v>
      </c>
      <c r="C7" s="586" t="s">
        <v>242</v>
      </c>
      <c r="D7" s="586"/>
      <c r="E7" s="587"/>
      <c r="F7" s="10"/>
      <c r="G7" s="10"/>
      <c r="H7" s="10"/>
      <c r="I7" s="10"/>
      <c r="J7" s="11"/>
    </row>
    <row r="8" spans="1:10" ht="12" customHeight="1">
      <c r="A8" s="13"/>
      <c r="B8" s="14"/>
      <c r="C8" s="13"/>
      <c r="D8" s="13"/>
      <c r="E8" s="15"/>
      <c r="F8" s="10"/>
      <c r="G8" s="10"/>
      <c r="H8" s="10"/>
      <c r="I8" s="10"/>
      <c r="J8" s="11"/>
    </row>
    <row r="9" spans="1:10" ht="20.25" customHeight="1">
      <c r="A9" s="13"/>
      <c r="B9" s="597"/>
      <c r="C9" s="598"/>
      <c r="D9" s="598"/>
      <c r="E9" s="599"/>
      <c r="F9" s="10"/>
      <c r="G9" s="10"/>
      <c r="H9" s="10"/>
      <c r="I9" s="10"/>
      <c r="J9" s="11"/>
    </row>
    <row r="10" spans="1:10" ht="33.75" hidden="1" customHeight="1">
      <c r="A10" s="13"/>
      <c r="B10" s="14"/>
      <c r="C10" s="13"/>
      <c r="D10" s="13"/>
      <c r="E10" s="17"/>
      <c r="F10" s="10"/>
      <c r="G10" s="10"/>
      <c r="H10" s="10"/>
      <c r="I10" s="10"/>
      <c r="J10" s="11"/>
    </row>
    <row r="11" spans="1:10" ht="24" customHeight="1">
      <c r="B11" s="602"/>
      <c r="C11" s="603"/>
      <c r="D11" s="603"/>
      <c r="E11" s="18"/>
    </row>
    <row r="12" spans="1:10" ht="15.95" customHeight="1">
      <c r="B12" s="600"/>
      <c r="C12" s="601"/>
      <c r="D12" s="601"/>
      <c r="E12" s="20"/>
      <c r="G12" s="10"/>
      <c r="H12" s="10"/>
      <c r="I12" s="10"/>
      <c r="J12" s="11"/>
    </row>
    <row r="13" spans="1:10" ht="24" customHeight="1">
      <c r="B13" s="602"/>
      <c r="C13" s="603"/>
      <c r="D13" s="603"/>
      <c r="E13" s="18"/>
      <c r="F13" s="21"/>
      <c r="G13" s="22"/>
      <c r="H13" s="22"/>
      <c r="I13" s="22"/>
      <c r="J13" s="22"/>
    </row>
    <row r="14" spans="1:10" ht="15.95" customHeight="1">
      <c r="B14" s="604"/>
      <c r="C14" s="605"/>
      <c r="D14" s="605"/>
      <c r="E14" s="23"/>
      <c r="F14" s="21"/>
      <c r="G14" s="22"/>
      <c r="H14" s="22"/>
      <c r="I14" s="22"/>
      <c r="J14" s="22"/>
    </row>
    <row r="15" spans="1:10" ht="15.75">
      <c r="A15" s="13"/>
      <c r="B15" s="24"/>
      <c r="C15" s="24"/>
      <c r="D15" s="24"/>
      <c r="E15" s="24"/>
      <c r="F15" s="10"/>
      <c r="G15" s="10"/>
      <c r="H15" s="10"/>
      <c r="I15" s="10"/>
      <c r="J15" s="11"/>
    </row>
    <row r="16" spans="1:10" ht="15.75">
      <c r="A16" s="13"/>
      <c r="B16" s="13"/>
      <c r="C16" s="13"/>
      <c r="D16" s="13"/>
      <c r="E16" s="13"/>
      <c r="F16" s="10"/>
      <c r="G16" s="10"/>
      <c r="H16" s="10"/>
      <c r="I16" s="10"/>
      <c r="J16" s="11"/>
    </row>
    <row r="17" spans="1:10" ht="15.75">
      <c r="A17" s="13"/>
      <c r="B17" s="13"/>
      <c r="C17" s="13"/>
      <c r="D17" s="13"/>
      <c r="E17" s="13"/>
      <c r="F17" s="10"/>
      <c r="G17" s="10"/>
      <c r="H17" s="10"/>
      <c r="I17" s="10"/>
      <c r="J17" s="11"/>
    </row>
  </sheetData>
  <sheetProtection algorithmName="SHA-512" hashValue="THtTqkpUyHf+JTNV29ptH0aDbq6a91C3ncBPKi0ELXNuJpFXEXjvQsECI8UaKDXSXnWzeIWl+wZJv/cMARwqKg==" saltValue="4UOrpCN3Eb1Ah3yFzyWgjQ==" spinCount="100000" sheet="1" formatColumns="0" formatRows="0" selectLockedCells="1"/>
  <customSheetViews>
    <customSheetView guid="{08A645C4-A23F-4400-B0CE-1685BC312A6F}" showGridLines="0" hiddenRows="1">
      <selection activeCell="B14" sqref="B14:D14"/>
      <pageMargins left="0.15748031496062992" right="0.23622047244094491" top="0.78740157480314965" bottom="0.98425196850393704" header="0.35433070866141736" footer="0.51181102362204722"/>
      <printOptions horizontalCentered="1"/>
      <pageSetup paperSize="9" orientation="landscape" r:id="rId1"/>
      <headerFooter alignWithMargins="0"/>
    </customSheetView>
    <customSheetView guid="{E95B21C1-D936-4435-AF6F-90CF0B6A7506}" showPageBreaks="1" showGridLines="0" printArea="1" hiddenRows="1">
      <selection activeCell="F4" sqref="F4"/>
      <pageMargins left="0.15748031496062992" right="0.23622047244094491" top="0.78740157480314965" bottom="0.98425196850393704" header="0.35433070866141736" footer="0.51181102362204722"/>
      <printOptions horizontalCentered="1"/>
      <pageSetup paperSize="9" orientation="landscape" r:id="rId2"/>
      <headerFooter alignWithMargins="0"/>
    </customSheetView>
    <customSheetView guid="{B0EE7D76-5806-4718-BDAD-3A3EA691E5E4}" showGridLines="0" hiddenRows="1">
      <selection activeCell="F4" sqref="F4"/>
      <pageMargins left="0.15748031496062992" right="0.23622047244094491" top="0.78740157480314965" bottom="0.98425196850393704" header="0.35433070866141736" footer="0.51181102362204722"/>
      <printOptions horizontalCentered="1"/>
      <pageSetup paperSize="9" orientation="landscape" r:id="rId3"/>
      <headerFooter alignWithMargins="0"/>
    </customSheetView>
    <customSheetView guid="{696D9240-6693-44E8-B9A4-2BFADD101EE2}" showGridLines="0" hiddenRows="1">
      <selection activeCell="F4" sqref="F4"/>
      <pageMargins left="0.15748031496062992" right="0.23622047244094491" top="0.78740157480314965" bottom="0.98425196850393704" header="0.35433070866141736" footer="0.51181102362204722"/>
      <printOptions horizontalCentered="1"/>
      <pageSetup paperSize="9" orientation="landscape" r:id="rId4"/>
      <headerFooter alignWithMargins="0"/>
    </customSheetView>
    <customSheetView guid="{4F65FF32-EC61-4022-A399-2986D7B6B8B3}" showGridLines="0" showRuler="0">
      <selection activeCell="B2" sqref="B2:E2"/>
      <pageMargins left="0.15748031496062992" right="0.23622047244094491" top="0.51181102362204722" bottom="0.98425196850393704" header="0.35433070866141736" footer="0.51181102362204722"/>
      <pageSetup paperSize="9" orientation="landscape" r:id="rId5"/>
      <headerFooter alignWithMargins="0"/>
    </customSheetView>
    <customSheetView guid="{58D82F59-8CF6-455F-B9F4-081499FDF243}" showGridLines="0" hiddenRows="1">
      <selection activeCell="F4" sqref="F4"/>
      <pageMargins left="0.15748031496062992" right="0.23622047244094491" top="0.78740157480314965" bottom="0.98425196850393704" header="0.35433070866141736" footer="0.51181102362204722"/>
      <printOptions horizontalCentered="1"/>
      <pageSetup paperSize="9" orientation="landscape" r:id="rId6"/>
      <headerFooter alignWithMargins="0"/>
    </customSheetView>
    <customSheetView guid="{B1277D53-29D6-4226-81E2-084FB62977B6}" showGridLines="0" hiddenRows="1">
      <selection activeCell="F4" sqref="F4"/>
      <pageMargins left="0.15748031496062992" right="0.23622047244094491" top="0.78740157480314965" bottom="0.98425196850393704" header="0.35433070866141736" footer="0.51181102362204722"/>
      <printOptions horizontalCentered="1"/>
      <pageSetup paperSize="9" orientation="landscape" r:id="rId7"/>
      <headerFooter alignWithMargins="0"/>
    </customSheetView>
    <customSheetView guid="{C39F923C-6CD3-45D8-86F8-6C4D806DDD7E}" showGridLines="0" hiddenRows="1">
      <selection activeCell="F45" sqref="F45"/>
      <pageMargins left="0.15748031496062992" right="0.23622047244094491" top="0.78740157480314965" bottom="0.98425196850393704" header="0.35433070866141736" footer="0.51181102362204722"/>
      <printOptions horizontalCentered="1"/>
      <pageSetup paperSize="9" orientation="landscape" r:id="rId8"/>
      <headerFooter alignWithMargins="0"/>
    </customSheetView>
    <customSheetView guid="{9CA44E70-650F-49CD-967F-298619682CA2}" showPageBreaks="1" showGridLines="0" printArea="1" hiddenRows="1">
      <selection activeCell="F45" sqref="F45"/>
      <pageMargins left="0.15748031496062992" right="0.23622047244094491" top="0.78740157480314965" bottom="0.98425196850393704" header="0.35433070866141736" footer="0.51181102362204722"/>
      <printOptions horizontalCentered="1"/>
      <pageSetup paperSize="9" orientation="landscape" r:id="rId9"/>
      <headerFooter alignWithMargins="0"/>
    </customSheetView>
  </customSheetViews>
  <mergeCells count="12">
    <mergeCell ref="B9:E9"/>
    <mergeCell ref="C7:E7"/>
    <mergeCell ref="B12:D12"/>
    <mergeCell ref="B13:D13"/>
    <mergeCell ref="B14:D14"/>
    <mergeCell ref="B11:D11"/>
    <mergeCell ref="C6:E6"/>
    <mergeCell ref="B1:E1"/>
    <mergeCell ref="C4:E4"/>
    <mergeCell ref="C5:E5"/>
    <mergeCell ref="B2:E2"/>
    <mergeCell ref="B3:E3"/>
  </mergeCells>
  <phoneticPr fontId="3" type="noConversion"/>
  <printOptions horizontalCentered="1"/>
  <pageMargins left="0.15748031496062992" right="0.23622047244094491" top="0.78740157480314965" bottom="0.98425196850393704" header="0.35433070866141736" footer="0.51181102362204722"/>
  <pageSetup paperSize="9" orientation="landscape" r:id="rId10"/>
  <headerFooter alignWithMargins="0"/>
  <drawing r:id="rId1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7">
    <tabColor indexed="8"/>
  </sheetPr>
  <dimension ref="A1:D112"/>
  <sheetViews>
    <sheetView workbookViewId="0">
      <selection activeCell="E8" sqref="E8"/>
    </sheetView>
  </sheetViews>
  <sheetFormatPr defaultColWidth="8" defaultRowHeight="12.75"/>
  <cols>
    <col min="1" max="1" width="11.625" style="132" customWidth="1"/>
    <col min="2" max="2" width="10.375" style="132" customWidth="1"/>
    <col min="3" max="16384" width="8" style="132"/>
  </cols>
  <sheetData>
    <row r="1" spans="1:4" s="130" customFormat="1" ht="30" customHeight="1">
      <c r="A1" s="752">
        <f>'Bid Form 2nd Envelope'!AB17</f>
        <v>0</v>
      </c>
      <c r="B1" s="752"/>
    </row>
    <row r="2" spans="1:4" s="130" customFormat="1" ht="30" customHeight="1">
      <c r="A2" s="131"/>
    </row>
    <row r="3" spans="1:4">
      <c r="A3" s="131"/>
    </row>
    <row r="4" spans="1:4">
      <c r="A4" s="129" t="str">
        <f>IF(OR((A1&gt;9999999999),(A1&lt;0)),"Invalid Entry - More than 1000 crore OR -ve value",IF(A1=0, "Rs. Zero Only ",+CONCATENATE("Rs. ", B11,D11,B10,D10,B9,D9,B8,D8,B7,D7,B6," Only")))</f>
        <v xml:space="preserve">Rs. Zero Only </v>
      </c>
    </row>
    <row r="5" spans="1:4">
      <c r="A5" s="131"/>
    </row>
    <row r="6" spans="1:4">
      <c r="A6" s="128">
        <f>-INT(A1/100)*100+ROUND(A1,0)</f>
        <v>0</v>
      </c>
      <c r="B6" s="132" t="str">
        <f t="shared" ref="B6:B11" si="0">IF(A6=0,"",LOOKUP(A6,$A$13:$A$112,$B$13:$B$112))</f>
        <v/>
      </c>
      <c r="D6" s="129"/>
    </row>
    <row r="7" spans="1:4">
      <c r="A7" s="128">
        <f>-INT(A1/1000)*10+INT(A1/100)</f>
        <v>0</v>
      </c>
      <c r="B7" s="132" t="str">
        <f t="shared" si="0"/>
        <v/>
      </c>
      <c r="D7" s="129" t="str">
        <f>+IF(B7="",""," Hundred ")</f>
        <v/>
      </c>
    </row>
    <row r="8" spans="1:4">
      <c r="A8" s="128">
        <f>-INT(A1/100000)*100+INT(A1/1000)</f>
        <v>0</v>
      </c>
      <c r="B8" s="132" t="str">
        <f t="shared" si="0"/>
        <v/>
      </c>
      <c r="D8" s="129" t="str">
        <f>IF((B8=""),IF(C8="",""," Thousand ")," Thousand ")</f>
        <v/>
      </c>
    </row>
    <row r="9" spans="1:4">
      <c r="A9" s="128">
        <f>-INT(A1/10000000)*100+INT(A1/100000)</f>
        <v>0</v>
      </c>
      <c r="B9" s="132" t="str">
        <f t="shared" si="0"/>
        <v/>
      </c>
      <c r="D9" s="129" t="str">
        <f>IF((B9=""),IF(C9="",""," Lac ")," Lac ")</f>
        <v/>
      </c>
    </row>
    <row r="10" spans="1:4">
      <c r="A10" s="128">
        <f>-INT(A1/1000000000)*100+INT(A1/10000000)</f>
        <v>0</v>
      </c>
      <c r="B10" s="133" t="str">
        <f t="shared" si="0"/>
        <v/>
      </c>
      <c r="D10" s="129" t="str">
        <f>IF((B10=""),IF(C10="",""," Crore ")," Crore ")</f>
        <v/>
      </c>
    </row>
    <row r="11" spans="1:4">
      <c r="A11" s="134">
        <f>-INT(A1/10000000000)*1000+INT(A1/1000000000)</f>
        <v>0</v>
      </c>
      <c r="B11" s="133" t="str">
        <f t="shared" si="0"/>
        <v/>
      </c>
      <c r="D11" s="129" t="str">
        <f>IF((B11=""),IF(C11="",""," Hundred ")," Hundred ")</f>
        <v/>
      </c>
    </row>
    <row r="13" spans="1:4">
      <c r="A13" s="135">
        <v>1</v>
      </c>
      <c r="B13" s="136" t="s">
        <v>17</v>
      </c>
    </row>
    <row r="14" spans="1:4">
      <c r="A14" s="135">
        <v>2</v>
      </c>
      <c r="B14" s="136" t="s">
        <v>18</v>
      </c>
    </row>
    <row r="15" spans="1:4">
      <c r="A15" s="135">
        <v>3</v>
      </c>
      <c r="B15" s="136" t="s">
        <v>19</v>
      </c>
    </row>
    <row r="16" spans="1:4">
      <c r="A16" s="135">
        <v>4</v>
      </c>
      <c r="B16" s="136" t="s">
        <v>20</v>
      </c>
    </row>
    <row r="17" spans="1:2">
      <c r="A17" s="135">
        <v>5</v>
      </c>
      <c r="B17" s="136" t="s">
        <v>21</v>
      </c>
    </row>
    <row r="18" spans="1:2">
      <c r="A18" s="135">
        <v>6</v>
      </c>
      <c r="B18" s="136" t="s">
        <v>22</v>
      </c>
    </row>
    <row r="19" spans="1:2">
      <c r="A19" s="135">
        <v>7</v>
      </c>
      <c r="B19" s="136" t="s">
        <v>23</v>
      </c>
    </row>
    <row r="20" spans="1:2">
      <c r="A20" s="135">
        <v>8</v>
      </c>
      <c r="B20" s="136" t="s">
        <v>24</v>
      </c>
    </row>
    <row r="21" spans="1:2">
      <c r="A21" s="135">
        <v>9</v>
      </c>
      <c r="B21" s="136" t="s">
        <v>25</v>
      </c>
    </row>
    <row r="22" spans="1:2">
      <c r="A22" s="135">
        <v>10</v>
      </c>
      <c r="B22" s="136" t="s">
        <v>26</v>
      </c>
    </row>
    <row r="23" spans="1:2">
      <c r="A23" s="135">
        <v>11</v>
      </c>
      <c r="B23" s="136" t="s">
        <v>27</v>
      </c>
    </row>
    <row r="24" spans="1:2">
      <c r="A24" s="135">
        <v>12</v>
      </c>
      <c r="B24" s="136" t="s">
        <v>28</v>
      </c>
    </row>
    <row r="25" spans="1:2">
      <c r="A25" s="135">
        <v>13</v>
      </c>
      <c r="B25" s="136" t="s">
        <v>29</v>
      </c>
    </row>
    <row r="26" spans="1:2">
      <c r="A26" s="135">
        <v>14</v>
      </c>
      <c r="B26" s="136" t="s">
        <v>30</v>
      </c>
    </row>
    <row r="27" spans="1:2">
      <c r="A27" s="135">
        <v>15</v>
      </c>
      <c r="B27" s="136" t="s">
        <v>31</v>
      </c>
    </row>
    <row r="28" spans="1:2">
      <c r="A28" s="135">
        <v>16</v>
      </c>
      <c r="B28" s="136" t="s">
        <v>32</v>
      </c>
    </row>
    <row r="29" spans="1:2">
      <c r="A29" s="135">
        <v>17</v>
      </c>
      <c r="B29" s="136" t="s">
        <v>33</v>
      </c>
    </row>
    <row r="30" spans="1:2">
      <c r="A30" s="135">
        <v>18</v>
      </c>
      <c r="B30" s="136" t="s">
        <v>34</v>
      </c>
    </row>
    <row r="31" spans="1:2">
      <c r="A31" s="135">
        <v>19</v>
      </c>
      <c r="B31" s="136" t="s">
        <v>35</v>
      </c>
    </row>
    <row r="32" spans="1:2">
      <c r="A32" s="135">
        <v>20</v>
      </c>
      <c r="B32" s="136" t="s">
        <v>36</v>
      </c>
    </row>
    <row r="33" spans="1:2">
      <c r="A33" s="135">
        <v>21</v>
      </c>
      <c r="B33" s="136" t="s">
        <v>38</v>
      </c>
    </row>
    <row r="34" spans="1:2">
      <c r="A34" s="135">
        <v>22</v>
      </c>
      <c r="B34" s="136" t="s">
        <v>37</v>
      </c>
    </row>
    <row r="35" spans="1:2">
      <c r="A35" s="135">
        <v>23</v>
      </c>
      <c r="B35" s="136" t="s">
        <v>39</v>
      </c>
    </row>
    <row r="36" spans="1:2">
      <c r="A36" s="135">
        <v>24</v>
      </c>
      <c r="B36" s="136" t="s">
        <v>40</v>
      </c>
    </row>
    <row r="37" spans="1:2">
      <c r="A37" s="135">
        <v>25</v>
      </c>
      <c r="B37" s="136" t="s">
        <v>42</v>
      </c>
    </row>
    <row r="38" spans="1:2">
      <c r="A38" s="135">
        <v>26</v>
      </c>
      <c r="B38" s="136" t="s">
        <v>41</v>
      </c>
    </row>
    <row r="39" spans="1:2">
      <c r="A39" s="135">
        <v>27</v>
      </c>
      <c r="B39" s="136" t="s">
        <v>43</v>
      </c>
    </row>
    <row r="40" spans="1:2">
      <c r="A40" s="135">
        <v>28</v>
      </c>
      <c r="B40" s="136" t="s">
        <v>44</v>
      </c>
    </row>
    <row r="41" spans="1:2">
      <c r="A41" s="135">
        <v>29</v>
      </c>
      <c r="B41" s="136" t="s">
        <v>45</v>
      </c>
    </row>
    <row r="42" spans="1:2">
      <c r="A42" s="135">
        <v>30</v>
      </c>
      <c r="B42" s="136" t="s">
        <v>46</v>
      </c>
    </row>
    <row r="43" spans="1:2">
      <c r="A43" s="135">
        <v>31</v>
      </c>
      <c r="B43" s="136" t="s">
        <v>47</v>
      </c>
    </row>
    <row r="44" spans="1:2">
      <c r="A44" s="135">
        <v>32</v>
      </c>
      <c r="B44" s="136" t="s">
        <v>48</v>
      </c>
    </row>
    <row r="45" spans="1:2">
      <c r="A45" s="135">
        <v>33</v>
      </c>
      <c r="B45" s="136" t="s">
        <v>49</v>
      </c>
    </row>
    <row r="46" spans="1:2">
      <c r="A46" s="135">
        <v>34</v>
      </c>
      <c r="B46" s="136" t="s">
        <v>50</v>
      </c>
    </row>
    <row r="47" spans="1:2">
      <c r="A47" s="135">
        <v>35</v>
      </c>
      <c r="B47" s="136" t="s">
        <v>51</v>
      </c>
    </row>
    <row r="48" spans="1:2">
      <c r="A48" s="135">
        <v>36</v>
      </c>
      <c r="B48" s="136" t="s">
        <v>52</v>
      </c>
    </row>
    <row r="49" spans="1:2">
      <c r="A49" s="135">
        <v>37</v>
      </c>
      <c r="B49" s="136" t="s">
        <v>53</v>
      </c>
    </row>
    <row r="50" spans="1:2">
      <c r="A50" s="135">
        <v>38</v>
      </c>
      <c r="B50" s="136" t="s">
        <v>54</v>
      </c>
    </row>
    <row r="51" spans="1:2">
      <c r="A51" s="135">
        <v>39</v>
      </c>
      <c r="B51" s="136" t="s">
        <v>55</v>
      </c>
    </row>
    <row r="52" spans="1:2">
      <c r="A52" s="135">
        <v>40</v>
      </c>
      <c r="B52" s="136" t="s">
        <v>56</v>
      </c>
    </row>
    <row r="53" spans="1:2">
      <c r="A53" s="135">
        <v>41</v>
      </c>
      <c r="B53" s="136" t="s">
        <v>57</v>
      </c>
    </row>
    <row r="54" spans="1:2">
      <c r="A54" s="135">
        <v>42</v>
      </c>
      <c r="B54" s="136" t="s">
        <v>58</v>
      </c>
    </row>
    <row r="55" spans="1:2">
      <c r="A55" s="135">
        <v>43</v>
      </c>
      <c r="B55" s="136" t="s">
        <v>59</v>
      </c>
    </row>
    <row r="56" spans="1:2">
      <c r="A56" s="135">
        <v>44</v>
      </c>
      <c r="B56" s="136" t="s">
        <v>60</v>
      </c>
    </row>
    <row r="57" spans="1:2">
      <c r="A57" s="135">
        <v>45</v>
      </c>
      <c r="B57" s="136" t="s">
        <v>61</v>
      </c>
    </row>
    <row r="58" spans="1:2">
      <c r="A58" s="135">
        <v>46</v>
      </c>
      <c r="B58" s="136" t="s">
        <v>62</v>
      </c>
    </row>
    <row r="59" spans="1:2">
      <c r="A59" s="135">
        <v>47</v>
      </c>
      <c r="B59" s="136" t="s">
        <v>63</v>
      </c>
    </row>
    <row r="60" spans="1:2">
      <c r="A60" s="135">
        <v>48</v>
      </c>
      <c r="B60" s="136" t="s">
        <v>64</v>
      </c>
    </row>
    <row r="61" spans="1:2">
      <c r="A61" s="135">
        <v>49</v>
      </c>
      <c r="B61" s="136" t="s">
        <v>65</v>
      </c>
    </row>
    <row r="62" spans="1:2">
      <c r="A62" s="135">
        <v>50</v>
      </c>
      <c r="B62" s="136" t="s">
        <v>66</v>
      </c>
    </row>
    <row r="63" spans="1:2">
      <c r="A63" s="135">
        <v>51</v>
      </c>
      <c r="B63" s="136" t="s">
        <v>67</v>
      </c>
    </row>
    <row r="64" spans="1:2">
      <c r="A64" s="135">
        <v>52</v>
      </c>
      <c r="B64" s="136" t="s">
        <v>68</v>
      </c>
    </row>
    <row r="65" spans="1:2">
      <c r="A65" s="135">
        <v>53</v>
      </c>
      <c r="B65" s="136" t="s">
        <v>69</v>
      </c>
    </row>
    <row r="66" spans="1:2">
      <c r="A66" s="135">
        <v>54</v>
      </c>
      <c r="B66" s="136" t="s">
        <v>70</v>
      </c>
    </row>
    <row r="67" spans="1:2">
      <c r="A67" s="135">
        <v>55</v>
      </c>
      <c r="B67" s="136" t="s">
        <v>71</v>
      </c>
    </row>
    <row r="68" spans="1:2">
      <c r="A68" s="135">
        <v>56</v>
      </c>
      <c r="B68" s="136" t="s">
        <v>72</v>
      </c>
    </row>
    <row r="69" spans="1:2">
      <c r="A69" s="135">
        <v>57</v>
      </c>
      <c r="B69" s="136" t="s">
        <v>73</v>
      </c>
    </row>
    <row r="70" spans="1:2">
      <c r="A70" s="135">
        <v>58</v>
      </c>
      <c r="B70" s="136" t="s">
        <v>74</v>
      </c>
    </row>
    <row r="71" spans="1:2">
      <c r="A71" s="135">
        <v>59</v>
      </c>
      <c r="B71" s="136" t="s">
        <v>75</v>
      </c>
    </row>
    <row r="72" spans="1:2">
      <c r="A72" s="135">
        <v>60</v>
      </c>
      <c r="B72" s="136" t="s">
        <v>76</v>
      </c>
    </row>
    <row r="73" spans="1:2">
      <c r="A73" s="135">
        <v>61</v>
      </c>
      <c r="B73" s="136" t="s">
        <v>77</v>
      </c>
    </row>
    <row r="74" spans="1:2">
      <c r="A74" s="135">
        <v>62</v>
      </c>
      <c r="B74" s="136" t="s">
        <v>78</v>
      </c>
    </row>
    <row r="75" spans="1:2">
      <c r="A75" s="135">
        <v>63</v>
      </c>
      <c r="B75" s="136" t="s">
        <v>79</v>
      </c>
    </row>
    <row r="76" spans="1:2">
      <c r="A76" s="135">
        <v>64</v>
      </c>
      <c r="B76" s="136" t="s">
        <v>80</v>
      </c>
    </row>
    <row r="77" spans="1:2">
      <c r="A77" s="135">
        <v>65</v>
      </c>
      <c r="B77" s="136" t="s">
        <v>81</v>
      </c>
    </row>
    <row r="78" spans="1:2">
      <c r="A78" s="135">
        <v>66</v>
      </c>
      <c r="B78" s="136" t="s">
        <v>82</v>
      </c>
    </row>
    <row r="79" spans="1:2">
      <c r="A79" s="135">
        <v>67</v>
      </c>
      <c r="B79" s="136" t="s">
        <v>83</v>
      </c>
    </row>
    <row r="80" spans="1:2">
      <c r="A80" s="135">
        <v>68</v>
      </c>
      <c r="B80" s="136" t="s">
        <v>84</v>
      </c>
    </row>
    <row r="81" spans="1:2">
      <c r="A81" s="135">
        <v>69</v>
      </c>
      <c r="B81" s="136" t="s">
        <v>85</v>
      </c>
    </row>
    <row r="82" spans="1:2">
      <c r="A82" s="135">
        <v>70</v>
      </c>
      <c r="B82" s="136" t="s">
        <v>86</v>
      </c>
    </row>
    <row r="83" spans="1:2">
      <c r="A83" s="135">
        <v>71</v>
      </c>
      <c r="B83" s="136" t="s">
        <v>87</v>
      </c>
    </row>
    <row r="84" spans="1:2">
      <c r="A84" s="135">
        <v>72</v>
      </c>
      <c r="B84" s="136" t="s">
        <v>88</v>
      </c>
    </row>
    <row r="85" spans="1:2">
      <c r="A85" s="135">
        <v>73</v>
      </c>
      <c r="B85" s="136" t="s">
        <v>89</v>
      </c>
    </row>
    <row r="86" spans="1:2">
      <c r="A86" s="135">
        <v>74</v>
      </c>
      <c r="B86" s="136" t="s">
        <v>90</v>
      </c>
    </row>
    <row r="87" spans="1:2">
      <c r="A87" s="135">
        <v>75</v>
      </c>
      <c r="B87" s="136" t="s">
        <v>91</v>
      </c>
    </row>
    <row r="88" spans="1:2">
      <c r="A88" s="135">
        <v>76</v>
      </c>
      <c r="B88" s="136" t="s">
        <v>92</v>
      </c>
    </row>
    <row r="89" spans="1:2">
      <c r="A89" s="135">
        <v>77</v>
      </c>
      <c r="B89" s="136" t="s">
        <v>93</v>
      </c>
    </row>
    <row r="90" spans="1:2">
      <c r="A90" s="135">
        <v>78</v>
      </c>
      <c r="B90" s="136" t="s">
        <v>94</v>
      </c>
    </row>
    <row r="91" spans="1:2">
      <c r="A91" s="135">
        <v>79</v>
      </c>
      <c r="B91" s="136" t="s">
        <v>95</v>
      </c>
    </row>
    <row r="92" spans="1:2">
      <c r="A92" s="135">
        <v>80</v>
      </c>
      <c r="B92" s="136" t="s">
        <v>96</v>
      </c>
    </row>
    <row r="93" spans="1:2">
      <c r="A93" s="135">
        <v>81</v>
      </c>
      <c r="B93" s="136" t="s">
        <v>97</v>
      </c>
    </row>
    <row r="94" spans="1:2">
      <c r="A94" s="135">
        <v>82</v>
      </c>
      <c r="B94" s="136" t="s">
        <v>98</v>
      </c>
    </row>
    <row r="95" spans="1:2">
      <c r="A95" s="135">
        <v>83</v>
      </c>
      <c r="B95" s="136" t="s">
        <v>99</v>
      </c>
    </row>
    <row r="96" spans="1:2">
      <c r="A96" s="135">
        <v>84</v>
      </c>
      <c r="B96" s="136" t="s">
        <v>100</v>
      </c>
    </row>
    <row r="97" spans="1:2">
      <c r="A97" s="135">
        <v>85</v>
      </c>
      <c r="B97" s="136" t="s">
        <v>101</v>
      </c>
    </row>
    <row r="98" spans="1:2">
      <c r="A98" s="135">
        <v>86</v>
      </c>
      <c r="B98" s="136" t="s">
        <v>102</v>
      </c>
    </row>
    <row r="99" spans="1:2">
      <c r="A99" s="135">
        <v>87</v>
      </c>
      <c r="B99" s="136" t="s">
        <v>103</v>
      </c>
    </row>
    <row r="100" spans="1:2">
      <c r="A100" s="135">
        <v>88</v>
      </c>
      <c r="B100" s="136" t="s">
        <v>104</v>
      </c>
    </row>
    <row r="101" spans="1:2">
      <c r="A101" s="135">
        <v>89</v>
      </c>
      <c r="B101" s="136" t="s">
        <v>105</v>
      </c>
    </row>
    <row r="102" spans="1:2">
      <c r="A102" s="135">
        <v>90</v>
      </c>
      <c r="B102" s="136" t="s">
        <v>106</v>
      </c>
    </row>
    <row r="103" spans="1:2">
      <c r="A103" s="135">
        <v>91</v>
      </c>
      <c r="B103" s="136" t="s">
        <v>107</v>
      </c>
    </row>
    <row r="104" spans="1:2">
      <c r="A104" s="135">
        <v>92</v>
      </c>
      <c r="B104" s="136" t="s">
        <v>108</v>
      </c>
    </row>
    <row r="105" spans="1:2">
      <c r="A105" s="135">
        <v>93</v>
      </c>
      <c r="B105" s="136" t="s">
        <v>109</v>
      </c>
    </row>
    <row r="106" spans="1:2">
      <c r="A106" s="135">
        <v>94</v>
      </c>
      <c r="B106" s="136" t="s">
        <v>110</v>
      </c>
    </row>
    <row r="107" spans="1:2">
      <c r="A107" s="135">
        <v>95</v>
      </c>
      <c r="B107" s="136" t="s">
        <v>111</v>
      </c>
    </row>
    <row r="108" spans="1:2">
      <c r="A108" s="135">
        <v>96</v>
      </c>
      <c r="B108" s="136" t="s">
        <v>112</v>
      </c>
    </row>
    <row r="109" spans="1:2">
      <c r="A109" s="135">
        <v>97</v>
      </c>
      <c r="B109" s="136" t="s">
        <v>113</v>
      </c>
    </row>
    <row r="110" spans="1:2">
      <c r="A110" s="135">
        <v>98</v>
      </c>
      <c r="B110" s="136" t="s">
        <v>114</v>
      </c>
    </row>
    <row r="111" spans="1:2">
      <c r="A111" s="135">
        <v>99</v>
      </c>
      <c r="B111" s="136" t="s">
        <v>115</v>
      </c>
    </row>
    <row r="112" spans="1:2">
      <c r="A112" s="135">
        <v>100</v>
      </c>
      <c r="B112" s="136" t="s">
        <v>116</v>
      </c>
    </row>
  </sheetData>
  <sheetProtection password="E848" sheet="1" objects="1" selectLockedCells="1" selectUnlockedCells="1"/>
  <customSheetViews>
    <customSheetView guid="{08A645C4-A23F-4400-B0CE-1685BC312A6F}" state="hidden">
      <selection activeCell="E8" sqref="E8"/>
      <pageMargins left="0.75" right="0.75" top="1" bottom="1" header="0.5" footer="0.5"/>
      <pageSetup orientation="portrait" r:id="rId1"/>
      <headerFooter alignWithMargins="0"/>
    </customSheetView>
    <customSheetView guid="{E95B21C1-D936-4435-AF6F-90CF0B6A7506}" state="hidden">
      <selection activeCell="E8" sqref="E8"/>
      <pageMargins left="0.75" right="0.75" top="1" bottom="1" header="0.5" footer="0.5"/>
      <pageSetup orientation="portrait" r:id="rId2"/>
      <headerFooter alignWithMargins="0"/>
    </customSheetView>
    <customSheetView guid="{B0EE7D76-5806-4718-BDAD-3A3EA691E5E4}" state="hidden">
      <selection activeCell="E8" sqref="E8"/>
      <pageMargins left="0.75" right="0.75" top="1" bottom="1" header="0.5" footer="0.5"/>
      <pageSetup orientation="portrait" r:id="rId3"/>
      <headerFooter alignWithMargins="0"/>
    </customSheetView>
    <customSheetView guid="{696D9240-6693-44E8-B9A4-2BFADD101EE2}" state="hidden">
      <selection activeCell="E8" sqref="E8"/>
      <pageMargins left="0.75" right="0.75" top="1" bottom="1" header="0.5" footer="0.5"/>
      <pageSetup orientation="portrait" r:id="rId4"/>
      <headerFooter alignWithMargins="0"/>
    </customSheetView>
    <customSheetView guid="{58D82F59-8CF6-455F-B9F4-081499FDF243}" state="hidden">
      <selection activeCell="E8" sqref="E8"/>
      <pageMargins left="0.75" right="0.75" top="1" bottom="1" header="0.5" footer="0.5"/>
      <pageSetup orientation="portrait" r:id="rId5"/>
      <headerFooter alignWithMargins="0"/>
    </customSheetView>
    <customSheetView guid="{B1277D53-29D6-4226-81E2-084FB62977B6}" state="hidden">
      <selection activeCell="E8" sqref="E8"/>
      <pageMargins left="0.75" right="0.75" top="1" bottom="1" header="0.5" footer="0.5"/>
      <pageSetup orientation="portrait" r:id="rId6"/>
      <headerFooter alignWithMargins="0"/>
    </customSheetView>
    <customSheetView guid="{C39F923C-6CD3-45D8-86F8-6C4D806DDD7E}" state="hidden">
      <selection activeCell="E8" sqref="E8"/>
      <pageMargins left="0.75" right="0.75" top="1" bottom="1" header="0.5" footer="0.5"/>
      <pageSetup orientation="portrait" r:id="rId7"/>
      <headerFooter alignWithMargins="0"/>
    </customSheetView>
    <customSheetView guid="{9CA44E70-650F-49CD-967F-298619682CA2}" state="hidden">
      <selection activeCell="E8" sqref="E8"/>
      <pageMargins left="0.75" right="0.75" top="1" bottom="1" header="0.5" footer="0.5"/>
      <pageSetup orientation="portrait" r:id="rId8"/>
      <headerFooter alignWithMargins="0"/>
    </customSheetView>
  </customSheetViews>
  <mergeCells count="1">
    <mergeCell ref="A1:B1"/>
  </mergeCells>
  <phoneticPr fontId="3" type="noConversion"/>
  <pageMargins left="0.75" right="0.75" top="1" bottom="1" header="0.5" footer="0.5"/>
  <pageSetup orientation="portrait" r:id="rId9"/>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4"/>
  <dimension ref="A1:K133"/>
  <sheetViews>
    <sheetView showGridLines="0" zoomScaleNormal="100" workbookViewId="0">
      <selection activeCell="B36" sqref="B36"/>
    </sheetView>
  </sheetViews>
  <sheetFormatPr defaultRowHeight="16.5"/>
  <cols>
    <col min="1" max="1" width="9" style="436"/>
    <col min="2" max="2" width="9" style="435"/>
    <col min="3" max="3" width="72.625" style="435" customWidth="1"/>
    <col min="4" max="4" width="66.125" style="434" customWidth="1"/>
    <col min="5" max="16384" width="9" style="76"/>
  </cols>
  <sheetData>
    <row r="1" spans="1:11" ht="88.5" customHeight="1">
      <c r="A1" s="607" t="str">
        <f>"General Instruction to the Bidders for filling up this workbook of Price Schedules for Package " &amp; 'Basic Data'!C5</f>
        <v xml:space="preserve">General Instruction to the Bidders for filling up this workbook of Price Schedules for Package Erection works pertaining to Diversion/Modification of 400KV S/C Rengali-Indravati Transmission Line near Bhawanipatna for construction of NH Bypass Road (Deposit work On Behalf of NHAI).
</v>
      </c>
      <c r="B1" s="607"/>
      <c r="C1" s="607"/>
      <c r="D1" s="453"/>
      <c r="E1" s="452"/>
      <c r="F1" s="452"/>
      <c r="G1" s="452"/>
      <c r="H1" s="452"/>
      <c r="I1" s="452"/>
      <c r="J1" s="452"/>
      <c r="K1" s="452"/>
    </row>
    <row r="2" spans="1:11" ht="18" customHeight="1">
      <c r="D2" s="451"/>
      <c r="E2" s="450"/>
      <c r="F2" s="450"/>
      <c r="G2" s="450"/>
      <c r="H2" s="450"/>
      <c r="I2" s="450"/>
      <c r="J2" s="450"/>
      <c r="K2" s="450"/>
    </row>
    <row r="3" spans="1:11" ht="18" customHeight="1">
      <c r="A3" s="448" t="s">
        <v>437</v>
      </c>
      <c r="B3" s="435" t="s">
        <v>436</v>
      </c>
      <c r="D3" s="442"/>
      <c r="E3" s="441"/>
      <c r="F3" s="441"/>
      <c r="G3" s="441"/>
      <c r="H3" s="441"/>
      <c r="I3" s="441"/>
      <c r="J3" s="441"/>
      <c r="K3" s="441"/>
    </row>
    <row r="4" spans="1:11" ht="18" customHeight="1">
      <c r="B4" s="449" t="s">
        <v>435</v>
      </c>
      <c r="C4" s="443" t="s">
        <v>434</v>
      </c>
      <c r="D4" s="442"/>
      <c r="E4" s="441"/>
      <c r="F4" s="441"/>
      <c r="G4" s="441"/>
      <c r="H4" s="441"/>
      <c r="I4" s="441"/>
      <c r="J4" s="441"/>
      <c r="K4" s="441"/>
    </row>
    <row r="5" spans="1:11" ht="38.1" customHeight="1">
      <c r="B5" s="449" t="s">
        <v>433</v>
      </c>
      <c r="C5" s="443" t="s">
        <v>432</v>
      </c>
      <c r="D5" s="442"/>
      <c r="E5" s="441"/>
      <c r="F5" s="441"/>
      <c r="G5" s="441"/>
      <c r="H5" s="441"/>
      <c r="I5" s="441"/>
      <c r="J5" s="441"/>
      <c r="K5" s="441"/>
    </row>
    <row r="6" spans="1:11" ht="18" customHeight="1">
      <c r="B6" s="449" t="s">
        <v>431</v>
      </c>
      <c r="C6" s="443" t="s">
        <v>430</v>
      </c>
      <c r="D6" s="442"/>
      <c r="E6" s="441"/>
      <c r="F6" s="441"/>
      <c r="G6" s="441"/>
      <c r="H6" s="441"/>
      <c r="I6" s="441"/>
      <c r="J6" s="441"/>
      <c r="K6" s="441"/>
    </row>
    <row r="7" spans="1:11" ht="18" customHeight="1">
      <c r="B7" s="449" t="s">
        <v>429</v>
      </c>
      <c r="C7" s="443" t="s">
        <v>428</v>
      </c>
      <c r="D7" s="442"/>
      <c r="E7" s="441"/>
      <c r="F7" s="441"/>
      <c r="G7" s="441"/>
      <c r="H7" s="441"/>
      <c r="I7" s="441"/>
      <c r="J7" s="441"/>
      <c r="K7" s="441"/>
    </row>
    <row r="8" spans="1:11" ht="18" customHeight="1">
      <c r="B8" s="449" t="s">
        <v>427</v>
      </c>
      <c r="C8" s="443" t="s">
        <v>426</v>
      </c>
      <c r="D8" s="442"/>
      <c r="E8" s="441"/>
      <c r="F8" s="441"/>
      <c r="G8" s="441"/>
      <c r="H8" s="441"/>
      <c r="I8" s="441"/>
      <c r="J8" s="441"/>
      <c r="K8" s="441"/>
    </row>
    <row r="9" spans="1:11" ht="18" customHeight="1">
      <c r="B9" s="449" t="s">
        <v>425</v>
      </c>
      <c r="C9" s="443" t="s">
        <v>424</v>
      </c>
      <c r="D9" s="442"/>
      <c r="E9" s="441"/>
      <c r="F9" s="441"/>
      <c r="G9" s="441"/>
      <c r="H9" s="441"/>
      <c r="I9" s="441"/>
      <c r="J9" s="441"/>
      <c r="K9" s="441"/>
    </row>
    <row r="10" spans="1:11" ht="18" customHeight="1">
      <c r="B10" s="449"/>
      <c r="C10" s="443"/>
      <c r="D10" s="442"/>
      <c r="E10" s="441"/>
      <c r="F10" s="441"/>
      <c r="G10" s="441"/>
      <c r="H10" s="441"/>
      <c r="I10" s="441"/>
      <c r="J10" s="441"/>
      <c r="K10" s="441"/>
    </row>
    <row r="11" spans="1:11" ht="18" customHeight="1">
      <c r="A11" s="448" t="s">
        <v>423</v>
      </c>
      <c r="B11" s="435" t="s">
        <v>422</v>
      </c>
      <c r="D11" s="442"/>
      <c r="E11" s="441"/>
      <c r="F11" s="441"/>
      <c r="G11" s="441"/>
      <c r="H11" s="441"/>
      <c r="I11" s="441"/>
      <c r="J11" s="441"/>
      <c r="K11" s="441"/>
    </row>
    <row r="12" spans="1:11" ht="18" customHeight="1">
      <c r="B12" s="606" t="s">
        <v>421</v>
      </c>
      <c r="C12" s="606"/>
      <c r="D12" s="445"/>
      <c r="E12" s="441"/>
      <c r="F12" s="441"/>
      <c r="G12" s="441"/>
      <c r="H12" s="441"/>
      <c r="I12" s="441"/>
      <c r="J12" s="441"/>
      <c r="K12" s="441"/>
    </row>
    <row r="13" spans="1:11" ht="18" customHeight="1">
      <c r="B13" s="447"/>
      <c r="C13" s="443" t="s">
        <v>420</v>
      </c>
      <c r="D13" s="442"/>
      <c r="E13" s="441"/>
      <c r="F13" s="441"/>
      <c r="G13" s="441"/>
      <c r="H13" s="441"/>
      <c r="I13" s="441"/>
      <c r="J13" s="441"/>
      <c r="K13" s="441"/>
    </row>
    <row r="14" spans="1:11" ht="18" customHeight="1">
      <c r="B14" s="606" t="s">
        <v>419</v>
      </c>
      <c r="C14" s="606"/>
      <c r="D14" s="445"/>
      <c r="E14" s="441"/>
      <c r="F14" s="441"/>
      <c r="G14" s="441"/>
      <c r="H14" s="441"/>
      <c r="I14" s="441"/>
      <c r="J14" s="441"/>
      <c r="K14" s="441"/>
    </row>
    <row r="15" spans="1:11" ht="67.5" customHeight="1">
      <c r="B15" s="444" t="s">
        <v>407</v>
      </c>
      <c r="C15" s="443" t="s">
        <v>438</v>
      </c>
      <c r="D15" s="442"/>
      <c r="E15" s="441"/>
      <c r="F15" s="441"/>
      <c r="G15" s="441"/>
      <c r="H15" s="441"/>
      <c r="I15" s="441"/>
      <c r="J15" s="441"/>
      <c r="K15" s="441"/>
    </row>
    <row r="16" spans="1:11" ht="24.75" hidden="1" customHeight="1">
      <c r="B16" s="444" t="s">
        <v>407</v>
      </c>
      <c r="C16" s="446" t="s">
        <v>418</v>
      </c>
      <c r="D16" s="442"/>
      <c r="E16" s="441"/>
      <c r="F16" s="441"/>
      <c r="G16" s="441"/>
      <c r="H16" s="441"/>
      <c r="I16" s="441"/>
      <c r="J16" s="441"/>
      <c r="K16" s="441"/>
    </row>
    <row r="17" spans="2:11" ht="42" hidden="1" customHeight="1">
      <c r="B17" s="444" t="s">
        <v>407</v>
      </c>
      <c r="C17" s="446" t="s">
        <v>417</v>
      </c>
      <c r="D17" s="442"/>
      <c r="E17" s="441"/>
      <c r="F17" s="441"/>
      <c r="G17" s="441"/>
      <c r="H17" s="441"/>
      <c r="I17" s="441"/>
      <c r="J17" s="441"/>
      <c r="K17" s="441"/>
    </row>
    <row r="18" spans="2:11" ht="18" customHeight="1">
      <c r="B18" s="444" t="s">
        <v>407</v>
      </c>
      <c r="C18" s="443" t="s">
        <v>439</v>
      </c>
      <c r="D18" s="442"/>
      <c r="E18" s="441"/>
      <c r="F18" s="441"/>
      <c r="G18" s="441"/>
      <c r="H18" s="441"/>
      <c r="I18" s="441"/>
      <c r="J18" s="441"/>
      <c r="K18" s="441"/>
    </row>
    <row r="19" spans="2:11" ht="18" customHeight="1">
      <c r="B19" s="444" t="s">
        <v>407</v>
      </c>
      <c r="C19" s="443" t="s">
        <v>416</v>
      </c>
      <c r="D19" s="442"/>
      <c r="E19" s="441"/>
      <c r="F19" s="441"/>
      <c r="G19" s="441"/>
      <c r="H19" s="441"/>
      <c r="I19" s="441"/>
      <c r="J19" s="441"/>
      <c r="K19" s="441"/>
    </row>
    <row r="20" spans="2:11" ht="27" customHeight="1">
      <c r="B20" s="444" t="s">
        <v>407</v>
      </c>
      <c r="C20" s="443" t="s">
        <v>415</v>
      </c>
      <c r="D20" s="442"/>
      <c r="E20" s="441"/>
      <c r="F20" s="441"/>
      <c r="G20" s="441"/>
      <c r="H20" s="441"/>
      <c r="I20" s="441"/>
      <c r="J20" s="441"/>
      <c r="K20" s="441"/>
    </row>
    <row r="21" spans="2:11" ht="18" hidden="1" customHeight="1">
      <c r="B21" s="606" t="s">
        <v>414</v>
      </c>
      <c r="C21" s="606"/>
      <c r="D21" s="445"/>
      <c r="E21" s="441"/>
      <c r="F21" s="441"/>
      <c r="G21" s="441"/>
      <c r="H21" s="441"/>
      <c r="I21" s="441"/>
      <c r="J21" s="441"/>
      <c r="K21" s="441"/>
    </row>
    <row r="22" spans="2:11" ht="54" hidden="1" customHeight="1">
      <c r="B22" s="444" t="s">
        <v>407</v>
      </c>
      <c r="C22" s="472" t="s">
        <v>412</v>
      </c>
      <c r="D22" s="442"/>
      <c r="E22" s="441"/>
      <c r="F22" s="441"/>
      <c r="G22" s="441"/>
      <c r="H22" s="441"/>
      <c r="I22" s="441"/>
      <c r="J22" s="441"/>
      <c r="K22" s="441"/>
    </row>
    <row r="23" spans="2:11" ht="72" hidden="1" customHeight="1">
      <c r="B23" s="444" t="s">
        <v>407</v>
      </c>
      <c r="C23" s="472" t="s">
        <v>466</v>
      </c>
      <c r="D23" s="442"/>
      <c r="E23" s="441"/>
      <c r="F23" s="441"/>
      <c r="G23" s="441"/>
      <c r="H23" s="441"/>
      <c r="I23" s="441"/>
      <c r="J23" s="441"/>
      <c r="K23" s="441"/>
    </row>
    <row r="24" spans="2:11" ht="18" hidden="1" customHeight="1">
      <c r="B24" s="444" t="s">
        <v>407</v>
      </c>
      <c r="C24" s="443" t="s">
        <v>411</v>
      </c>
      <c r="D24" s="442"/>
      <c r="E24" s="441"/>
      <c r="F24" s="441"/>
      <c r="G24" s="441"/>
      <c r="H24" s="441"/>
      <c r="I24" s="441"/>
      <c r="J24" s="441"/>
      <c r="K24" s="441"/>
    </row>
    <row r="25" spans="2:11" ht="6.75" hidden="1" customHeight="1">
      <c r="B25" s="444"/>
      <c r="C25" s="443"/>
      <c r="D25" s="442"/>
      <c r="E25" s="441"/>
      <c r="F25" s="441"/>
      <c r="G25" s="441"/>
      <c r="H25" s="441"/>
      <c r="I25" s="441"/>
      <c r="J25" s="441"/>
      <c r="K25" s="441"/>
    </row>
    <row r="26" spans="2:11" ht="18" hidden="1" customHeight="1">
      <c r="B26" s="606" t="s">
        <v>413</v>
      </c>
      <c r="C26" s="606"/>
      <c r="D26" s="445"/>
      <c r="E26" s="441"/>
      <c r="F26" s="441"/>
      <c r="G26" s="441"/>
      <c r="H26" s="441"/>
      <c r="I26" s="441"/>
      <c r="J26" s="441"/>
      <c r="K26" s="441"/>
    </row>
    <row r="27" spans="2:11" ht="54" hidden="1" customHeight="1">
      <c r="B27" s="444" t="s">
        <v>407</v>
      </c>
      <c r="C27" s="443" t="s">
        <v>412</v>
      </c>
      <c r="D27" s="442"/>
      <c r="E27" s="441"/>
      <c r="F27" s="441"/>
      <c r="G27" s="441"/>
      <c r="H27" s="441"/>
      <c r="I27" s="441"/>
      <c r="J27" s="441"/>
      <c r="K27" s="441"/>
    </row>
    <row r="28" spans="2:11" ht="18" hidden="1" customHeight="1">
      <c r="B28" s="444" t="s">
        <v>407</v>
      </c>
      <c r="C28" s="443" t="s">
        <v>411</v>
      </c>
      <c r="D28" s="442"/>
      <c r="E28" s="441"/>
      <c r="F28" s="441"/>
      <c r="G28" s="441"/>
      <c r="H28" s="441"/>
      <c r="I28" s="441"/>
      <c r="J28" s="441"/>
      <c r="K28" s="441"/>
    </row>
    <row r="29" spans="2:11" ht="18" customHeight="1">
      <c r="B29" s="606" t="s">
        <v>531</v>
      </c>
      <c r="C29" s="606"/>
      <c r="D29" s="445"/>
    </row>
    <row r="30" spans="2:11" ht="46.5" customHeight="1">
      <c r="B30" s="444" t="s">
        <v>407</v>
      </c>
      <c r="C30" s="443" t="s">
        <v>412</v>
      </c>
      <c r="D30" s="442"/>
      <c r="E30" s="441"/>
      <c r="F30" s="441"/>
      <c r="G30" s="441"/>
      <c r="H30" s="441"/>
      <c r="I30" s="441"/>
      <c r="J30" s="441"/>
      <c r="K30" s="441"/>
    </row>
    <row r="31" spans="2:11" ht="30.75" customHeight="1">
      <c r="B31" s="444" t="s">
        <v>407</v>
      </c>
      <c r="C31" s="443" t="s">
        <v>411</v>
      </c>
      <c r="D31" s="442"/>
    </row>
    <row r="32" spans="2:11" ht="18" customHeight="1">
      <c r="B32" s="606" t="s">
        <v>532</v>
      </c>
      <c r="C32" s="606"/>
      <c r="D32" s="445"/>
    </row>
    <row r="33" spans="1:11" ht="37.5" customHeight="1">
      <c r="B33" s="444" t="s">
        <v>407</v>
      </c>
      <c r="C33" s="471" t="s">
        <v>463</v>
      </c>
      <c r="D33" s="442"/>
      <c r="E33" s="441"/>
      <c r="F33" s="441"/>
      <c r="G33" s="441"/>
      <c r="H33" s="441"/>
      <c r="I33" s="441"/>
      <c r="J33" s="441"/>
      <c r="K33" s="441"/>
    </row>
    <row r="34" spans="1:11" ht="33" customHeight="1">
      <c r="B34" s="444" t="s">
        <v>407</v>
      </c>
      <c r="C34" s="471" t="s">
        <v>410</v>
      </c>
      <c r="D34" s="442"/>
      <c r="E34" s="441"/>
      <c r="F34" s="441"/>
      <c r="G34" s="441"/>
      <c r="H34" s="441"/>
      <c r="I34" s="441"/>
      <c r="J34" s="441"/>
      <c r="K34" s="441"/>
    </row>
    <row r="35" spans="1:11" ht="18" customHeight="1">
      <c r="B35" s="606" t="s">
        <v>533</v>
      </c>
      <c r="C35" s="606"/>
    </row>
    <row r="36" spans="1:11" ht="38.1" customHeight="1">
      <c r="B36" s="444" t="s">
        <v>407</v>
      </c>
      <c r="C36" s="471" t="s">
        <v>465</v>
      </c>
    </row>
    <row r="37" spans="1:11" ht="28.15" customHeight="1">
      <c r="B37" s="444" t="s">
        <v>407</v>
      </c>
      <c r="C37" s="471" t="s">
        <v>410</v>
      </c>
    </row>
    <row r="38" spans="1:11" hidden="1">
      <c r="B38" s="606" t="s">
        <v>477</v>
      </c>
      <c r="C38" s="606"/>
    </row>
    <row r="39" spans="1:11" ht="47.25" hidden="1">
      <c r="B39" s="444" t="s">
        <v>407</v>
      </c>
      <c r="C39" s="443" t="s">
        <v>412</v>
      </c>
    </row>
    <row r="40" spans="1:11" hidden="1">
      <c r="B40" s="444" t="s">
        <v>407</v>
      </c>
      <c r="C40" s="443" t="s">
        <v>411</v>
      </c>
    </row>
    <row r="41" spans="1:11" ht="18" customHeight="1">
      <c r="B41" s="606" t="s">
        <v>409</v>
      </c>
      <c r="C41" s="606"/>
    </row>
    <row r="42" spans="1:11" ht="18" customHeight="1">
      <c r="B42" s="444" t="s">
        <v>407</v>
      </c>
      <c r="C42" s="443" t="s">
        <v>408</v>
      </c>
      <c r="D42" s="442"/>
      <c r="E42" s="441"/>
      <c r="F42" s="441"/>
      <c r="G42" s="441"/>
      <c r="H42" s="441"/>
      <c r="I42" s="441"/>
      <c r="J42" s="441"/>
      <c r="K42" s="441"/>
    </row>
    <row r="43" spans="1:11" ht="18" customHeight="1">
      <c r="B43" s="444" t="s">
        <v>407</v>
      </c>
      <c r="C43" s="472" t="s">
        <v>464</v>
      </c>
      <c r="D43" s="442"/>
      <c r="E43" s="441"/>
      <c r="F43" s="441"/>
      <c r="G43" s="441"/>
      <c r="H43" s="441"/>
      <c r="I43" s="441"/>
      <c r="J43" s="441"/>
      <c r="K43" s="441"/>
    </row>
    <row r="44" spans="1:11" ht="18" customHeight="1">
      <c r="B44" s="444" t="s">
        <v>407</v>
      </c>
      <c r="C44" s="443" t="s">
        <v>406</v>
      </c>
      <c r="D44" s="442"/>
      <c r="E44" s="441"/>
      <c r="F44" s="441"/>
      <c r="G44" s="441"/>
      <c r="H44" s="441"/>
      <c r="I44" s="441"/>
      <c r="J44" s="441"/>
      <c r="K44" s="441"/>
    </row>
    <row r="45" spans="1:11" ht="18" customHeight="1">
      <c r="A45" s="435"/>
      <c r="C45" s="437"/>
    </row>
    <row r="46" spans="1:11" ht="18" customHeight="1">
      <c r="A46" s="610"/>
      <c r="B46" s="610"/>
      <c r="C46" s="610"/>
      <c r="D46" s="440"/>
    </row>
    <row r="47" spans="1:11" ht="18" customHeight="1">
      <c r="A47" s="608" t="s">
        <v>405</v>
      </c>
      <c r="B47" s="608"/>
      <c r="C47" s="608"/>
      <c r="D47" s="440"/>
    </row>
    <row r="48" spans="1:11" ht="36" customHeight="1">
      <c r="A48" s="609" t="s">
        <v>404</v>
      </c>
      <c r="B48" s="609"/>
      <c r="C48" s="609"/>
    </row>
    <row r="49" spans="2:3" ht="18" customHeight="1">
      <c r="B49" s="439"/>
      <c r="C49" s="439"/>
    </row>
    <row r="50" spans="2:3" ht="18" customHeight="1">
      <c r="C50" s="438"/>
    </row>
    <row r="51" spans="2:3" ht="18" customHeight="1">
      <c r="C51" s="437"/>
    </row>
    <row r="52" spans="2:3" ht="18" customHeight="1">
      <c r="C52" s="438"/>
    </row>
    <row r="53" spans="2:3" ht="18" customHeight="1">
      <c r="B53" s="437"/>
      <c r="C53" s="437"/>
    </row>
    <row r="54" spans="2:3" ht="18" customHeight="1">
      <c r="B54" s="437"/>
      <c r="C54" s="437"/>
    </row>
    <row r="55" spans="2:3" ht="18" customHeight="1">
      <c r="B55" s="437"/>
      <c r="C55" s="437"/>
    </row>
    <row r="56" spans="2:3" ht="18" customHeight="1">
      <c r="B56" s="437"/>
      <c r="C56" s="437"/>
    </row>
    <row r="57" spans="2:3" ht="18" customHeight="1">
      <c r="B57" s="437"/>
      <c r="C57" s="437"/>
    </row>
    <row r="58" spans="2:3" ht="18" customHeight="1">
      <c r="B58" s="437"/>
      <c r="C58" s="437"/>
    </row>
    <row r="59" spans="2:3" ht="18" customHeight="1"/>
    <row r="60" spans="2:3" ht="18" customHeight="1"/>
    <row r="61" spans="2:3" ht="18" customHeight="1"/>
    <row r="62" spans="2:3" ht="18" customHeight="1"/>
    <row r="63" spans="2:3" ht="18" customHeight="1"/>
    <row r="64" spans="2:3"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sheetData>
  <sheetProtection algorithmName="SHA-512" hashValue="w59bzon080TfluLKEaMLYFwxwOBj0xgNDuabZiYM9o7f+5GWjJvtxJL0CP2aCeWMteRlp/wptDQdqNq0j21B8A==" saltValue="piY3uLi2O06x3BYq1ShzIQ==" spinCount="100000" sheet="1" selectLockedCells="1"/>
  <customSheetViews>
    <customSheetView guid="{08A645C4-A23F-4400-B0CE-1685BC312A6F}" showGridLines="0" printArea="1" hiddenRows="1">
      <selection activeCell="A62" sqref="A62:C62"/>
      <pageMargins left="0.75" right="0.75" top="0.55000000000000004" bottom="0.47" header="0.32" footer="0.25"/>
      <pageSetup orientation="portrait" r:id="rId1"/>
      <headerFooter alignWithMargins="0">
        <oddFooter>&amp;RPage &amp;P of &amp;N</oddFooter>
      </headerFooter>
    </customSheetView>
  </customSheetViews>
  <mergeCells count="13">
    <mergeCell ref="A47:C47"/>
    <mergeCell ref="A48:C48"/>
    <mergeCell ref="B32:C32"/>
    <mergeCell ref="B35:C35"/>
    <mergeCell ref="B38:C38"/>
    <mergeCell ref="B41:C41"/>
    <mergeCell ref="A46:C46"/>
    <mergeCell ref="B26:C26"/>
    <mergeCell ref="B29:C29"/>
    <mergeCell ref="A1:C1"/>
    <mergeCell ref="B12:C12"/>
    <mergeCell ref="B14:C14"/>
    <mergeCell ref="B21:C21"/>
  </mergeCells>
  <phoneticPr fontId="30" type="noConversion"/>
  <pageMargins left="0.75" right="0.75" top="0.55000000000000004" bottom="0.47" header="0.32" footer="0.25"/>
  <pageSetup orientation="portrait" r:id="rId2"/>
  <headerFooter alignWithMargins="0">
    <oddFooter>&amp;RPage &amp;P of &amp;N</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D22"/>
  <sheetViews>
    <sheetView view="pageBreakPreview" topLeftCell="B1" zoomScale="90" zoomScaleNormal="100" zoomScaleSheetLayoutView="90" workbookViewId="0">
      <selection activeCell="F19" sqref="F19"/>
    </sheetView>
  </sheetViews>
  <sheetFormatPr defaultRowHeight="16.5"/>
  <cols>
    <col min="1" max="1" width="0" hidden="1" customWidth="1"/>
    <col min="2" max="2" width="27.875" style="28" customWidth="1"/>
    <col min="3" max="3" width="11.25" style="28" customWidth="1"/>
    <col min="4" max="4" width="48.75" style="28" customWidth="1"/>
  </cols>
  <sheetData>
    <row r="1" spans="2:4" ht="75.75" customHeight="1">
      <c r="B1" s="611" t="str">
        <f>'Basic Data'!C5</f>
        <v xml:space="preserve">Erection works pertaining to Diversion/Modification of 400KV S/C Rengali-Indravati Transmission Line near Bhawanipatna for construction of NH Bypass Road (Deposit work On Behalf of NHAI).
</v>
      </c>
      <c r="C1" s="611"/>
      <c r="D1" s="611"/>
    </row>
    <row r="2" spans="2:4">
      <c r="B2" s="612" t="str">
        <f>'Basic Data'!C7</f>
        <v>ODP/BB/C&amp;M-4460/OT-09/RFx No. 5002005058/25-26</v>
      </c>
      <c r="C2" s="612"/>
      <c r="D2" s="612"/>
    </row>
    <row r="3" spans="2:4">
      <c r="B3" s="142"/>
      <c r="C3" s="142"/>
      <c r="D3" s="142"/>
    </row>
    <row r="4" spans="2:4">
      <c r="B4" s="613" t="s">
        <v>135</v>
      </c>
      <c r="C4" s="613"/>
      <c r="D4" s="613"/>
    </row>
    <row r="5" spans="2:4">
      <c r="B5" s="83"/>
      <c r="C5" s="83"/>
    </row>
    <row r="6" spans="2:4" ht="48.75" customHeight="1">
      <c r="B6" s="521" t="s">
        <v>478</v>
      </c>
      <c r="C6" s="522"/>
      <c r="D6" s="524" t="s">
        <v>534</v>
      </c>
    </row>
    <row r="7" spans="2:4">
      <c r="B7" s="521" t="str">
        <f>IF(D6= "JV (Joint Venture)", "Total Nos. of  Partners in the JV [excluding the Lead Partner]", "")</f>
        <v/>
      </c>
      <c r="C7" s="523"/>
      <c r="D7" s="84"/>
    </row>
    <row r="8" spans="2:4">
      <c r="B8" s="223"/>
      <c r="C8" s="223"/>
      <c r="D8" s="84"/>
    </row>
    <row r="9" spans="2:4">
      <c r="B9" s="525" t="s">
        <v>479</v>
      </c>
      <c r="C9" s="526"/>
      <c r="D9" s="524"/>
    </row>
    <row r="10" spans="2:4">
      <c r="B10" s="527" t="s">
        <v>480</v>
      </c>
      <c r="C10" s="528"/>
      <c r="D10" s="524"/>
    </row>
    <row r="11" spans="2:4">
      <c r="B11" s="529"/>
      <c r="C11" s="530"/>
      <c r="D11" s="524"/>
    </row>
    <row r="12" spans="2:4">
      <c r="B12" s="531"/>
      <c r="C12" s="532"/>
      <c r="D12" s="524"/>
    </row>
    <row r="13" spans="2:4" hidden="1">
      <c r="B13" s="525"/>
      <c r="C13" s="526"/>
      <c r="D13" s="524"/>
    </row>
    <row r="14" spans="2:4" hidden="1">
      <c r="B14" s="527" t="s">
        <v>480</v>
      </c>
      <c r="C14" s="528"/>
      <c r="D14" s="524"/>
    </row>
    <row r="15" spans="2:4" hidden="1">
      <c r="B15" s="529"/>
      <c r="C15" s="530"/>
      <c r="D15" s="524"/>
    </row>
    <row r="16" spans="2:4" hidden="1">
      <c r="B16" s="531"/>
      <c r="C16" s="532"/>
      <c r="D16" s="524"/>
    </row>
    <row r="18" spans="2:4">
      <c r="B18" s="533" t="s">
        <v>136</v>
      </c>
      <c r="C18" s="534"/>
      <c r="D18" s="524"/>
    </row>
    <row r="19" spans="2:4">
      <c r="B19" s="533" t="s">
        <v>137</v>
      </c>
      <c r="C19" s="534"/>
      <c r="D19" s="535"/>
    </row>
    <row r="20" spans="2:4">
      <c r="B20" s="63"/>
      <c r="C20" s="63"/>
      <c r="D20" s="63"/>
    </row>
    <row r="21" spans="2:4">
      <c r="B21" s="533" t="s">
        <v>272</v>
      </c>
      <c r="C21" s="534"/>
      <c r="D21" s="536"/>
    </row>
    <row r="22" spans="2:4">
      <c r="B22" s="533" t="s">
        <v>322</v>
      </c>
      <c r="C22" s="534"/>
      <c r="D22" s="535"/>
    </row>
  </sheetData>
  <sheetProtection algorithmName="SHA-512" hashValue="qLqJ1rCski8wrRtHEfxQw0tom0XLBA6AQ8v7Ct695jDVKcNRmzaUFb3L9ecThXQR5TuR79dnJeViUAFn8Bxv3g==" saltValue="YA4rSfhmKgJ4nxNq2m1NOA==" spinCount="100000" sheet="1"/>
  <mergeCells count="3">
    <mergeCell ref="B1:D1"/>
    <mergeCell ref="B2:D2"/>
    <mergeCell ref="B4:D4"/>
  </mergeCells>
  <conditionalFormatting sqref="B7:C7">
    <cfRule type="expression" dxfId="1" priority="6" stopIfTrue="1">
      <formula>$D$6="Sole Bidder"</formula>
    </cfRule>
  </conditionalFormatting>
  <conditionalFormatting sqref="D7:D8">
    <cfRule type="expression" dxfId="0" priority="5" stopIfTrue="1">
      <formula>$AA$6=0</formula>
    </cfRule>
  </conditionalFormatting>
  <dataValidations count="2">
    <dataValidation type="list" allowBlank="1" showInputMessage="1" showErrorMessage="1" sqref="D6" xr:uid="{00000000-0002-0000-0300-000000000000}">
      <formula1>"Individual Firm"</formula1>
    </dataValidation>
    <dataValidation type="list" allowBlank="1" showInputMessage="1" showErrorMessage="1" sqref="D7" xr:uid="{00000000-0002-0000-0300-000001000000}">
      <formula1>$AB$2:$AB$3</formula1>
    </dataValidation>
  </dataValidations>
  <pageMargins left="0.7" right="0.7" top="0.75" bottom="0.75" header="0.3" footer="0.3"/>
  <pageSetup paperSize="9" scale="9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8">
    <tabColor theme="1"/>
  </sheetPr>
  <dimension ref="A1:X32"/>
  <sheetViews>
    <sheetView topLeftCell="A16" zoomScaleNormal="100" zoomScaleSheetLayoutView="100" workbookViewId="0">
      <selection activeCell="K13" sqref="K1:K65536"/>
    </sheetView>
  </sheetViews>
  <sheetFormatPr defaultRowHeight="16.5"/>
  <cols>
    <col min="1" max="1" width="10.625" style="84" customWidth="1"/>
    <col min="2" max="2" width="31.75" style="222" customWidth="1"/>
    <col min="3" max="3" width="11.75" style="222" customWidth="1"/>
    <col min="4" max="4" width="6.625" style="84" customWidth="1"/>
    <col min="5" max="5" width="8.125" style="84" customWidth="1"/>
    <col min="6" max="6" width="11.375" style="28" customWidth="1"/>
    <col min="7" max="7" width="16.875" style="28" customWidth="1"/>
    <col min="8" max="8" width="11.125" style="28" customWidth="1"/>
    <col min="9" max="9" width="9" style="207"/>
    <col min="10" max="10" width="9.875" style="76" customWidth="1"/>
    <col min="11" max="11" width="6.375" style="76" hidden="1" customWidth="1"/>
    <col min="12" max="16384" width="9" style="76"/>
  </cols>
  <sheetData>
    <row r="1" spans="1:9" ht="18" customHeight="1">
      <c r="A1" s="77" t="str">
        <f>Cover!B3</f>
        <v>Specification No.: ODP/BB/C&amp;M-4460/OT-09/RFx No. 5002005058/25-26</v>
      </c>
      <c r="B1" s="221"/>
      <c r="C1" s="221"/>
      <c r="D1" s="77"/>
      <c r="E1" s="77"/>
      <c r="F1" s="80"/>
      <c r="G1" s="80"/>
      <c r="H1" s="81" t="s">
        <v>241</v>
      </c>
    </row>
    <row r="2" spans="1:9" ht="18" customHeight="1">
      <c r="A2" s="63"/>
      <c r="B2" s="63"/>
      <c r="C2" s="63"/>
      <c r="D2" s="63"/>
      <c r="E2" s="63"/>
    </row>
    <row r="3" spans="1:9" ht="64.5" customHeight="1">
      <c r="A3" s="615" t="str">
        <f>Cover!$B$2</f>
        <v xml:space="preserve">Erection works pertaining to Diversion/Modification of 400KV S/C Rengali-Indravati Transmission Line near Bhawanipatna for construction of NH Bypass Road (Deposit work On Behalf of NHAI).
</v>
      </c>
      <c r="B3" s="615"/>
      <c r="C3" s="615"/>
      <c r="D3" s="615"/>
      <c r="E3" s="615"/>
      <c r="F3" s="615"/>
      <c r="G3" s="615"/>
      <c r="H3" s="615"/>
    </row>
    <row r="4" spans="1:9" ht="21.95" customHeight="1">
      <c r="A4" s="613" t="s">
        <v>244</v>
      </c>
      <c r="B4" s="613"/>
      <c r="C4" s="613"/>
      <c r="D4" s="613"/>
      <c r="E4" s="613"/>
      <c r="F4" s="613"/>
      <c r="G4" s="613"/>
      <c r="H4" s="613"/>
    </row>
    <row r="5" spans="1:9" ht="18" customHeight="1">
      <c r="B5" s="84"/>
      <c r="C5" s="84"/>
    </row>
    <row r="6" spans="1:9" ht="18" customHeight="1">
      <c r="A6" s="25" t="s">
        <v>164</v>
      </c>
      <c r="B6" s="26"/>
      <c r="C6" s="26"/>
      <c r="D6" s="25"/>
      <c r="E6" s="25"/>
      <c r="F6" s="60" t="s">
        <v>215</v>
      </c>
      <c r="H6" s="26"/>
    </row>
    <row r="7" spans="1:9" ht="18" customHeight="1">
      <c r="A7" s="25" t="e">
        <f>"Bidder as " &amp;#REF!</f>
        <v>#REF!</v>
      </c>
      <c r="F7" s="59" t="s">
        <v>217</v>
      </c>
      <c r="H7" s="26"/>
    </row>
    <row r="8" spans="1:9" ht="18" customHeight="1">
      <c r="A8" s="25" t="s">
        <v>216</v>
      </c>
      <c r="B8" s="614" t="e">
        <f>#REF!</f>
        <v>#REF!</v>
      </c>
      <c r="C8" s="614"/>
      <c r="D8" s="614"/>
      <c r="E8" s="614"/>
      <c r="F8" s="59" t="s">
        <v>219</v>
      </c>
      <c r="H8" s="26"/>
    </row>
    <row r="9" spans="1:9" ht="18" customHeight="1">
      <c r="A9" s="25" t="s">
        <v>218</v>
      </c>
      <c r="B9" s="614" t="e">
        <f>#REF!</f>
        <v>#REF!</v>
      </c>
      <c r="C9" s="614"/>
      <c r="D9" s="614"/>
      <c r="E9" s="614"/>
      <c r="F9" s="59" t="s">
        <v>220</v>
      </c>
      <c r="H9" s="26"/>
    </row>
    <row r="10" spans="1:9" ht="18" customHeight="1">
      <c r="A10" s="26"/>
      <c r="B10" s="614" t="e">
        <f>#REF!</f>
        <v>#REF!</v>
      </c>
      <c r="C10" s="614"/>
      <c r="D10" s="614"/>
      <c r="E10" s="614"/>
      <c r="F10" s="59" t="s">
        <v>221</v>
      </c>
      <c r="H10" s="26"/>
    </row>
    <row r="11" spans="1:9" ht="18" customHeight="1">
      <c r="A11" s="26"/>
      <c r="B11" s="614" t="e">
        <f>#REF!</f>
        <v>#REF!</v>
      </c>
      <c r="C11" s="614"/>
      <c r="D11" s="614"/>
      <c r="E11" s="614"/>
      <c r="F11" s="59" t="s">
        <v>222</v>
      </c>
      <c r="H11" s="26"/>
    </row>
    <row r="12" spans="1:9" ht="18" customHeight="1">
      <c r="A12" s="26"/>
      <c r="B12" s="27"/>
      <c r="C12" s="27"/>
      <c r="D12" s="27"/>
      <c r="E12" s="27"/>
      <c r="F12" s="59"/>
      <c r="H12" s="26"/>
    </row>
    <row r="13" spans="1:9" ht="18" customHeight="1">
      <c r="A13" s="26"/>
      <c r="B13" s="26"/>
      <c r="C13" s="26"/>
      <c r="D13" s="26"/>
      <c r="E13" s="26"/>
      <c r="F13" s="25"/>
    </row>
    <row r="14" spans="1:9" ht="40.5" customHeight="1">
      <c r="A14" s="618" t="s">
        <v>198</v>
      </c>
      <c r="B14" s="618"/>
      <c r="C14" s="618"/>
      <c r="D14" s="618"/>
      <c r="E14" s="618"/>
      <c r="F14" s="618"/>
      <c r="G14" s="618"/>
      <c r="H14" s="618"/>
      <c r="I14" s="223"/>
    </row>
    <row r="15" spans="1:9" ht="18" customHeight="1">
      <c r="B15" s="84"/>
      <c r="C15" s="84"/>
      <c r="F15" s="80"/>
      <c r="G15" s="80"/>
      <c r="H15" s="81" t="s">
        <v>189</v>
      </c>
    </row>
    <row r="16" spans="1:9" ht="62.25" customHeight="1">
      <c r="A16" s="98" t="s">
        <v>190</v>
      </c>
      <c r="B16" s="98" t="s">
        <v>214</v>
      </c>
      <c r="C16" s="98" t="s">
        <v>165</v>
      </c>
      <c r="D16" s="206" t="s">
        <v>188</v>
      </c>
      <c r="E16" s="206" t="s">
        <v>191</v>
      </c>
      <c r="F16" s="98" t="s">
        <v>192</v>
      </c>
      <c r="G16" s="98" t="s">
        <v>193</v>
      </c>
      <c r="H16" s="98" t="s">
        <v>223</v>
      </c>
    </row>
    <row r="17" spans="1:24" ht="18" customHeight="1">
      <c r="A17" s="206">
        <v>1</v>
      </c>
      <c r="B17" s="206">
        <v>2</v>
      </c>
      <c r="C17" s="206">
        <v>3</v>
      </c>
      <c r="D17" s="206">
        <v>4</v>
      </c>
      <c r="E17" s="206">
        <v>5</v>
      </c>
      <c r="F17" s="206">
        <v>6</v>
      </c>
      <c r="G17" s="206" t="s">
        <v>166</v>
      </c>
      <c r="H17" s="206">
        <v>8</v>
      </c>
    </row>
    <row r="18" spans="1:24" s="94" customFormat="1" ht="50.1" customHeight="1">
      <c r="A18" s="224" t="e">
        <f>#REF!</f>
        <v>#REF!</v>
      </c>
      <c r="B18" s="224" t="e">
        <f>#REF!</f>
        <v>#REF!</v>
      </c>
      <c r="C18" s="310" t="e">
        <f>#REF!</f>
        <v>#REF!</v>
      </c>
      <c r="D18" s="278" t="e">
        <f>#REF!</f>
        <v>#REF!</v>
      </c>
      <c r="E18" s="293" t="e">
        <f>#REF!</f>
        <v>#REF!</v>
      </c>
      <c r="F18" s="305" t="e">
        <f>#REF!</f>
        <v>#REF!</v>
      </c>
      <c r="G18" s="226" t="e">
        <f>IF(F18=0, "Included", IF(ISERROR(E18*F18), F18, E18*F18))</f>
        <v>#REF!</v>
      </c>
      <c r="H18" s="225" t="e">
        <f>#REF!</f>
        <v>#REF!</v>
      </c>
      <c r="I18" s="28"/>
      <c r="K18" s="94" t="e">
        <f>#REF!</f>
        <v>#REF!</v>
      </c>
    </row>
    <row r="19" spans="1:24" ht="26.1" customHeight="1">
      <c r="A19" s="227"/>
      <c r="B19" s="619" t="s">
        <v>247</v>
      </c>
      <c r="C19" s="619"/>
      <c r="D19" s="619"/>
      <c r="E19" s="619"/>
      <c r="F19" s="225"/>
      <c r="G19" s="228">
        <f>SUMIF(K18:K18,"Direct",G18:G18)</f>
        <v>0</v>
      </c>
      <c r="H19" s="282" t="s">
        <v>248</v>
      </c>
      <c r="I19" s="28"/>
    </row>
    <row r="20" spans="1:24" ht="26.1" customHeight="1">
      <c r="A20" s="227"/>
      <c r="B20" s="619" t="s">
        <v>247</v>
      </c>
      <c r="C20" s="619"/>
      <c r="D20" s="619"/>
      <c r="E20" s="619"/>
      <c r="F20" s="225"/>
      <c r="G20" s="228">
        <f>SUMIF(K18:K18,"Bought Out",G18:G18)</f>
        <v>0</v>
      </c>
      <c r="H20" s="282" t="s">
        <v>309</v>
      </c>
      <c r="I20" s="28"/>
    </row>
    <row r="21" spans="1:24" ht="26.1" customHeight="1">
      <c r="A21" s="227"/>
      <c r="B21" s="619" t="s">
        <v>247</v>
      </c>
      <c r="C21" s="619"/>
      <c r="D21" s="619"/>
      <c r="E21" s="619"/>
      <c r="F21" s="225"/>
      <c r="G21" s="228">
        <f>G19+G20</f>
        <v>0</v>
      </c>
      <c r="H21" s="229"/>
      <c r="I21" s="28"/>
    </row>
    <row r="22" spans="1:24" ht="26.1" customHeight="1">
      <c r="A22" s="230"/>
      <c r="B22" s="620" t="s">
        <v>308</v>
      </c>
      <c r="C22" s="620"/>
      <c r="D22" s="620"/>
      <c r="E22" s="620"/>
      <c r="F22" s="225"/>
      <c r="G22" s="228" t="e">
        <f>'Sch-6 Dis'!F21</f>
        <v>#REF!</v>
      </c>
      <c r="H22" s="229"/>
      <c r="I22" s="28"/>
    </row>
    <row r="23" spans="1:24" ht="26.1" customHeight="1">
      <c r="A23" s="230"/>
      <c r="B23" s="621" t="s">
        <v>246</v>
      </c>
      <c r="C23" s="621"/>
      <c r="D23" s="621"/>
      <c r="E23" s="621"/>
      <c r="F23" s="225"/>
      <c r="G23" s="228" t="e">
        <f>G21+G22</f>
        <v>#REF!</v>
      </c>
      <c r="H23" s="229"/>
      <c r="I23" s="28"/>
    </row>
    <row r="24" spans="1:24" ht="16.5" customHeight="1">
      <c r="A24" s="231"/>
      <c r="B24" s="232"/>
      <c r="C24" s="232"/>
      <c r="D24" s="232"/>
      <c r="E24" s="232"/>
      <c r="F24" s="233"/>
      <c r="G24" s="234"/>
      <c r="H24" s="235"/>
    </row>
    <row r="25" spans="1:24" ht="16.5" customHeight="1">
      <c r="B25" s="622"/>
      <c r="C25" s="622"/>
      <c r="D25" s="622"/>
      <c r="E25" s="622"/>
      <c r="F25" s="622"/>
      <c r="G25" s="622"/>
      <c r="H25" s="622"/>
    </row>
    <row r="26" spans="1:24" ht="16.5" customHeight="1">
      <c r="A26" s="236"/>
      <c r="B26" s="622"/>
      <c r="C26" s="622"/>
      <c r="D26" s="622"/>
      <c r="E26" s="622"/>
      <c r="F26" s="622"/>
      <c r="G26" s="622"/>
      <c r="H26" s="622"/>
    </row>
    <row r="27" spans="1:24" ht="117.75" customHeight="1">
      <c r="A27" s="237" t="s">
        <v>231</v>
      </c>
      <c r="B27" s="618" t="s">
        <v>172</v>
      </c>
      <c r="C27" s="618"/>
      <c r="D27" s="618"/>
      <c r="E27" s="618"/>
      <c r="F27" s="618"/>
      <c r="G27" s="618"/>
      <c r="H27" s="618"/>
    </row>
    <row r="28" spans="1:24" ht="33.6" customHeight="1">
      <c r="A28" s="142"/>
      <c r="B28" s="238"/>
      <c r="C28" s="238"/>
      <c r="D28" s="216"/>
      <c r="E28" s="216"/>
    </row>
    <row r="29" spans="1:24" ht="33.6" customHeight="1">
      <c r="A29" s="87" t="s">
        <v>225</v>
      </c>
      <c r="B29" s="119" t="e">
        <f>#REF!</f>
        <v>#REF!</v>
      </c>
      <c r="C29" s="119"/>
      <c r="D29" s="88"/>
      <c r="F29" s="89" t="s">
        <v>227</v>
      </c>
      <c r="G29" s="616"/>
      <c r="H29" s="616"/>
    </row>
    <row r="30" spans="1:24" s="207" customFormat="1" ht="33.6" customHeight="1">
      <c r="A30" s="87" t="s">
        <v>226</v>
      </c>
      <c r="B30" s="119" t="e">
        <f>#REF!</f>
        <v>#REF!</v>
      </c>
      <c r="C30" s="119"/>
      <c r="D30" s="28"/>
      <c r="E30" s="84"/>
      <c r="F30" s="89" t="s">
        <v>228</v>
      </c>
      <c r="G30" s="617" t="e">
        <f>#REF!</f>
        <v>#REF!</v>
      </c>
      <c r="H30" s="617"/>
      <c r="J30" s="76"/>
      <c r="K30" s="76"/>
      <c r="L30" s="76"/>
      <c r="M30" s="76"/>
      <c r="N30" s="76"/>
      <c r="O30" s="76"/>
      <c r="P30" s="76"/>
      <c r="Q30" s="76"/>
      <c r="R30" s="76"/>
      <c r="S30" s="76"/>
      <c r="T30" s="76"/>
      <c r="U30" s="76"/>
      <c r="V30" s="76"/>
      <c r="W30" s="76"/>
      <c r="X30" s="76"/>
    </row>
    <row r="31" spans="1:24" s="207" customFormat="1" ht="33.6" customHeight="1">
      <c r="A31" s="84"/>
      <c r="B31" s="239"/>
      <c r="C31" s="239"/>
      <c r="D31" s="28"/>
      <c r="E31" s="84"/>
      <c r="F31" s="89" t="s">
        <v>229</v>
      </c>
      <c r="G31" s="617" t="e">
        <f>#REF!</f>
        <v>#REF!</v>
      </c>
      <c r="H31" s="617"/>
      <c r="J31" s="76"/>
      <c r="K31" s="76"/>
      <c r="L31" s="76"/>
      <c r="M31" s="76"/>
      <c r="N31" s="76"/>
      <c r="O31" s="76"/>
      <c r="P31" s="76"/>
      <c r="Q31" s="76"/>
      <c r="R31" s="76"/>
      <c r="S31" s="76"/>
      <c r="T31" s="76"/>
      <c r="U31" s="76"/>
      <c r="V31" s="76"/>
      <c r="W31" s="76"/>
      <c r="X31" s="76"/>
    </row>
    <row r="32" spans="1:24" s="207" customFormat="1" ht="33.6" customHeight="1">
      <c r="A32" s="84"/>
      <c r="B32" s="239"/>
      <c r="C32" s="239"/>
      <c r="D32" s="28"/>
      <c r="E32" s="84"/>
      <c r="F32" s="89" t="s">
        <v>230</v>
      </c>
      <c r="G32" s="616"/>
      <c r="H32" s="616"/>
      <c r="J32" s="76"/>
      <c r="K32" s="76"/>
      <c r="L32" s="76"/>
      <c r="M32" s="76"/>
      <c r="N32" s="76"/>
      <c r="O32" s="76"/>
      <c r="P32" s="76"/>
      <c r="Q32" s="76"/>
      <c r="R32" s="76"/>
      <c r="S32" s="76"/>
      <c r="T32" s="76"/>
      <c r="U32" s="76"/>
      <c r="V32" s="76"/>
      <c r="W32" s="76"/>
      <c r="X32" s="76"/>
    </row>
  </sheetData>
  <sheetProtection password="E848" sheet="1" objects="1" scenarios="1" selectLockedCells="1" selectUnlockedCells="1"/>
  <customSheetViews>
    <customSheetView guid="{08A645C4-A23F-4400-B0CE-1685BC312A6F}" hiddenColumns="1" state="hidden" topLeftCell="A13">
      <selection activeCell="K13" sqref="K1:K65536"/>
      <colBreaks count="1" manualBreakCount="1">
        <brk id="8" max="1048575" man="1"/>
      </colBreaks>
      <pageMargins left="0.511811023622047" right="0.26" top="0.48" bottom="0.54" header="0.25" footer="0.27"/>
      <printOptions horizontalCentered="1"/>
      <pageSetup paperSize="9" orientation="portrait" horizontalDpi="300" verticalDpi="300" r:id="rId1"/>
      <headerFooter alignWithMargins="0">
        <oddFooter>&amp;R&amp;"Book Antiqua,Bold"&amp;10Schedule-1/ Page &amp;P of &amp;N</oddFooter>
      </headerFooter>
    </customSheetView>
    <customSheetView guid="{E95B21C1-D936-4435-AF6F-90CF0B6A7506}" hiddenColumns="1" state="hidden">
      <selection activeCell="K13" sqref="K1:K65536"/>
      <colBreaks count="1" manualBreakCount="1">
        <brk id="8" max="1048575" man="1"/>
      </colBreaks>
      <pageMargins left="0.511811023622047" right="0.26" top="0.48" bottom="0.54" header="0.25" footer="0.27"/>
      <printOptions horizontalCentered="1"/>
      <pageSetup paperSize="9" orientation="portrait" horizontalDpi="300" verticalDpi="300" r:id="rId2"/>
      <headerFooter alignWithMargins="0">
        <oddFooter>&amp;R&amp;"Book Antiqua,Bold"&amp;10Schedule-1/ Page &amp;P of &amp;N</oddFooter>
      </headerFooter>
    </customSheetView>
    <customSheetView guid="{B0EE7D76-5806-4718-BDAD-3A3EA691E5E4}" hiddenColumns="1" state="hidden">
      <selection activeCell="K13" sqref="K1:K65536"/>
      <colBreaks count="1" manualBreakCount="1">
        <brk id="8" max="1048575" man="1"/>
      </colBreaks>
      <pageMargins left="0.511811023622047" right="0.26" top="0.48" bottom="0.54" header="0.25" footer="0.27"/>
      <printOptions horizontalCentered="1"/>
      <pageSetup paperSize="9" orientation="portrait" horizontalDpi="300" verticalDpi="300" r:id="rId3"/>
      <headerFooter alignWithMargins="0">
        <oddFooter>&amp;R&amp;"Book Antiqua,Bold"&amp;10Schedule-1/ Page &amp;P of &amp;N</oddFooter>
      </headerFooter>
    </customSheetView>
    <customSheetView guid="{696D9240-6693-44E8-B9A4-2BFADD101EE2}" hiddenColumns="1" state="hidden">
      <selection activeCell="K13" sqref="K1:K65536"/>
      <colBreaks count="1" manualBreakCount="1">
        <brk id="8" max="1048575" man="1"/>
      </colBreaks>
      <pageMargins left="0.511811023622047" right="0.26" top="0.48" bottom="0.54" header="0.25" footer="0.27"/>
      <printOptions horizontalCentered="1"/>
      <pageSetup paperSize="9" orientation="portrait" horizontalDpi="300" verticalDpi="300" r:id="rId4"/>
      <headerFooter alignWithMargins="0">
        <oddFooter>&amp;R&amp;"Book Antiqua,Bold"&amp;10Schedule-1/ Page &amp;P of &amp;N</oddFooter>
      </headerFooter>
    </customSheetView>
    <customSheetView guid="{58D82F59-8CF6-455F-B9F4-081499FDF243}" hiddenColumns="1" state="hidden">
      <selection activeCell="K13" sqref="K1:K65536"/>
      <colBreaks count="1" manualBreakCount="1">
        <brk id="8" max="1048575" man="1"/>
      </colBreaks>
      <pageMargins left="0.511811023622047" right="0.26" top="0.48" bottom="0.54" header="0.25" footer="0.27"/>
      <printOptions horizontalCentered="1"/>
      <pageSetup paperSize="9" orientation="portrait" horizontalDpi="300" verticalDpi="300" r:id="rId5"/>
      <headerFooter alignWithMargins="0">
        <oddFooter>&amp;R&amp;"Book Antiqua,Bold"&amp;10Schedule-1/ Page &amp;P of &amp;N</oddFooter>
      </headerFooter>
    </customSheetView>
    <customSheetView guid="{B1277D53-29D6-4226-81E2-084FB62977B6}" hiddenColumns="1" state="hidden">
      <selection activeCell="K13" sqref="K1:K65536"/>
      <colBreaks count="1" manualBreakCount="1">
        <brk id="8" max="1048575" man="1"/>
      </colBreaks>
      <pageMargins left="0.511811023622047" right="0.26" top="0.48" bottom="0.54" header="0.25" footer="0.27"/>
      <printOptions horizontalCentered="1"/>
      <pageSetup paperSize="9" orientation="portrait" horizontalDpi="300" verticalDpi="300" r:id="rId6"/>
      <headerFooter alignWithMargins="0">
        <oddFooter>&amp;R&amp;"Book Antiqua,Bold"&amp;10Schedule-1/ Page &amp;P of &amp;N</oddFooter>
      </headerFooter>
    </customSheetView>
    <customSheetView guid="{C39F923C-6CD3-45D8-86F8-6C4D806DDD7E}" hiddenColumns="1" state="hidden">
      <selection activeCell="K13" sqref="K1:K65536"/>
      <colBreaks count="1" manualBreakCount="1">
        <brk id="8" max="1048575" man="1"/>
      </colBreaks>
      <pageMargins left="0.511811023622047" right="0.26" top="0.48" bottom="0.54" header="0.25" footer="0.27"/>
      <printOptions horizontalCentered="1"/>
      <pageSetup paperSize="9" orientation="portrait" horizontalDpi="300" verticalDpi="300" r:id="rId7"/>
      <headerFooter alignWithMargins="0">
        <oddFooter>&amp;R&amp;"Book Antiqua,Bold"&amp;10Schedule-1/ Page &amp;P of &amp;N</oddFooter>
      </headerFooter>
    </customSheetView>
    <customSheetView guid="{9CA44E70-650F-49CD-967F-298619682CA2}" hiddenColumns="1" state="hidden" topLeftCell="A13">
      <selection activeCell="K13" sqref="K1:K65536"/>
      <colBreaks count="1" manualBreakCount="1">
        <brk id="8" max="1048575" man="1"/>
      </colBreaks>
      <pageMargins left="0.511811023622047" right="0.26" top="0.48" bottom="0.54" header="0.25" footer="0.27"/>
      <printOptions horizontalCentered="1"/>
      <pageSetup paperSize="9" orientation="portrait" horizontalDpi="300" verticalDpi="300" r:id="rId8"/>
      <headerFooter alignWithMargins="0">
        <oddFooter>&amp;R&amp;"Book Antiqua,Bold"&amp;10Schedule-1/ Page &amp;P of &amp;N</oddFooter>
      </headerFooter>
    </customSheetView>
  </customSheetViews>
  <mergeCells count="18">
    <mergeCell ref="G29:H29"/>
    <mergeCell ref="G30:H30"/>
    <mergeCell ref="G31:H31"/>
    <mergeCell ref="G32:H32"/>
    <mergeCell ref="A14:H14"/>
    <mergeCell ref="B19:E19"/>
    <mergeCell ref="B20:E20"/>
    <mergeCell ref="B21:E21"/>
    <mergeCell ref="B22:E22"/>
    <mergeCell ref="B23:E23"/>
    <mergeCell ref="B25:H26"/>
    <mergeCell ref="B27:H27"/>
    <mergeCell ref="B10:E10"/>
    <mergeCell ref="B11:E11"/>
    <mergeCell ref="A3:H3"/>
    <mergeCell ref="A4:H4"/>
    <mergeCell ref="B8:E8"/>
    <mergeCell ref="B9:E9"/>
  </mergeCells>
  <phoneticPr fontId="30" type="noConversion"/>
  <dataValidations disablePrompts="1" count="2">
    <dataValidation type="date" allowBlank="1" showInputMessage="1" showErrorMessage="1" error="Enter date in &quot;dd-mmm-yy&quot; format. Example 03-oct-10." sqref="B30:C30" xr:uid="{00000000-0002-0000-0500-000000000000}">
      <formula1>#REF!</formula1>
      <formula2>#REF!</formula2>
    </dataValidation>
    <dataValidation type="list" allowBlank="1" showInputMessage="1" showErrorMessage="1" sqref="H18" xr:uid="{00000000-0002-0000-0500-000001000000}">
      <formula1>"Direct,Bought Out"</formula1>
    </dataValidation>
  </dataValidations>
  <printOptions horizontalCentered="1"/>
  <pageMargins left="0.511811023622047" right="0.26" top="0.48" bottom="0.54" header="0.25" footer="0.27"/>
  <pageSetup paperSize="9" orientation="portrait" horizontalDpi="300" verticalDpi="300" r:id="rId9"/>
  <headerFooter alignWithMargins="0">
    <oddFooter>&amp;R&amp;"Book Antiqua,Bold"&amp;10Schedule-1/ Page &amp;P of &amp;N</oddFooter>
  </headerFooter>
  <colBreaks count="1" manualBreakCount="1">
    <brk id="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9">
    <tabColor theme="1"/>
  </sheetPr>
  <dimension ref="A1:AA24"/>
  <sheetViews>
    <sheetView zoomScaleNormal="100" zoomScaleSheetLayoutView="100" workbookViewId="0">
      <selection activeCell="I3" sqref="I3"/>
    </sheetView>
  </sheetViews>
  <sheetFormatPr defaultRowHeight="16.5"/>
  <cols>
    <col min="1" max="1" width="10.625" style="208" customWidth="1"/>
    <col min="2" max="2" width="33" style="86" customWidth="1"/>
    <col min="3" max="3" width="11.75" style="86" customWidth="1"/>
    <col min="4" max="4" width="7.625" style="85" customWidth="1"/>
    <col min="5" max="5" width="8.625" style="85" customWidth="1"/>
    <col min="6" max="6" width="14.5" style="85" customWidth="1"/>
    <col min="7" max="7" width="19.125" style="85" customWidth="1"/>
    <col min="8" max="8" width="11.125" style="28" customWidth="1"/>
    <col min="9" max="11" width="9" style="76"/>
    <col min="12" max="12" width="9" style="189"/>
    <col min="13" max="14" width="17.625" style="189" customWidth="1"/>
    <col min="15" max="27" width="9" style="189"/>
    <col min="28" max="16384" width="9" style="76"/>
  </cols>
  <sheetData>
    <row r="1" spans="1:14" ht="18" customHeight="1">
      <c r="A1" s="77" t="str">
        <f>Cover!B3</f>
        <v>Specification No.: ODP/BB/C&amp;M-4460/OT-09/RFx No. 5002005058/25-26</v>
      </c>
      <c r="B1" s="78"/>
      <c r="C1" s="78"/>
      <c r="D1" s="79"/>
      <c r="E1" s="79"/>
      <c r="F1" s="80"/>
      <c r="G1" s="81" t="s">
        <v>250</v>
      </c>
    </row>
    <row r="2" spans="1:14" ht="18" customHeight="1">
      <c r="A2" s="63"/>
      <c r="B2" s="83"/>
      <c r="C2" s="83"/>
      <c r="D2" s="84"/>
      <c r="E2" s="84"/>
      <c r="F2" s="28"/>
      <c r="G2" s="28"/>
    </row>
    <row r="3" spans="1:14" ht="44.25" customHeight="1">
      <c r="A3" s="615" t="str">
        <f>Cover!$B$2</f>
        <v xml:space="preserve">Erection works pertaining to Diversion/Modification of 400KV S/C Rengali-Indravati Transmission Line near Bhawanipatna for construction of NH Bypass Road (Deposit work On Behalf of NHAI).
</v>
      </c>
      <c r="B3" s="615"/>
      <c r="C3" s="615"/>
      <c r="D3" s="615"/>
      <c r="E3" s="615"/>
      <c r="F3" s="615"/>
      <c r="G3" s="615"/>
      <c r="L3" s="201"/>
      <c r="N3" s="202"/>
    </row>
    <row r="4" spans="1:14" ht="21.95" customHeight="1">
      <c r="A4" s="613" t="s">
        <v>245</v>
      </c>
      <c r="B4" s="613"/>
      <c r="C4" s="613"/>
      <c r="D4" s="613"/>
      <c r="E4" s="613"/>
      <c r="F4" s="613"/>
      <c r="G4" s="613"/>
      <c r="H4" s="240"/>
      <c r="L4" s="201"/>
      <c r="N4" s="202"/>
    </row>
    <row r="5" spans="1:14" ht="18" customHeight="1">
      <c r="A5" s="241"/>
      <c r="B5" s="204"/>
      <c r="C5" s="204"/>
      <c r="D5" s="203"/>
      <c r="E5" s="203"/>
      <c r="F5" s="203"/>
      <c r="G5" s="242"/>
      <c r="L5" s="201"/>
      <c r="N5" s="202"/>
    </row>
    <row r="6" spans="1:14" ht="18" customHeight="1">
      <c r="A6" s="25" t="e">
        <f>#REF!</f>
        <v>#REF!</v>
      </c>
      <c r="B6" s="26"/>
      <c r="C6" s="26"/>
      <c r="D6" s="26"/>
      <c r="E6" s="26"/>
      <c r="F6" s="60" t="s">
        <v>215</v>
      </c>
      <c r="G6" s="28"/>
      <c r="H6" s="26"/>
      <c r="L6" s="201"/>
      <c r="N6" s="202"/>
    </row>
    <row r="7" spans="1:14" ht="18" customHeight="1">
      <c r="A7" s="205" t="e">
        <f>#REF!</f>
        <v>#REF!</v>
      </c>
      <c r="F7" s="59" t="s">
        <v>217</v>
      </c>
      <c r="G7" s="28"/>
      <c r="H7" s="26"/>
      <c r="L7" s="201"/>
      <c r="N7" s="202"/>
    </row>
    <row r="8" spans="1:14" ht="18" customHeight="1">
      <c r="A8" s="25" t="s">
        <v>216</v>
      </c>
      <c r="B8" s="614" t="e">
        <f xml:space="preserve"> IF(#REF!=0, "",#REF!)</f>
        <v>#REF!</v>
      </c>
      <c r="C8" s="614"/>
      <c r="D8" s="614"/>
      <c r="E8" s="614"/>
      <c r="F8" s="59" t="s">
        <v>219</v>
      </c>
      <c r="G8" s="28"/>
      <c r="H8" s="26"/>
      <c r="L8" s="201"/>
      <c r="N8" s="202"/>
    </row>
    <row r="9" spans="1:14" ht="18" customHeight="1">
      <c r="A9" s="25" t="s">
        <v>218</v>
      </c>
      <c r="B9" s="614" t="e">
        <f xml:space="preserve"> IF(#REF!=0, "",#REF!)</f>
        <v>#REF!</v>
      </c>
      <c r="C9" s="614"/>
      <c r="D9" s="614"/>
      <c r="E9" s="614"/>
      <c r="F9" s="59" t="s">
        <v>220</v>
      </c>
      <c r="G9" s="28"/>
      <c r="H9" s="26"/>
      <c r="L9" s="201"/>
      <c r="N9" s="202"/>
    </row>
    <row r="10" spans="1:14" ht="18" customHeight="1">
      <c r="A10" s="26"/>
      <c r="B10" s="614" t="e">
        <f xml:space="preserve"> IF(#REF!=0, "",#REF!)</f>
        <v>#REF!</v>
      </c>
      <c r="C10" s="614"/>
      <c r="D10" s="614"/>
      <c r="E10" s="614"/>
      <c r="F10" s="59" t="s">
        <v>221</v>
      </c>
      <c r="G10" s="28"/>
      <c r="H10" s="26"/>
    </row>
    <row r="11" spans="1:14" ht="18" customHeight="1">
      <c r="A11" s="26"/>
      <c r="B11" s="614" t="e">
        <f xml:space="preserve"> IF(#REF!=0, "",#REF!)</f>
        <v>#REF!</v>
      </c>
      <c r="C11" s="614"/>
      <c r="D11" s="614"/>
      <c r="E11" s="614"/>
      <c r="F11" s="59" t="s">
        <v>222</v>
      </c>
      <c r="G11" s="28"/>
      <c r="H11" s="26"/>
    </row>
    <row r="12" spans="1:14" ht="18" customHeight="1">
      <c r="A12" s="26"/>
      <c r="B12" s="27"/>
      <c r="C12" s="27"/>
      <c r="D12" s="27"/>
      <c r="E12" s="27"/>
      <c r="F12" s="64"/>
      <c r="G12" s="28"/>
      <c r="H12" s="26"/>
    </row>
    <row r="13" spans="1:14" ht="18" customHeight="1">
      <c r="A13" s="26"/>
      <c r="B13" s="25"/>
      <c r="C13" s="25"/>
      <c r="D13" s="25"/>
      <c r="E13" s="25"/>
      <c r="F13" s="25"/>
      <c r="G13" s="81" t="s">
        <v>189</v>
      </c>
    </row>
    <row r="14" spans="1:14" ht="43.5" customHeight="1">
      <c r="A14" s="98" t="s">
        <v>190</v>
      </c>
      <c r="B14" s="98" t="s">
        <v>214</v>
      </c>
      <c r="C14" s="98" t="s">
        <v>165</v>
      </c>
      <c r="D14" s="206" t="s">
        <v>188</v>
      </c>
      <c r="E14" s="206" t="s">
        <v>191</v>
      </c>
      <c r="F14" s="98" t="s">
        <v>167</v>
      </c>
      <c r="G14" s="98" t="s">
        <v>193</v>
      </c>
      <c r="H14" s="182"/>
      <c r="M14" s="184"/>
      <c r="N14" s="184"/>
    </row>
    <row r="15" spans="1:14" ht="18" customHeight="1">
      <c r="A15" s="206">
        <v>1</v>
      </c>
      <c r="B15" s="206">
        <v>2</v>
      </c>
      <c r="C15" s="206">
        <v>3</v>
      </c>
      <c r="D15" s="206">
        <v>4</v>
      </c>
      <c r="E15" s="206">
        <v>5</v>
      </c>
      <c r="F15" s="206">
        <v>6</v>
      </c>
      <c r="G15" s="206" t="s">
        <v>166</v>
      </c>
      <c r="H15" s="142"/>
      <c r="M15" s="183"/>
      <c r="N15" s="183"/>
    </row>
    <row r="16" spans="1:14" ht="50.1" customHeight="1">
      <c r="A16" s="243" t="e">
        <f>#REF!</f>
        <v>#REF!</v>
      </c>
      <c r="B16" s="243" t="e">
        <f>#REF!</f>
        <v>#REF!</v>
      </c>
      <c r="C16" s="308" t="e">
        <f>#REF!</f>
        <v>#REF!</v>
      </c>
      <c r="D16" s="243" t="e">
        <f>#REF!</f>
        <v>#REF!</v>
      </c>
      <c r="E16" s="307" t="e">
        <f>#REF!</f>
        <v>#REF!</v>
      </c>
      <c r="F16" s="244" t="e">
        <f>#REF!</f>
        <v>#REF!</v>
      </c>
      <c r="G16" s="294" t="e">
        <f>IF(F16=0, "Included", IF(ISERROR(E16*F16), F16, E16*F16))</f>
        <v>#REF!</v>
      </c>
      <c r="M16" s="185"/>
      <c r="N16" s="185"/>
    </row>
    <row r="17" spans="1:14" ht="27.95" customHeight="1">
      <c r="A17" s="243" t="e">
        <f>#REF!</f>
        <v>#REF!</v>
      </c>
      <c r="B17" s="245" t="s">
        <v>249</v>
      </c>
      <c r="C17" s="245"/>
      <c r="D17" s="246"/>
      <c r="E17" s="247"/>
      <c r="F17" s="248"/>
      <c r="G17" s="249" t="e">
        <f>ROUND(SUM(G16:G16),0)</f>
        <v>#REF!</v>
      </c>
      <c r="M17" s="185"/>
      <c r="N17" s="186"/>
    </row>
    <row r="18" spans="1:14" ht="27.95" customHeight="1">
      <c r="A18" s="287"/>
      <c r="B18" s="288"/>
      <c r="C18" s="288"/>
      <c r="D18" s="289"/>
      <c r="E18" s="290"/>
      <c r="F18" s="291"/>
      <c r="G18" s="292"/>
      <c r="M18" s="185"/>
      <c r="N18" s="186"/>
    </row>
    <row r="19" spans="1:14" ht="27.75" customHeight="1">
      <c r="A19" s="250"/>
      <c r="B19" s="210"/>
      <c r="C19" s="210"/>
      <c r="E19" s="208"/>
      <c r="F19" s="209"/>
      <c r="G19" s="209"/>
    </row>
    <row r="20" spans="1:14" ht="33.6" customHeight="1">
      <c r="A20" s="87" t="s">
        <v>225</v>
      </c>
      <c r="B20" s="211" t="e">
        <f xml:space="preserve"> IF(#REF!=0,"",#REF!)</f>
        <v>#REF!</v>
      </c>
      <c r="C20" s="211"/>
      <c r="D20" s="88"/>
      <c r="E20" s="84"/>
      <c r="F20" s="89" t="s">
        <v>227</v>
      </c>
      <c r="G20" s="90"/>
      <c r="M20" s="201"/>
      <c r="N20" s="251"/>
    </row>
    <row r="21" spans="1:14" ht="33.6" customHeight="1">
      <c r="A21" s="87" t="s">
        <v>226</v>
      </c>
      <c r="B21" s="211" t="e">
        <f xml:space="preserve"> IF(#REF!=0,"",#REF!)</f>
        <v>#REF!</v>
      </c>
      <c r="C21" s="211"/>
      <c r="D21" s="28"/>
      <c r="E21" s="84"/>
      <c r="F21" s="89" t="s">
        <v>228</v>
      </c>
      <c r="G21" s="91" t="e">
        <f>IF(#REF!=0,"",#REF!)</f>
        <v>#REF!</v>
      </c>
    </row>
    <row r="22" spans="1:14" ht="33.6" customHeight="1">
      <c r="A22" s="84"/>
      <c r="B22" s="83"/>
      <c r="C22" s="83"/>
      <c r="D22" s="28"/>
      <c r="E22" s="84"/>
      <c r="F22" s="89" t="s">
        <v>229</v>
      </c>
      <c r="G22" s="91" t="e">
        <f>IF(#REF!=0,"",#REF!)</f>
        <v>#REF!</v>
      </c>
    </row>
    <row r="23" spans="1:14" ht="33.6" customHeight="1">
      <c r="A23" s="84"/>
      <c r="B23" s="83"/>
      <c r="C23" s="83"/>
      <c r="D23" s="28"/>
      <c r="E23" s="84"/>
      <c r="F23" s="89" t="s">
        <v>230</v>
      </c>
      <c r="G23" s="90"/>
    </row>
    <row r="24" spans="1:14">
      <c r="A24" s="84"/>
      <c r="B24" s="623"/>
      <c r="C24" s="623"/>
      <c r="D24" s="624"/>
      <c r="E24" s="624"/>
      <c r="F24" s="624"/>
      <c r="G24" s="624"/>
    </row>
  </sheetData>
  <sheetProtection password="E848" sheet="1" objects="1" scenarios="1" selectLockedCells="1" selectUnlockedCells="1"/>
  <customSheetViews>
    <customSheetView guid="{08A645C4-A23F-4400-B0CE-1685BC312A6F}" state="hidden">
      <selection activeCell="I3" sqref="I3"/>
      <colBreaks count="1" manualBreakCount="1">
        <brk id="7" max="1048575" man="1"/>
      </colBreaks>
      <pageMargins left="0.51181102362204722" right="0.26" top="0.54" bottom="0.61" header="0.25" footer="0.43"/>
      <printOptions horizontalCentered="1"/>
      <pageSetup paperSize="9" orientation="portrait" horizontalDpi="300" verticalDpi="300" r:id="rId1"/>
      <headerFooter alignWithMargins="0">
        <oddFooter>&amp;R&amp;"Book Antiqua,Bold"&amp;10Schedule-2/ Page &amp;P of &amp;N</oddFooter>
      </headerFooter>
    </customSheetView>
    <customSheetView guid="{E95B21C1-D936-4435-AF6F-90CF0B6A7506}" state="hidden">
      <selection activeCell="I3" sqref="I3"/>
      <colBreaks count="1" manualBreakCount="1">
        <brk id="7" max="1048575" man="1"/>
      </colBreaks>
      <pageMargins left="0.51181102362204722" right="0.26" top="0.54" bottom="0.61" header="0.25" footer="0.43"/>
      <printOptions horizontalCentered="1"/>
      <pageSetup paperSize="9" orientation="portrait" horizontalDpi="300" verticalDpi="300" r:id="rId2"/>
      <headerFooter alignWithMargins="0">
        <oddFooter>&amp;R&amp;"Book Antiqua,Bold"&amp;10Schedule-2/ Page &amp;P of &amp;N</oddFooter>
      </headerFooter>
    </customSheetView>
    <customSheetView guid="{B0EE7D76-5806-4718-BDAD-3A3EA691E5E4}" state="hidden">
      <selection activeCell="I3" sqref="I3"/>
      <colBreaks count="1" manualBreakCount="1">
        <brk id="7" max="1048575" man="1"/>
      </colBreaks>
      <pageMargins left="0.51181102362204722" right="0.26" top="0.54" bottom="0.61" header="0.25" footer="0.43"/>
      <printOptions horizontalCentered="1"/>
      <pageSetup paperSize="9" orientation="portrait" horizontalDpi="300" verticalDpi="300" r:id="rId3"/>
      <headerFooter alignWithMargins="0">
        <oddFooter>&amp;R&amp;"Book Antiqua,Bold"&amp;10Schedule-2/ Page &amp;P of &amp;N</oddFooter>
      </headerFooter>
    </customSheetView>
    <customSheetView guid="{696D9240-6693-44E8-B9A4-2BFADD101EE2}" state="hidden">
      <selection activeCell="I3" sqref="I3"/>
      <colBreaks count="1" manualBreakCount="1">
        <brk id="7" max="1048575" man="1"/>
      </colBreaks>
      <pageMargins left="0.51181102362204722" right="0.26" top="0.54" bottom="0.61" header="0.25" footer="0.43"/>
      <printOptions horizontalCentered="1"/>
      <pageSetup paperSize="9" orientation="portrait" horizontalDpi="300" verticalDpi="300" r:id="rId4"/>
      <headerFooter alignWithMargins="0">
        <oddFooter>&amp;R&amp;"Book Antiqua,Bold"&amp;10Schedule-2/ Page &amp;P of &amp;N</oddFooter>
      </headerFooter>
    </customSheetView>
    <customSheetView guid="{58D82F59-8CF6-455F-B9F4-081499FDF243}" state="hidden">
      <selection activeCell="I3" sqref="I3"/>
      <colBreaks count="1" manualBreakCount="1">
        <brk id="7" max="1048575" man="1"/>
      </colBreaks>
      <pageMargins left="0.51181102362204722" right="0.26" top="0.54" bottom="0.61" header="0.25" footer="0.43"/>
      <printOptions horizontalCentered="1"/>
      <pageSetup paperSize="9" orientation="portrait" horizontalDpi="300" verticalDpi="300" r:id="rId5"/>
      <headerFooter alignWithMargins="0">
        <oddFooter>&amp;R&amp;"Book Antiqua,Bold"&amp;10Schedule-2/ Page &amp;P of &amp;N</oddFooter>
      </headerFooter>
    </customSheetView>
    <customSheetView guid="{B1277D53-29D6-4226-81E2-084FB62977B6}" state="hidden">
      <selection activeCell="I3" sqref="I3"/>
      <colBreaks count="1" manualBreakCount="1">
        <brk id="7" max="1048575" man="1"/>
      </colBreaks>
      <pageMargins left="0.51181102362204722" right="0.26" top="0.54" bottom="0.61" header="0.25" footer="0.43"/>
      <printOptions horizontalCentered="1"/>
      <pageSetup paperSize="9" orientation="portrait" horizontalDpi="300" verticalDpi="300" r:id="rId6"/>
      <headerFooter alignWithMargins="0">
        <oddFooter>&amp;R&amp;"Book Antiqua,Bold"&amp;10Schedule-2/ Page &amp;P of &amp;N</oddFooter>
      </headerFooter>
    </customSheetView>
    <customSheetView guid="{C39F923C-6CD3-45D8-86F8-6C4D806DDD7E}" state="hidden">
      <selection activeCell="I3" sqref="I3"/>
      <colBreaks count="1" manualBreakCount="1">
        <brk id="7" max="1048575" man="1"/>
      </colBreaks>
      <pageMargins left="0.51181102362204722" right="0.26" top="0.54" bottom="0.61" header="0.25" footer="0.43"/>
      <printOptions horizontalCentered="1"/>
      <pageSetup paperSize="9" orientation="portrait" horizontalDpi="300" verticalDpi="300" r:id="rId7"/>
      <headerFooter alignWithMargins="0">
        <oddFooter>&amp;R&amp;"Book Antiqua,Bold"&amp;10Schedule-2/ Page &amp;P of &amp;N</oddFooter>
      </headerFooter>
    </customSheetView>
    <customSheetView guid="{9CA44E70-650F-49CD-967F-298619682CA2}" state="hidden">
      <selection activeCell="I3" sqref="I3"/>
      <colBreaks count="1" manualBreakCount="1">
        <brk id="7" max="1048575" man="1"/>
      </colBreaks>
      <pageMargins left="0.51181102362204722" right="0.26" top="0.54" bottom="0.61" header="0.25" footer="0.43"/>
      <printOptions horizontalCentered="1"/>
      <pageSetup paperSize="9" orientation="portrait" horizontalDpi="300" verticalDpi="300" r:id="rId8"/>
      <headerFooter alignWithMargins="0">
        <oddFooter>&amp;R&amp;"Book Antiqua,Bold"&amp;10Schedule-2/ Page &amp;P of &amp;N</oddFooter>
      </headerFooter>
    </customSheetView>
  </customSheetViews>
  <mergeCells count="7">
    <mergeCell ref="B24:G24"/>
    <mergeCell ref="A3:G3"/>
    <mergeCell ref="A4:G4"/>
    <mergeCell ref="B8:E8"/>
    <mergeCell ref="B9:E9"/>
    <mergeCell ref="B10:E10"/>
    <mergeCell ref="B11:E11"/>
  </mergeCells>
  <phoneticPr fontId="30" type="noConversion"/>
  <printOptions horizontalCentered="1"/>
  <pageMargins left="0.51181102362204722" right="0.26" top="0.54" bottom="0.61" header="0.25" footer="0.43"/>
  <pageSetup paperSize="9" orientation="portrait" horizontalDpi="300" verticalDpi="300" r:id="rId9"/>
  <headerFooter alignWithMargins="0">
    <oddFooter>&amp;R&amp;"Book Antiqua,Bold"&amp;10Schedule-2/ Page &amp;P of &amp;N</oddFooter>
  </headerFooter>
  <colBreaks count="1" manualBreakCount="1">
    <brk id="7"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indexed="10"/>
  </sheetPr>
  <dimension ref="A1:V58"/>
  <sheetViews>
    <sheetView view="pageBreakPreview" topLeftCell="A30" zoomScale="90" zoomScaleNormal="85" zoomScaleSheetLayoutView="90" workbookViewId="0">
      <selection activeCell="J49" sqref="J49"/>
    </sheetView>
  </sheetViews>
  <sheetFormatPr defaultRowHeight="18.75"/>
  <cols>
    <col min="1" max="1" width="11.75" style="516" customWidth="1"/>
    <col min="2" max="2" width="15.125" style="484" hidden="1" customWidth="1"/>
    <col min="3" max="3" width="57.125" style="485" customWidth="1"/>
    <col min="4" max="4" width="13.5" style="510" customWidth="1"/>
    <col min="5" max="5" width="11" style="510" customWidth="1"/>
    <col min="6" max="6" width="18.25" style="485" customWidth="1"/>
    <col min="7" max="7" width="18.375" style="485" customWidth="1"/>
    <col min="8" max="8" width="12.75" style="485" customWidth="1"/>
    <col min="9" max="9" width="18.375" style="485" customWidth="1"/>
    <col min="10" max="10" width="18.125" style="484" customWidth="1"/>
    <col min="11" max="11" width="22.5" style="484" customWidth="1"/>
    <col min="12" max="12" width="25.125" style="484" customWidth="1"/>
    <col min="13" max="13" width="10.5" style="474" bestFit="1" customWidth="1"/>
    <col min="14" max="16" width="9" style="474"/>
    <col min="17" max="17" width="9" style="479"/>
    <col min="18" max="19" width="17.625" style="479" customWidth="1"/>
    <col min="20" max="22" width="9" style="479"/>
    <col min="23" max="16384" width="9" style="474"/>
  </cols>
  <sheetData>
    <row r="1" spans="1:19" ht="18" customHeight="1">
      <c r="A1" s="475" t="str">
        <f>Cover!B3</f>
        <v>Specification No.: ODP/BB/C&amp;M-4460/OT-09/RFx No. 5002005058/25-26</v>
      </c>
      <c r="B1" s="475"/>
      <c r="C1" s="564"/>
      <c r="D1" s="509"/>
      <c r="E1" s="509"/>
      <c r="F1" s="476"/>
      <c r="G1" s="476"/>
      <c r="H1" s="476"/>
      <c r="I1" s="476"/>
      <c r="J1" s="477"/>
      <c r="K1" s="477"/>
      <c r="L1" s="478" t="s">
        <v>241</v>
      </c>
    </row>
    <row r="2" spans="1:19" ht="18" customHeight="1">
      <c r="A2" s="506"/>
      <c r="B2" s="480"/>
      <c r="C2" s="565"/>
      <c r="D2" s="507"/>
      <c r="E2" s="507"/>
      <c r="F2" s="481"/>
      <c r="G2" s="481"/>
      <c r="H2" s="481"/>
      <c r="I2" s="481"/>
      <c r="J2" s="474"/>
      <c r="K2" s="474"/>
      <c r="L2" s="474"/>
    </row>
    <row r="3" spans="1:19" ht="31.5" customHeight="1">
      <c r="A3" s="627" t="str">
        <f>Cover!$B$2</f>
        <v xml:space="preserve">Erection works pertaining to Diversion/Modification of 400KV S/C Rengali-Indravati Transmission Line near Bhawanipatna for construction of NH Bypass Road (Deposit work On Behalf of NHAI).
</v>
      </c>
      <c r="B3" s="627"/>
      <c r="C3" s="627"/>
      <c r="D3" s="627"/>
      <c r="E3" s="627"/>
      <c r="F3" s="627"/>
      <c r="G3" s="627"/>
      <c r="H3" s="627"/>
      <c r="I3" s="627"/>
      <c r="J3" s="627"/>
      <c r="K3" s="627"/>
      <c r="L3" s="627"/>
      <c r="Q3" s="482" t="s">
        <v>179</v>
      </c>
      <c r="S3" s="483"/>
    </row>
    <row r="4" spans="1:19" ht="21.95" customHeight="1">
      <c r="A4" s="628" t="s">
        <v>485</v>
      </c>
      <c r="B4" s="628"/>
      <c r="C4" s="628"/>
      <c r="D4" s="628"/>
      <c r="E4" s="628"/>
      <c r="F4" s="628"/>
      <c r="G4" s="628"/>
      <c r="H4" s="628"/>
      <c r="I4" s="628"/>
      <c r="J4" s="628"/>
      <c r="K4" s="628"/>
      <c r="L4" s="628"/>
      <c r="Q4" s="482" t="s">
        <v>180</v>
      </c>
      <c r="S4" s="483"/>
    </row>
    <row r="5" spans="1:19" ht="18" customHeight="1">
      <c r="Q5" s="482" t="s">
        <v>184</v>
      </c>
      <c r="S5" s="483"/>
    </row>
    <row r="6" spans="1:19" ht="18" customHeight="1">
      <c r="A6" s="486"/>
      <c r="B6" s="486"/>
      <c r="C6" s="566"/>
      <c r="D6" s="511"/>
      <c r="E6" s="511"/>
      <c r="F6" s="487"/>
      <c r="G6" s="487"/>
      <c r="H6" s="487"/>
      <c r="I6" s="487"/>
      <c r="J6" s="474" t="s">
        <v>215</v>
      </c>
      <c r="K6" s="474"/>
      <c r="L6" s="474"/>
      <c r="Q6" s="482" t="s">
        <v>185</v>
      </c>
      <c r="S6" s="483"/>
    </row>
    <row r="7" spans="1:19" ht="18" customHeight="1">
      <c r="A7" s="488"/>
      <c r="B7" s="488"/>
      <c r="C7" s="517"/>
      <c r="D7" s="512"/>
      <c r="E7" s="512"/>
      <c r="J7" s="489" t="s">
        <v>535</v>
      </c>
      <c r="K7" s="489"/>
      <c r="L7" s="474"/>
      <c r="M7" s="487"/>
      <c r="Q7" s="482" t="s">
        <v>181</v>
      </c>
      <c r="S7" s="483"/>
    </row>
    <row r="8" spans="1:19">
      <c r="A8" s="486" t="s">
        <v>472</v>
      </c>
      <c r="B8" s="486"/>
      <c r="C8" s="563" t="str">
        <f>IF('Names of Bidder'!D9=0, "", 'Names of Bidder'!D9)</f>
        <v/>
      </c>
      <c r="D8" s="511"/>
      <c r="E8" s="511"/>
      <c r="F8" s="540"/>
      <c r="G8" s="540"/>
      <c r="H8" s="540"/>
      <c r="I8" s="540"/>
      <c r="J8" s="489" t="s">
        <v>403</v>
      </c>
      <c r="K8" s="489"/>
      <c r="L8" s="474"/>
      <c r="M8" s="487"/>
      <c r="Q8" s="482" t="s">
        <v>182</v>
      </c>
      <c r="S8" s="483"/>
    </row>
    <row r="9" spans="1:19">
      <c r="A9" s="486" t="s">
        <v>234</v>
      </c>
      <c r="B9" s="486"/>
      <c r="C9" s="563" t="str">
        <f>IF('Names of Bidder'!D10=0, "", 'Names of Bidder'!D10)</f>
        <v/>
      </c>
      <c r="D9" s="511"/>
      <c r="E9" s="511"/>
      <c r="F9" s="626"/>
      <c r="G9" s="626"/>
      <c r="H9" s="626"/>
      <c r="I9" s="626"/>
      <c r="J9" s="489" t="s">
        <v>443</v>
      </c>
      <c r="K9" s="489"/>
      <c r="L9" s="474"/>
      <c r="M9" s="487"/>
      <c r="Q9" s="482" t="s">
        <v>183</v>
      </c>
      <c r="S9" s="483"/>
    </row>
    <row r="10" spans="1:19">
      <c r="A10" s="486"/>
      <c r="B10" s="487"/>
      <c r="C10" s="563" t="str">
        <f>IF('Names of Bidder'!D11=0, "", 'Names of Bidder'!D11)</f>
        <v/>
      </c>
      <c r="D10" s="513"/>
      <c r="E10" s="513"/>
      <c r="F10" s="626"/>
      <c r="G10" s="626"/>
      <c r="H10" s="626"/>
      <c r="I10" s="626"/>
      <c r="J10" s="489" t="s">
        <v>444</v>
      </c>
      <c r="K10" s="489"/>
      <c r="L10" s="474"/>
      <c r="M10" s="487"/>
    </row>
    <row r="11" spans="1:19">
      <c r="A11" s="486"/>
      <c r="B11" s="487"/>
      <c r="C11" s="563" t="str">
        <f>IF('Names of Bidder'!D12=0, "", 'Names of Bidder'!D12)</f>
        <v/>
      </c>
      <c r="D11" s="513"/>
      <c r="E11" s="513"/>
      <c r="F11" s="626"/>
      <c r="G11" s="626"/>
      <c r="H11" s="626"/>
      <c r="I11" s="626"/>
      <c r="J11" s="489" t="s">
        <v>445</v>
      </c>
      <c r="K11" s="489"/>
      <c r="L11" s="474"/>
      <c r="M11" s="487"/>
    </row>
    <row r="12" spans="1:19" ht="18" customHeight="1">
      <c r="A12" s="486"/>
      <c r="B12" s="487"/>
      <c r="C12" s="567"/>
      <c r="D12" s="513"/>
      <c r="E12" s="513"/>
      <c r="F12" s="486"/>
      <c r="G12" s="486"/>
      <c r="H12" s="486"/>
      <c r="I12" s="486"/>
      <c r="J12" s="487"/>
      <c r="K12" s="487"/>
      <c r="L12" s="474"/>
    </row>
    <row r="13" spans="1:19" ht="18" customHeight="1">
      <c r="A13" s="517"/>
      <c r="B13" s="490"/>
      <c r="C13" s="490"/>
      <c r="D13" s="514"/>
      <c r="E13" s="514"/>
      <c r="F13" s="490"/>
      <c r="G13" s="490"/>
      <c r="H13" s="490"/>
      <c r="I13" s="490"/>
      <c r="J13" s="490"/>
      <c r="K13" s="490"/>
      <c r="L13" s="490"/>
    </row>
    <row r="14" spans="1:19" ht="18.600000000000001" customHeight="1">
      <c r="A14" s="486"/>
      <c r="B14" s="487"/>
      <c r="C14" s="567"/>
      <c r="D14" s="513"/>
      <c r="E14" s="513"/>
      <c r="F14" s="486"/>
      <c r="G14" s="486"/>
      <c r="H14" s="486"/>
      <c r="I14" s="486"/>
      <c r="J14" s="486"/>
      <c r="K14" s="486"/>
      <c r="L14" s="478" t="s">
        <v>447</v>
      </c>
    </row>
    <row r="15" spans="1:19" ht="178.5" customHeight="1">
      <c r="A15" s="491" t="s">
        <v>190</v>
      </c>
      <c r="B15" s="491" t="s">
        <v>470</v>
      </c>
      <c r="C15" s="491" t="s">
        <v>214</v>
      </c>
      <c r="D15" s="492" t="s">
        <v>188</v>
      </c>
      <c r="E15" s="492" t="s">
        <v>191</v>
      </c>
      <c r="F15" s="491" t="s">
        <v>449</v>
      </c>
      <c r="G15" s="491" t="s">
        <v>468</v>
      </c>
      <c r="H15" s="491" t="s">
        <v>448</v>
      </c>
      <c r="I15" s="491" t="s">
        <v>467</v>
      </c>
      <c r="J15" s="491" t="s">
        <v>486</v>
      </c>
      <c r="K15" s="493" t="s">
        <v>460</v>
      </c>
      <c r="L15" s="491" t="s">
        <v>487</v>
      </c>
      <c r="R15" s="494" t="s">
        <v>195</v>
      </c>
      <c r="S15" s="494" t="s">
        <v>232</v>
      </c>
    </row>
    <row r="16" spans="1:19">
      <c r="A16" s="492">
        <v>1</v>
      </c>
      <c r="B16" s="492">
        <v>2</v>
      </c>
      <c r="C16" s="491">
        <v>2</v>
      </c>
      <c r="D16" s="492">
        <v>3</v>
      </c>
      <c r="E16" s="492">
        <v>4</v>
      </c>
      <c r="F16" s="492">
        <v>5</v>
      </c>
      <c r="G16" s="492">
        <v>6</v>
      </c>
      <c r="H16" s="492">
        <v>7</v>
      </c>
      <c r="I16" s="492">
        <v>8</v>
      </c>
      <c r="J16" s="492">
        <v>9</v>
      </c>
      <c r="K16" s="492">
        <v>10</v>
      </c>
      <c r="L16" s="492">
        <v>11</v>
      </c>
      <c r="R16" s="495">
        <v>5</v>
      </c>
      <c r="S16" s="495" t="s">
        <v>224</v>
      </c>
    </row>
    <row r="17" spans="1:22" s="542" customFormat="1" ht="99">
      <c r="A17" s="556">
        <v>1</v>
      </c>
      <c r="B17" s="496"/>
      <c r="C17" s="547" t="s">
        <v>496</v>
      </c>
      <c r="D17" s="537"/>
      <c r="E17" s="99"/>
      <c r="F17" s="519"/>
      <c r="G17" s="519"/>
      <c r="H17" s="519"/>
      <c r="I17" s="519"/>
      <c r="J17" s="252"/>
      <c r="K17" s="252"/>
      <c r="L17" s="252"/>
      <c r="M17" s="541"/>
      <c r="Q17" s="189"/>
      <c r="R17" s="183"/>
      <c r="S17" s="183"/>
      <c r="T17" s="189"/>
      <c r="U17" s="189"/>
      <c r="V17" s="189"/>
    </row>
    <row r="18" spans="1:22" s="542" customFormat="1">
      <c r="A18" s="555" t="s">
        <v>363</v>
      </c>
      <c r="B18" s="496"/>
      <c r="C18" s="549" t="s">
        <v>497</v>
      </c>
      <c r="D18" s="560" t="s">
        <v>481</v>
      </c>
      <c r="E18" s="561">
        <v>75.634967999999986</v>
      </c>
      <c r="F18" s="562">
        <v>995455</v>
      </c>
      <c r="G18" s="520" t="s">
        <v>453</v>
      </c>
      <c r="H18" s="538">
        <v>18</v>
      </c>
      <c r="I18" s="520" t="s">
        <v>453</v>
      </c>
      <c r="J18" s="544"/>
      <c r="K18" s="545">
        <f t="shared" ref="K18:K49" si="0">IF( OR( I18="",I18="Confirmed"), H18*L18%, I18*L18%)</f>
        <v>1.8000000000000002E-3</v>
      </c>
      <c r="L18" s="546" t="str">
        <f t="shared" ref="L18:L49" si="1">IF(J18=0,"0.01",J18*E18)</f>
        <v>0.01</v>
      </c>
      <c r="M18" s="541"/>
      <c r="Q18" s="189"/>
      <c r="R18" s="183"/>
      <c r="S18" s="183"/>
      <c r="T18" s="189"/>
      <c r="U18" s="189"/>
      <c r="V18" s="189"/>
    </row>
    <row r="19" spans="1:22" s="542" customFormat="1">
      <c r="A19" s="554">
        <v>2</v>
      </c>
      <c r="B19" s="496"/>
      <c r="C19" s="547" t="s">
        <v>498</v>
      </c>
      <c r="D19" s="537"/>
      <c r="E19" s="99"/>
      <c r="F19" s="519"/>
      <c r="G19" s="519"/>
      <c r="H19" s="519"/>
      <c r="I19" s="519"/>
      <c r="J19" s="252"/>
      <c r="K19" s="252"/>
      <c r="L19" s="252"/>
      <c r="M19" s="541"/>
      <c r="Q19" s="189"/>
      <c r="R19" s="183"/>
      <c r="S19" s="183"/>
      <c r="T19" s="189"/>
      <c r="U19" s="189"/>
      <c r="V19" s="189"/>
    </row>
    <row r="20" spans="1:22" s="542" customFormat="1" ht="31.5">
      <c r="A20" s="555" t="s">
        <v>363</v>
      </c>
      <c r="B20" s="496"/>
      <c r="C20" s="548" t="s">
        <v>499</v>
      </c>
      <c r="D20" s="560" t="s">
        <v>523</v>
      </c>
      <c r="E20" s="561">
        <v>120</v>
      </c>
      <c r="F20" s="562">
        <v>995456</v>
      </c>
      <c r="G20" s="520" t="s">
        <v>453</v>
      </c>
      <c r="H20" s="538">
        <v>18</v>
      </c>
      <c r="I20" s="520" t="s">
        <v>453</v>
      </c>
      <c r="J20" s="544"/>
      <c r="K20" s="545">
        <f t="shared" si="0"/>
        <v>1.8000000000000002E-3</v>
      </c>
      <c r="L20" s="546" t="str">
        <f t="shared" si="1"/>
        <v>0.01</v>
      </c>
      <c r="M20" s="541"/>
      <c r="Q20" s="189"/>
      <c r="R20" s="183"/>
      <c r="S20" s="183"/>
      <c r="T20" s="189"/>
      <c r="U20" s="189"/>
      <c r="V20" s="189"/>
    </row>
    <row r="21" spans="1:22" s="542" customFormat="1" ht="33">
      <c r="A21" s="554">
        <v>3</v>
      </c>
      <c r="B21" s="496"/>
      <c r="C21" s="547" t="s">
        <v>500</v>
      </c>
      <c r="D21" s="537"/>
      <c r="E21" s="99"/>
      <c r="F21" s="519"/>
      <c r="G21" s="519"/>
      <c r="H21" s="519"/>
      <c r="I21" s="519"/>
      <c r="J21" s="252"/>
      <c r="K21" s="252"/>
      <c r="L21" s="252"/>
      <c r="M21" s="541"/>
      <c r="Q21" s="189"/>
      <c r="R21" s="183"/>
      <c r="S21" s="183"/>
      <c r="T21" s="189"/>
      <c r="U21" s="189"/>
      <c r="V21" s="189"/>
    </row>
    <row r="22" spans="1:22" s="542" customFormat="1">
      <c r="A22" s="557">
        <v>3.1</v>
      </c>
      <c r="B22" s="496"/>
      <c r="C22" s="548" t="s">
        <v>501</v>
      </c>
      <c r="D22" s="537"/>
      <c r="E22" s="99"/>
      <c r="F22" s="519"/>
      <c r="G22" s="519"/>
      <c r="H22" s="519"/>
      <c r="I22" s="519"/>
      <c r="J22" s="252"/>
      <c r="K22" s="252"/>
      <c r="L22" s="252"/>
      <c r="M22" s="541"/>
      <c r="Q22" s="189"/>
      <c r="R22" s="183"/>
      <c r="S22" s="183"/>
      <c r="T22" s="189"/>
      <c r="U22" s="189"/>
      <c r="V22" s="189"/>
    </row>
    <row r="23" spans="1:22" s="542" customFormat="1">
      <c r="A23" s="555" t="s">
        <v>363</v>
      </c>
      <c r="B23" s="496"/>
      <c r="C23" s="548" t="s">
        <v>502</v>
      </c>
      <c r="D23" s="560" t="s">
        <v>524</v>
      </c>
      <c r="E23" s="561">
        <v>122.482</v>
      </c>
      <c r="F23" s="562">
        <v>995433</v>
      </c>
      <c r="G23" s="520" t="s">
        <v>453</v>
      </c>
      <c r="H23" s="538">
        <v>18</v>
      </c>
      <c r="I23" s="520" t="s">
        <v>453</v>
      </c>
      <c r="J23" s="544"/>
      <c r="K23" s="545">
        <f t="shared" si="0"/>
        <v>1.8000000000000002E-3</v>
      </c>
      <c r="L23" s="546" t="str">
        <f t="shared" si="1"/>
        <v>0.01</v>
      </c>
      <c r="M23" s="541"/>
      <c r="Q23" s="189"/>
      <c r="R23" s="183"/>
      <c r="S23" s="183"/>
      <c r="T23" s="189"/>
      <c r="U23" s="189"/>
      <c r="V23" s="189"/>
    </row>
    <row r="24" spans="1:22" s="542" customFormat="1">
      <c r="A24" s="555" t="s">
        <v>366</v>
      </c>
      <c r="B24" s="496"/>
      <c r="C24" s="548" t="s">
        <v>503</v>
      </c>
      <c r="D24" s="560" t="s">
        <v>524</v>
      </c>
      <c r="E24" s="561">
        <v>1102.338</v>
      </c>
      <c r="F24" s="562">
        <v>995433</v>
      </c>
      <c r="G24" s="520" t="s">
        <v>453</v>
      </c>
      <c r="H24" s="538">
        <v>18</v>
      </c>
      <c r="I24" s="520" t="s">
        <v>453</v>
      </c>
      <c r="J24" s="544"/>
      <c r="K24" s="545">
        <f t="shared" si="0"/>
        <v>1.8000000000000002E-3</v>
      </c>
      <c r="L24" s="546" t="str">
        <f t="shared" si="1"/>
        <v>0.01</v>
      </c>
      <c r="M24" s="541"/>
      <c r="Q24" s="189"/>
      <c r="R24" s="183"/>
      <c r="S24" s="183"/>
      <c r="T24" s="189"/>
      <c r="U24" s="189"/>
      <c r="V24" s="189"/>
    </row>
    <row r="25" spans="1:22" s="542" customFormat="1" ht="49.5">
      <c r="A25" s="557">
        <v>3.2</v>
      </c>
      <c r="B25" s="496"/>
      <c r="C25" s="547" t="s">
        <v>504</v>
      </c>
      <c r="D25" s="537"/>
      <c r="E25" s="99"/>
      <c r="F25" s="519"/>
      <c r="G25" s="519"/>
      <c r="H25" s="519"/>
      <c r="I25" s="519"/>
      <c r="J25" s="252"/>
      <c r="K25" s="252"/>
      <c r="L25" s="252"/>
      <c r="M25" s="541"/>
      <c r="Q25" s="189"/>
      <c r="R25" s="183"/>
      <c r="S25" s="183"/>
      <c r="T25" s="189"/>
      <c r="U25" s="189"/>
      <c r="V25" s="189"/>
    </row>
    <row r="26" spans="1:22" s="542" customFormat="1">
      <c r="A26" s="555" t="s">
        <v>363</v>
      </c>
      <c r="B26" s="496"/>
      <c r="C26" s="548" t="s">
        <v>505</v>
      </c>
      <c r="D26" s="560" t="s">
        <v>524</v>
      </c>
      <c r="E26" s="561">
        <v>128.60999999999999</v>
      </c>
      <c r="F26" s="562">
        <v>995454</v>
      </c>
      <c r="G26" s="520" t="s">
        <v>453</v>
      </c>
      <c r="H26" s="538">
        <v>18</v>
      </c>
      <c r="I26" s="520" t="s">
        <v>453</v>
      </c>
      <c r="J26" s="544"/>
      <c r="K26" s="545">
        <f t="shared" si="0"/>
        <v>1.8000000000000002E-3</v>
      </c>
      <c r="L26" s="546" t="str">
        <f t="shared" si="1"/>
        <v>0.01</v>
      </c>
      <c r="M26" s="541"/>
      <c r="Q26" s="189"/>
      <c r="R26" s="183"/>
      <c r="S26" s="183"/>
      <c r="T26" s="189"/>
      <c r="U26" s="189"/>
      <c r="V26" s="189"/>
    </row>
    <row r="27" spans="1:22" s="542" customFormat="1">
      <c r="A27" s="557" t="s">
        <v>366</v>
      </c>
      <c r="B27" s="496"/>
      <c r="C27" s="548" t="s">
        <v>506</v>
      </c>
      <c r="D27" s="560" t="s">
        <v>524</v>
      </c>
      <c r="E27" s="561">
        <v>18.064</v>
      </c>
      <c r="F27" s="562">
        <v>995454</v>
      </c>
      <c r="G27" s="520" t="s">
        <v>453</v>
      </c>
      <c r="H27" s="538">
        <v>18</v>
      </c>
      <c r="I27" s="520" t="s">
        <v>453</v>
      </c>
      <c r="J27" s="544"/>
      <c r="K27" s="545">
        <f t="shared" si="0"/>
        <v>1.8000000000000002E-3</v>
      </c>
      <c r="L27" s="546" t="str">
        <f t="shared" si="1"/>
        <v>0.01</v>
      </c>
      <c r="M27" s="541"/>
      <c r="Q27" s="189"/>
      <c r="R27" s="183"/>
      <c r="S27" s="183"/>
      <c r="T27" s="189"/>
      <c r="U27" s="189"/>
      <c r="V27" s="189"/>
    </row>
    <row r="28" spans="1:22" s="542" customFormat="1">
      <c r="A28" s="557">
        <v>3.3</v>
      </c>
      <c r="B28" s="496"/>
      <c r="C28" s="568" t="s">
        <v>507</v>
      </c>
      <c r="D28" s="537"/>
      <c r="E28" s="99"/>
      <c r="F28" s="519"/>
      <c r="G28" s="519"/>
      <c r="H28" s="519"/>
      <c r="I28" s="519"/>
      <c r="J28" s="252"/>
      <c r="K28" s="252"/>
      <c r="L28" s="252"/>
      <c r="M28" s="541"/>
      <c r="Q28" s="189"/>
      <c r="R28" s="183"/>
      <c r="S28" s="183"/>
      <c r="T28" s="189"/>
      <c r="U28" s="189"/>
      <c r="V28" s="189"/>
    </row>
    <row r="29" spans="1:22" s="542" customFormat="1">
      <c r="A29" s="555" t="s">
        <v>363</v>
      </c>
      <c r="B29" s="496"/>
      <c r="C29" s="548" t="s">
        <v>508</v>
      </c>
      <c r="D29" s="560" t="s">
        <v>481</v>
      </c>
      <c r="E29" s="561">
        <v>12.302</v>
      </c>
      <c r="F29" s="562">
        <v>995454</v>
      </c>
      <c r="G29" s="520" t="s">
        <v>453</v>
      </c>
      <c r="H29" s="538">
        <v>18</v>
      </c>
      <c r="I29" s="520" t="s">
        <v>453</v>
      </c>
      <c r="J29" s="544"/>
      <c r="K29" s="545">
        <f t="shared" si="0"/>
        <v>1.8000000000000002E-3</v>
      </c>
      <c r="L29" s="546" t="str">
        <f t="shared" si="1"/>
        <v>0.01</v>
      </c>
      <c r="M29" s="541"/>
      <c r="Q29" s="189"/>
      <c r="R29" s="183"/>
      <c r="S29" s="183"/>
      <c r="T29" s="189"/>
      <c r="U29" s="189"/>
      <c r="V29" s="189"/>
    </row>
    <row r="30" spans="1:22" s="542" customFormat="1" ht="33">
      <c r="A30" s="557">
        <v>3.4</v>
      </c>
      <c r="B30" s="496"/>
      <c r="C30" s="547" t="s">
        <v>509</v>
      </c>
      <c r="D30" s="560" t="s">
        <v>481</v>
      </c>
      <c r="E30" s="561">
        <v>2.1432199999999999</v>
      </c>
      <c r="F30" s="562">
        <v>995455</v>
      </c>
      <c r="G30" s="520" t="s">
        <v>453</v>
      </c>
      <c r="H30" s="538">
        <v>18</v>
      </c>
      <c r="I30" s="520" t="s">
        <v>453</v>
      </c>
      <c r="J30" s="544"/>
      <c r="K30" s="545">
        <f t="shared" si="0"/>
        <v>1.8000000000000002E-3</v>
      </c>
      <c r="L30" s="546" t="str">
        <f t="shared" si="1"/>
        <v>0.01</v>
      </c>
      <c r="M30" s="541"/>
      <c r="Q30" s="189"/>
      <c r="R30" s="183"/>
      <c r="S30" s="183"/>
      <c r="T30" s="189"/>
      <c r="U30" s="189"/>
      <c r="V30" s="189"/>
    </row>
    <row r="31" spans="1:22" s="542" customFormat="1">
      <c r="A31" s="554">
        <v>4</v>
      </c>
      <c r="B31" s="496"/>
      <c r="C31" s="552" t="s">
        <v>510</v>
      </c>
      <c r="D31" s="537"/>
      <c r="E31" s="99"/>
      <c r="F31" s="519"/>
      <c r="G31" s="519"/>
      <c r="H31" s="519"/>
      <c r="I31" s="519"/>
      <c r="J31" s="252"/>
      <c r="K31" s="252"/>
      <c r="L31" s="252"/>
      <c r="M31" s="541"/>
      <c r="Q31" s="189"/>
      <c r="R31" s="183"/>
      <c r="S31" s="183"/>
      <c r="T31" s="189"/>
      <c r="U31" s="189"/>
      <c r="V31" s="189"/>
    </row>
    <row r="32" spans="1:22" s="542" customFormat="1">
      <c r="A32" s="555" t="s">
        <v>363</v>
      </c>
      <c r="B32" s="496"/>
      <c r="C32" s="548" t="s">
        <v>489</v>
      </c>
      <c r="D32" s="560" t="s">
        <v>493</v>
      </c>
      <c r="E32" s="561">
        <v>4</v>
      </c>
      <c r="F32" s="562">
        <v>995468</v>
      </c>
      <c r="G32" s="520" t="s">
        <v>453</v>
      </c>
      <c r="H32" s="538">
        <v>18</v>
      </c>
      <c r="I32" s="520" t="s">
        <v>453</v>
      </c>
      <c r="J32" s="544"/>
      <c r="K32" s="545">
        <f t="shared" si="0"/>
        <v>1.8000000000000002E-3</v>
      </c>
      <c r="L32" s="546" t="str">
        <f t="shared" si="1"/>
        <v>0.01</v>
      </c>
      <c r="M32" s="541"/>
      <c r="Q32" s="189"/>
      <c r="R32" s="183"/>
      <c r="S32" s="183"/>
      <c r="T32" s="189"/>
      <c r="U32" s="189"/>
      <c r="V32" s="189"/>
    </row>
    <row r="33" spans="1:22" s="542" customFormat="1">
      <c r="A33" s="555" t="s">
        <v>366</v>
      </c>
      <c r="B33" s="496"/>
      <c r="C33" s="548" t="s">
        <v>511</v>
      </c>
      <c r="D33" s="560" t="s">
        <v>493</v>
      </c>
      <c r="E33" s="561">
        <v>4</v>
      </c>
      <c r="F33" s="562">
        <v>995468</v>
      </c>
      <c r="G33" s="520" t="s">
        <v>453</v>
      </c>
      <c r="H33" s="538">
        <v>18</v>
      </c>
      <c r="I33" s="520" t="s">
        <v>453</v>
      </c>
      <c r="J33" s="544"/>
      <c r="K33" s="545">
        <f t="shared" si="0"/>
        <v>1.8000000000000002E-3</v>
      </c>
      <c r="L33" s="546" t="str">
        <f t="shared" si="1"/>
        <v>0.01</v>
      </c>
      <c r="M33" s="541"/>
      <c r="Q33" s="189"/>
      <c r="R33" s="183"/>
      <c r="S33" s="183"/>
      <c r="T33" s="189"/>
      <c r="U33" s="189"/>
      <c r="V33" s="189"/>
    </row>
    <row r="34" spans="1:22" s="542" customFormat="1">
      <c r="A34" s="555" t="s">
        <v>368</v>
      </c>
      <c r="B34" s="496"/>
      <c r="C34" s="548" t="s">
        <v>512</v>
      </c>
      <c r="D34" s="560" t="s">
        <v>493</v>
      </c>
      <c r="E34" s="561">
        <v>1</v>
      </c>
      <c r="F34" s="562">
        <v>995468</v>
      </c>
      <c r="G34" s="520" t="s">
        <v>453</v>
      </c>
      <c r="H34" s="538">
        <v>18</v>
      </c>
      <c r="I34" s="520" t="s">
        <v>453</v>
      </c>
      <c r="J34" s="544"/>
      <c r="K34" s="545">
        <f t="shared" si="0"/>
        <v>1.8000000000000002E-3</v>
      </c>
      <c r="L34" s="546" t="str">
        <f t="shared" si="1"/>
        <v>0.01</v>
      </c>
      <c r="M34" s="541"/>
      <c r="Q34" s="189"/>
      <c r="R34" s="183"/>
      <c r="S34" s="183"/>
      <c r="T34" s="189"/>
      <c r="U34" s="189"/>
      <c r="V34" s="189"/>
    </row>
    <row r="35" spans="1:22" s="542" customFormat="1" ht="47.25">
      <c r="A35" s="555" t="s">
        <v>369</v>
      </c>
      <c r="B35" s="496"/>
      <c r="C35" s="548" t="s">
        <v>484</v>
      </c>
      <c r="D35" s="560" t="s">
        <v>482</v>
      </c>
      <c r="E35" s="561">
        <v>1</v>
      </c>
      <c r="F35" s="562">
        <v>995468</v>
      </c>
      <c r="G35" s="520" t="s">
        <v>453</v>
      </c>
      <c r="H35" s="538">
        <v>18</v>
      </c>
      <c r="I35" s="520" t="s">
        <v>453</v>
      </c>
      <c r="J35" s="544"/>
      <c r="K35" s="545">
        <f t="shared" si="0"/>
        <v>1.8000000000000002E-3</v>
      </c>
      <c r="L35" s="546" t="str">
        <f t="shared" si="1"/>
        <v>0.01</v>
      </c>
      <c r="M35" s="541"/>
      <c r="Q35" s="189"/>
      <c r="R35" s="183"/>
      <c r="S35" s="183"/>
      <c r="T35" s="189"/>
      <c r="U35" s="189"/>
      <c r="V35" s="189"/>
    </row>
    <row r="36" spans="1:22" s="542" customFormat="1">
      <c r="A36" s="554">
        <v>5</v>
      </c>
      <c r="B36" s="496"/>
      <c r="C36" s="547" t="s">
        <v>513</v>
      </c>
      <c r="D36" s="537"/>
      <c r="E36" s="99"/>
      <c r="F36" s="519"/>
      <c r="G36" s="519"/>
      <c r="H36" s="519"/>
      <c r="I36" s="519"/>
      <c r="J36" s="252"/>
      <c r="K36" s="252"/>
      <c r="L36" s="252"/>
      <c r="M36" s="541"/>
      <c r="Q36" s="189"/>
      <c r="R36" s="183"/>
      <c r="S36" s="183"/>
      <c r="T36" s="189"/>
      <c r="U36" s="189"/>
      <c r="V36" s="189"/>
    </row>
    <row r="37" spans="1:22" s="542" customFormat="1">
      <c r="A37" s="555" t="s">
        <v>363</v>
      </c>
      <c r="B37" s="496"/>
      <c r="C37" s="548" t="s">
        <v>490</v>
      </c>
      <c r="D37" s="560" t="s">
        <v>493</v>
      </c>
      <c r="E37" s="561">
        <v>4</v>
      </c>
      <c r="F37" s="562">
        <v>995444</v>
      </c>
      <c r="G37" s="520" t="s">
        <v>453</v>
      </c>
      <c r="H37" s="538">
        <v>18</v>
      </c>
      <c r="I37" s="520" t="s">
        <v>453</v>
      </c>
      <c r="J37" s="544"/>
      <c r="K37" s="545">
        <f t="shared" si="0"/>
        <v>1.8000000000000002E-3</v>
      </c>
      <c r="L37" s="546" t="str">
        <f t="shared" si="1"/>
        <v>0.01</v>
      </c>
      <c r="M37" s="541"/>
      <c r="Q37" s="189"/>
      <c r="R37" s="183"/>
      <c r="S37" s="183"/>
      <c r="T37" s="189"/>
      <c r="U37" s="189"/>
      <c r="V37" s="189"/>
    </row>
    <row r="38" spans="1:22" s="542" customFormat="1">
      <c r="A38" s="555" t="s">
        <v>366</v>
      </c>
      <c r="B38" s="496"/>
      <c r="C38" s="548" t="s">
        <v>491</v>
      </c>
      <c r="D38" s="560" t="s">
        <v>493</v>
      </c>
      <c r="E38" s="561">
        <v>4</v>
      </c>
      <c r="F38" s="562">
        <v>995444</v>
      </c>
      <c r="G38" s="520" t="s">
        <v>453</v>
      </c>
      <c r="H38" s="538">
        <v>18</v>
      </c>
      <c r="I38" s="520" t="s">
        <v>453</v>
      </c>
      <c r="J38" s="544"/>
      <c r="K38" s="545">
        <f t="shared" si="0"/>
        <v>1.8000000000000002E-3</v>
      </c>
      <c r="L38" s="546" t="str">
        <f t="shared" si="1"/>
        <v>0.01</v>
      </c>
      <c r="M38" s="541"/>
      <c r="Q38" s="189"/>
      <c r="R38" s="183"/>
      <c r="S38" s="183"/>
      <c r="T38" s="189"/>
      <c r="U38" s="189"/>
      <c r="V38" s="189"/>
    </row>
    <row r="39" spans="1:22" s="542" customFormat="1">
      <c r="A39" s="555" t="s">
        <v>368</v>
      </c>
      <c r="B39" s="496"/>
      <c r="C39" s="548" t="s">
        <v>483</v>
      </c>
      <c r="D39" s="560" t="s">
        <v>494</v>
      </c>
      <c r="E39" s="561">
        <v>4</v>
      </c>
      <c r="F39" s="562">
        <v>995444</v>
      </c>
      <c r="G39" s="520" t="s">
        <v>453</v>
      </c>
      <c r="H39" s="538">
        <v>18</v>
      </c>
      <c r="I39" s="520" t="s">
        <v>453</v>
      </c>
      <c r="J39" s="544"/>
      <c r="K39" s="545">
        <f t="shared" si="0"/>
        <v>1.8000000000000002E-3</v>
      </c>
      <c r="L39" s="546" t="str">
        <f t="shared" si="1"/>
        <v>0.01</v>
      </c>
      <c r="M39" s="541"/>
      <c r="Q39" s="189"/>
      <c r="R39" s="183"/>
      <c r="S39" s="183"/>
      <c r="T39" s="189"/>
      <c r="U39" s="189"/>
      <c r="V39" s="189"/>
    </row>
    <row r="40" spans="1:22" s="542" customFormat="1">
      <c r="A40" s="555" t="s">
        <v>369</v>
      </c>
      <c r="B40" s="496"/>
      <c r="C40" s="548" t="s">
        <v>492</v>
      </c>
      <c r="D40" s="560" t="s">
        <v>493</v>
      </c>
      <c r="E40" s="561">
        <v>4</v>
      </c>
      <c r="F40" s="562">
        <v>995444</v>
      </c>
      <c r="G40" s="520" t="s">
        <v>453</v>
      </c>
      <c r="H40" s="538">
        <v>18</v>
      </c>
      <c r="I40" s="520" t="s">
        <v>453</v>
      </c>
      <c r="J40" s="544"/>
      <c r="K40" s="545">
        <f t="shared" si="0"/>
        <v>1.8000000000000002E-3</v>
      </c>
      <c r="L40" s="546" t="str">
        <f t="shared" si="1"/>
        <v>0.01</v>
      </c>
      <c r="M40" s="541"/>
      <c r="Q40" s="189"/>
      <c r="R40" s="183"/>
      <c r="S40" s="183"/>
      <c r="T40" s="189"/>
      <c r="U40" s="189"/>
      <c r="V40" s="189"/>
    </row>
    <row r="41" spans="1:22" s="542" customFormat="1" ht="82.5">
      <c r="A41" s="554">
        <v>6</v>
      </c>
      <c r="B41" s="496"/>
      <c r="C41" s="547" t="s">
        <v>514</v>
      </c>
      <c r="D41" s="537"/>
      <c r="E41" s="99"/>
      <c r="F41" s="519"/>
      <c r="G41" s="519"/>
      <c r="H41" s="519"/>
      <c r="I41" s="519"/>
      <c r="J41" s="252"/>
      <c r="K41" s="252"/>
      <c r="L41" s="252"/>
      <c r="M41" s="541"/>
      <c r="Q41" s="189"/>
      <c r="R41" s="183"/>
      <c r="S41" s="183"/>
      <c r="T41" s="189"/>
      <c r="U41" s="189"/>
      <c r="V41" s="189"/>
    </row>
    <row r="42" spans="1:22" s="542" customFormat="1" ht="31.5">
      <c r="A42" s="550" t="s">
        <v>363</v>
      </c>
      <c r="B42" s="496"/>
      <c r="C42" s="551" t="s">
        <v>536</v>
      </c>
      <c r="D42" s="550" t="s">
        <v>522</v>
      </c>
      <c r="E42" s="561">
        <v>1.56</v>
      </c>
      <c r="F42" s="562">
        <v>995468</v>
      </c>
      <c r="G42" s="520" t="s">
        <v>453</v>
      </c>
      <c r="H42" s="538">
        <v>18</v>
      </c>
      <c r="I42" s="520" t="s">
        <v>453</v>
      </c>
      <c r="J42" s="544"/>
      <c r="K42" s="545">
        <f t="shared" si="0"/>
        <v>1.8000000000000002E-3</v>
      </c>
      <c r="L42" s="546" t="str">
        <f t="shared" si="1"/>
        <v>0.01</v>
      </c>
      <c r="M42" s="541"/>
      <c r="Q42" s="189"/>
      <c r="R42" s="183"/>
      <c r="S42" s="183"/>
      <c r="T42" s="189"/>
      <c r="U42" s="189"/>
      <c r="V42" s="189"/>
    </row>
    <row r="43" spans="1:22" s="542" customFormat="1">
      <c r="A43" s="558">
        <v>7</v>
      </c>
      <c r="B43" s="496"/>
      <c r="C43" s="552" t="s">
        <v>515</v>
      </c>
      <c r="D43" s="537"/>
      <c r="E43" s="99"/>
      <c r="F43" s="519"/>
      <c r="G43" s="519"/>
      <c r="H43" s="519"/>
      <c r="I43" s="519"/>
      <c r="J43" s="252"/>
      <c r="K43" s="252"/>
      <c r="L43" s="252"/>
      <c r="M43" s="541"/>
      <c r="Q43" s="189"/>
      <c r="R43" s="183"/>
      <c r="S43" s="183"/>
      <c r="T43" s="189"/>
      <c r="U43" s="189"/>
      <c r="V43" s="189"/>
    </row>
    <row r="44" spans="1:22" s="542" customFormat="1">
      <c r="A44" s="550" t="s">
        <v>363</v>
      </c>
      <c r="B44" s="496"/>
      <c r="C44" s="551" t="s">
        <v>516</v>
      </c>
      <c r="D44" s="550" t="s">
        <v>525</v>
      </c>
      <c r="E44" s="561">
        <v>2</v>
      </c>
      <c r="F44" s="562">
        <v>995468</v>
      </c>
      <c r="G44" s="520" t="s">
        <v>453</v>
      </c>
      <c r="H44" s="538">
        <v>18</v>
      </c>
      <c r="I44" s="520" t="s">
        <v>453</v>
      </c>
      <c r="J44" s="544"/>
      <c r="K44" s="545">
        <f t="shared" si="0"/>
        <v>1.8000000000000002E-3</v>
      </c>
      <c r="L44" s="546" t="str">
        <f t="shared" si="1"/>
        <v>0.01</v>
      </c>
      <c r="M44" s="541"/>
      <c r="Q44" s="189"/>
      <c r="R44" s="183"/>
      <c r="S44" s="183"/>
      <c r="T44" s="189"/>
      <c r="U44" s="189"/>
      <c r="V44" s="189"/>
    </row>
    <row r="45" spans="1:22" s="542" customFormat="1">
      <c r="A45" s="558">
        <v>8</v>
      </c>
      <c r="B45" s="496"/>
      <c r="C45" s="552" t="s">
        <v>517</v>
      </c>
      <c r="D45" s="537"/>
      <c r="E45" s="99"/>
      <c r="F45" s="519"/>
      <c r="G45" s="519"/>
      <c r="H45" s="519"/>
      <c r="I45" s="519"/>
      <c r="J45" s="252"/>
      <c r="K45" s="252"/>
      <c r="L45" s="252"/>
      <c r="M45" s="541"/>
      <c r="Q45" s="189"/>
      <c r="R45" s="183"/>
      <c r="S45" s="183"/>
      <c r="T45" s="189"/>
      <c r="U45" s="189"/>
      <c r="V45" s="189"/>
    </row>
    <row r="46" spans="1:22" s="542" customFormat="1" ht="78.75">
      <c r="A46" s="550" t="s">
        <v>363</v>
      </c>
      <c r="B46" s="496"/>
      <c r="C46" s="548" t="s">
        <v>518</v>
      </c>
      <c r="D46" s="550" t="s">
        <v>481</v>
      </c>
      <c r="E46" s="561">
        <v>28.37706</v>
      </c>
      <c r="F46" s="562">
        <v>995468</v>
      </c>
      <c r="G46" s="520" t="s">
        <v>453</v>
      </c>
      <c r="H46" s="538">
        <v>18</v>
      </c>
      <c r="I46" s="520" t="s">
        <v>453</v>
      </c>
      <c r="J46" s="544"/>
      <c r="K46" s="545">
        <f t="shared" si="0"/>
        <v>1.8000000000000002E-3</v>
      </c>
      <c r="L46" s="546" t="str">
        <f t="shared" si="1"/>
        <v>0.01</v>
      </c>
      <c r="M46" s="541"/>
      <c r="Q46" s="189"/>
      <c r="R46" s="183"/>
      <c r="S46" s="183"/>
      <c r="T46" s="189"/>
      <c r="U46" s="189"/>
      <c r="V46" s="189"/>
    </row>
    <row r="47" spans="1:22" s="542" customFormat="1" ht="47.25">
      <c r="A47" s="559" t="s">
        <v>366</v>
      </c>
      <c r="B47" s="496"/>
      <c r="C47" s="551" t="s">
        <v>519</v>
      </c>
      <c r="D47" s="550" t="s">
        <v>495</v>
      </c>
      <c r="E47" s="561">
        <v>1.5449999999999999</v>
      </c>
      <c r="F47" s="562">
        <v>995468</v>
      </c>
      <c r="G47" s="520" t="s">
        <v>453</v>
      </c>
      <c r="H47" s="538">
        <v>18</v>
      </c>
      <c r="I47" s="520" t="s">
        <v>453</v>
      </c>
      <c r="J47" s="544"/>
      <c r="K47" s="545">
        <f t="shared" si="0"/>
        <v>1.8000000000000002E-3</v>
      </c>
      <c r="L47" s="546" t="str">
        <f t="shared" si="1"/>
        <v>0.01</v>
      </c>
      <c r="M47" s="541"/>
      <c r="Q47" s="189"/>
      <c r="R47" s="183"/>
      <c r="S47" s="183"/>
      <c r="T47" s="189"/>
      <c r="U47" s="189"/>
      <c r="V47" s="189"/>
    </row>
    <row r="48" spans="1:22" s="542" customFormat="1">
      <c r="A48" s="558">
        <v>9</v>
      </c>
      <c r="B48" s="496"/>
      <c r="C48" s="552" t="s">
        <v>520</v>
      </c>
      <c r="D48" s="537"/>
      <c r="E48" s="99"/>
      <c r="F48" s="519"/>
      <c r="G48" s="519"/>
      <c r="H48" s="519"/>
      <c r="I48" s="519"/>
      <c r="J48" s="252"/>
      <c r="K48" s="252"/>
      <c r="L48" s="252"/>
      <c r="M48" s="541"/>
      <c r="Q48" s="189"/>
      <c r="R48" s="183"/>
      <c r="S48" s="183"/>
      <c r="T48" s="189"/>
      <c r="U48" s="189"/>
      <c r="V48" s="189"/>
    </row>
    <row r="49" spans="1:22" s="542" customFormat="1" ht="31.5">
      <c r="A49" s="559" t="s">
        <v>363</v>
      </c>
      <c r="B49" s="496"/>
      <c r="C49" s="553" t="s">
        <v>521</v>
      </c>
      <c r="D49" s="560" t="s">
        <v>488</v>
      </c>
      <c r="E49" s="561">
        <v>12</v>
      </c>
      <c r="F49" s="562">
        <v>995468</v>
      </c>
      <c r="G49" s="520" t="s">
        <v>453</v>
      </c>
      <c r="H49" s="538">
        <v>18</v>
      </c>
      <c r="I49" s="520" t="s">
        <v>453</v>
      </c>
      <c r="J49" s="544"/>
      <c r="K49" s="545">
        <f t="shared" si="0"/>
        <v>1.8000000000000002E-3</v>
      </c>
      <c r="L49" s="546" t="str">
        <f t="shared" si="1"/>
        <v>0.01</v>
      </c>
      <c r="M49" s="541"/>
      <c r="Q49" s="189"/>
      <c r="R49" s="183"/>
      <c r="S49" s="183"/>
      <c r="T49" s="189"/>
      <c r="U49" s="189"/>
      <c r="V49" s="189"/>
    </row>
    <row r="50" spans="1:22" ht="23.25">
      <c r="A50" s="473"/>
      <c r="B50" s="497"/>
      <c r="C50" s="629" t="s">
        <v>526</v>
      </c>
      <c r="D50" s="630"/>
      <c r="E50" s="630"/>
      <c r="F50" s="630"/>
      <c r="G50" s="630"/>
      <c r="H50" s="630"/>
      <c r="I50" s="630"/>
      <c r="J50" s="631"/>
      <c r="K50" s="543">
        <f>SUM(K18:K49)</f>
        <v>3.7800000000000007E-2</v>
      </c>
      <c r="L50" s="543">
        <f>SUM(L18:L49)</f>
        <v>0</v>
      </c>
      <c r="R50" s="498"/>
      <c r="S50" s="499" t="e">
        <f>ROUND(SUM(#REF!),0)</f>
        <v>#REF!</v>
      </c>
    </row>
    <row r="51" spans="1:22">
      <c r="A51" s="518"/>
      <c r="B51" s="500"/>
      <c r="C51" s="569"/>
      <c r="D51" s="515"/>
      <c r="E51" s="515"/>
      <c r="F51" s="500"/>
      <c r="G51" s="500"/>
      <c r="H51" s="500"/>
      <c r="I51" s="500"/>
      <c r="J51" s="500"/>
      <c r="K51" s="539"/>
      <c r="L51" s="501"/>
      <c r="R51" s="498"/>
      <c r="S51" s="499"/>
    </row>
    <row r="52" spans="1:22" ht="45" customHeight="1">
      <c r="A52" s="625" t="s">
        <v>471</v>
      </c>
      <c r="B52" s="625"/>
      <c r="C52" s="625"/>
      <c r="D52" s="625"/>
      <c r="E52" s="625"/>
      <c r="F52" s="625"/>
      <c r="G52" s="625"/>
      <c r="H52" s="625"/>
      <c r="I52" s="625"/>
      <c r="J52" s="625"/>
      <c r="K52" s="625"/>
      <c r="L52" s="501"/>
      <c r="R52" s="498"/>
      <c r="S52" s="499"/>
    </row>
    <row r="53" spans="1:22">
      <c r="A53" s="518"/>
      <c r="B53" s="500"/>
      <c r="C53" s="569"/>
      <c r="D53" s="515"/>
      <c r="E53" s="515"/>
      <c r="F53" s="502"/>
      <c r="G53" s="502"/>
      <c r="H53" s="502"/>
      <c r="I53" s="502"/>
      <c r="J53" s="502"/>
      <c r="K53" s="539"/>
      <c r="L53" s="501"/>
      <c r="R53" s="498"/>
      <c r="S53" s="499"/>
    </row>
    <row r="54" spans="1:22">
      <c r="A54" s="518"/>
      <c r="B54" s="500"/>
      <c r="C54" s="569"/>
      <c r="D54" s="515"/>
      <c r="E54" s="515"/>
      <c r="F54" s="502"/>
      <c r="G54" s="502"/>
      <c r="H54" s="502"/>
      <c r="I54" s="502"/>
      <c r="J54" s="502"/>
      <c r="K54" s="539"/>
      <c r="L54" s="501"/>
      <c r="R54" s="498"/>
      <c r="S54" s="499"/>
    </row>
    <row r="55" spans="1:22" ht="33.6" customHeight="1">
      <c r="A55" s="503" t="s">
        <v>225</v>
      </c>
      <c r="B55" s="503"/>
      <c r="C55" s="570" t="str">
        <f>IF('Names of Bidder'!D21=0,"", 'Names of Bidder'!D21)</f>
        <v/>
      </c>
      <c r="D55" s="539"/>
      <c r="E55" s="539"/>
      <c r="F55" s="504"/>
      <c r="G55" s="504"/>
      <c r="H55" s="504"/>
      <c r="I55" s="504"/>
      <c r="K55" s="505" t="s">
        <v>228</v>
      </c>
      <c r="L55" s="506" t="str">
        <f>IF('Names of Bidder'!D18=0,"",'Names of Bidder'!D18)</f>
        <v/>
      </c>
    </row>
    <row r="56" spans="1:22" ht="33.6" customHeight="1">
      <c r="A56" s="503" t="s">
        <v>226</v>
      </c>
      <c r="B56" s="503"/>
      <c r="C56" s="570" t="str">
        <f>IF('Names of Bidder'!D22=0,"", 'Names of Bidder'!D22)</f>
        <v/>
      </c>
      <c r="D56" s="539"/>
      <c r="E56" s="539"/>
      <c r="F56" s="504"/>
      <c r="G56" s="504"/>
      <c r="H56" s="504"/>
      <c r="I56" s="504"/>
      <c r="K56" s="505" t="s">
        <v>229</v>
      </c>
      <c r="L56" s="506" t="str">
        <f>IF('Names of Bidder'!D19=0,"",'Names of Bidder'!D19)</f>
        <v/>
      </c>
    </row>
    <row r="57" spans="1:22" ht="33.6" customHeight="1">
      <c r="A57" s="539"/>
      <c r="B57" s="507"/>
      <c r="C57" s="571"/>
      <c r="D57" s="507"/>
      <c r="E57" s="507"/>
      <c r="F57" s="481"/>
      <c r="G57" s="481"/>
      <c r="H57" s="481"/>
      <c r="I57" s="481"/>
    </row>
    <row r="58" spans="1:22" ht="33.6" customHeight="1">
      <c r="A58" s="539"/>
      <c r="B58" s="507"/>
      <c r="C58" s="571"/>
      <c r="D58" s="507"/>
      <c r="E58" s="507"/>
      <c r="F58" s="481"/>
      <c r="G58" s="481"/>
      <c r="H58" s="481"/>
      <c r="I58" s="481"/>
      <c r="J58" s="505"/>
      <c r="K58" s="505"/>
      <c r="L58" s="508"/>
    </row>
  </sheetData>
  <sheetProtection algorithmName="SHA-512" hashValue="S6Z6cOSJDgGKsl+pysd+HsbQLLWDCU/7dJ8RlRUMokFdd/VmfuzCmRVdWMcBU+jJ0ha7/SQCOzb802qevjuz9A==" saltValue="CWpg7aJsXwxsZEvVG8GX6Q==" spinCount="100000" sheet="1" formatColumns="0" formatRows="0" selectLockedCells="1"/>
  <customSheetViews>
    <customSheetView guid="{08A645C4-A23F-4400-B0CE-1685BC312A6F}">
      <colBreaks count="1" manualBreakCount="1">
        <brk id="7" max="1048575" man="1"/>
      </colBreaks>
      <pageMargins left="0.51181102362204722" right="0.26" top="0.54" bottom="0.51" header="0.27" footer="0.32"/>
      <printOptions horizontalCentered="1"/>
      <pageSetup paperSize="9" orientation="portrait" horizontalDpi="300" verticalDpi="300" r:id="rId1"/>
      <headerFooter alignWithMargins="0">
        <oddFooter>&amp;R&amp;"Book Antiqua,Bold"&amp;10Schedule-3/ Page &amp;P of &amp;N</oddFooter>
      </headerFooter>
    </customSheetView>
    <customSheetView guid="{E95B21C1-D936-4435-AF6F-90CF0B6A7506}" topLeftCell="A16">
      <selection activeCell="B25" sqref="B25:G26"/>
      <colBreaks count="1" manualBreakCount="1">
        <brk id="7" max="1048575" man="1"/>
      </colBreaks>
      <pageMargins left="0.51181102362204722" right="0.26" top="0.54" bottom="0.51" header="0.27" footer="0.32"/>
      <printOptions horizontalCentered="1"/>
      <pageSetup paperSize="9" orientation="portrait" horizontalDpi="300" verticalDpi="300" r:id="rId2"/>
      <headerFooter alignWithMargins="0">
        <oddFooter>&amp;R&amp;"Book Antiqua,Bold"&amp;10Schedule-3/ Page &amp;P of &amp;N</oddFooter>
      </headerFooter>
    </customSheetView>
    <customSheetView guid="{B0EE7D76-5806-4718-BDAD-3A3EA691E5E4}" topLeftCell="A7">
      <colBreaks count="1" manualBreakCount="1">
        <brk id="7" max="1048575" man="1"/>
      </colBreaks>
      <pageMargins left="0.51181102362204722" right="0.26" top="0.54" bottom="0.51" header="0.27" footer="0.32"/>
      <printOptions horizontalCentered="1"/>
      <pageSetup paperSize="9" orientation="portrait" horizontalDpi="300" verticalDpi="300" r:id="rId3"/>
      <headerFooter alignWithMargins="0">
        <oddFooter>&amp;R&amp;"Book Antiqua,Bold"&amp;10Schedule-3/ Page &amp;P of &amp;N</oddFooter>
      </headerFooter>
    </customSheetView>
    <customSheetView guid="{696D9240-6693-44E8-B9A4-2BFADD101EE2}">
      <colBreaks count="1" manualBreakCount="1">
        <brk id="7" max="1048575" man="1"/>
      </colBreaks>
      <pageMargins left="0.51181102362204722" right="0.26" top="0.54" bottom="0.51" header="0.27" footer="0.32"/>
      <printOptions horizontalCentered="1"/>
      <pageSetup paperSize="9" orientation="portrait" horizontalDpi="300" verticalDpi="300" r:id="rId4"/>
      <headerFooter alignWithMargins="0">
        <oddFooter>&amp;R&amp;"Book Antiqua,Bold"&amp;10Schedule-3/ Page &amp;P of &amp;N</oddFooter>
      </headerFooter>
    </customSheetView>
    <customSheetView guid="{4F65FF32-EC61-4022-A399-2986D7B6B8B3}" showPageBreaks="1" zeroValues="0" printArea="1" view="pageBreakPreview" showRuler="0" topLeftCell="A20">
      <selection activeCell="B2" sqref="B2:E2"/>
      <colBreaks count="1" manualBreakCount="1">
        <brk id="6" max="1048575" man="1"/>
      </colBreaks>
      <pageMargins left="0.51181102362204722" right="0.26" top="0.54" bottom="0.51" header="0.27" footer="0.32"/>
      <printOptions horizontalCentered="1"/>
      <pageSetup paperSize="9" scale="87" orientation="portrait" horizontalDpi="300" verticalDpi="300" r:id="rId5"/>
      <headerFooter alignWithMargins="0">
        <oddFooter>&amp;R&amp;"Book Antiqua,Bold"&amp;10Page &amp;P of &amp;N</oddFooter>
      </headerFooter>
    </customSheetView>
    <customSheetView guid="{58D82F59-8CF6-455F-B9F4-081499FDF243}" topLeftCell="A7">
      <colBreaks count="1" manualBreakCount="1">
        <brk id="7" max="1048575" man="1"/>
      </colBreaks>
      <pageMargins left="0.51181102362204722" right="0.26" top="0.54" bottom="0.51" header="0.27" footer="0.32"/>
      <printOptions horizontalCentered="1"/>
      <pageSetup paperSize="9" orientation="portrait" horizontalDpi="300" verticalDpi="300" r:id="rId6"/>
      <headerFooter alignWithMargins="0">
        <oddFooter>&amp;R&amp;"Book Antiqua,Bold"&amp;10Schedule-3/ Page &amp;P of &amp;N</oddFooter>
      </headerFooter>
    </customSheetView>
    <customSheetView guid="{B1277D53-29D6-4226-81E2-084FB62977B6}" topLeftCell="A16">
      <selection activeCell="B25" sqref="B25:G26"/>
      <colBreaks count="1" manualBreakCount="1">
        <brk id="7" max="1048575" man="1"/>
      </colBreaks>
      <pageMargins left="0.51181102362204722" right="0.26" top="0.54" bottom="0.51" header="0.27" footer="0.32"/>
      <printOptions horizontalCentered="1"/>
      <pageSetup paperSize="9" orientation="portrait" horizontalDpi="300" verticalDpi="300" r:id="rId7"/>
      <headerFooter alignWithMargins="0">
        <oddFooter>&amp;R&amp;"Book Antiqua,Bold"&amp;10Schedule-3/ Page &amp;P of &amp;N</oddFooter>
      </headerFooter>
    </customSheetView>
    <customSheetView guid="{C39F923C-6CD3-45D8-86F8-6C4D806DDD7E}">
      <selection activeCell="F45" sqref="F45"/>
      <colBreaks count="1" manualBreakCount="1">
        <brk id="7" max="1048575" man="1"/>
      </colBreaks>
      <pageMargins left="0.51181102362204722" right="0.26" top="0.54" bottom="0.51" header="0.27" footer="0.32"/>
      <printOptions horizontalCentered="1"/>
      <pageSetup paperSize="9" orientation="portrait" horizontalDpi="300" verticalDpi="300" r:id="rId8"/>
      <headerFooter alignWithMargins="0">
        <oddFooter>&amp;R&amp;"Book Antiqua,Bold"&amp;10Schedule-3/ Page &amp;P of &amp;N</oddFooter>
      </headerFooter>
    </customSheetView>
    <customSheetView guid="{9CA44E70-650F-49CD-967F-298619682CA2}" topLeftCell="A10">
      <selection activeCell="D18" sqref="D18"/>
      <colBreaks count="1" manualBreakCount="1">
        <brk id="7" max="1048575" man="1"/>
      </colBreaks>
      <pageMargins left="0.51181102362204722" right="0.26" top="0.54" bottom="0.51" header="0.27" footer="0.32"/>
      <printOptions horizontalCentered="1"/>
      <pageSetup paperSize="9" orientation="portrait" horizontalDpi="300" verticalDpi="300" r:id="rId9"/>
      <headerFooter alignWithMargins="0">
        <oddFooter>&amp;R&amp;"Book Antiqua,Bold"&amp;10Schedule-3/ Page &amp;P of &amp;N</oddFooter>
      </headerFooter>
    </customSheetView>
  </customSheetViews>
  <mergeCells count="7">
    <mergeCell ref="A52:K52"/>
    <mergeCell ref="F10:I10"/>
    <mergeCell ref="F11:I11"/>
    <mergeCell ref="A3:L3"/>
    <mergeCell ref="A4:L4"/>
    <mergeCell ref="F9:I9"/>
    <mergeCell ref="C50:J50"/>
  </mergeCells>
  <phoneticPr fontId="3" type="noConversion"/>
  <dataValidations count="2">
    <dataValidation operator="greaterThan" allowBlank="1" showInputMessage="1" showErrorMessage="1" sqref="J17:K49" xr:uid="{00000000-0002-0000-0800-000000000000}"/>
    <dataValidation type="list" allowBlank="1" showInputMessage="1" showErrorMessage="1" sqref="I17:I49" xr:uid="{00000000-0002-0000-0800-000001000000}">
      <formula1>"Confirmed, 0,5,12,18,28"</formula1>
    </dataValidation>
  </dataValidations>
  <printOptions horizontalCentered="1"/>
  <pageMargins left="0.51181102362204722" right="0.27559055118110237" top="0.55118110236220474" bottom="0.51181102362204722" header="0.27559055118110237" footer="0.31496062992125984"/>
  <pageSetup paperSize="9" scale="33" orientation="landscape" horizontalDpi="300" verticalDpi="300" r:id="rId10"/>
  <headerFooter alignWithMargins="0">
    <oddFooter>&amp;R&amp;"Book Antiqua,Bold"&amp;10Schedule-3/ Page &amp;P of &amp;N</oddFooter>
  </headerFooter>
  <colBreaks count="1" manualBreakCount="1">
    <brk id="12" max="1048575" man="1"/>
  </colBreaks>
  <drawing r:id="rId1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indexed="33"/>
  </sheetPr>
  <dimension ref="A1:Q68"/>
  <sheetViews>
    <sheetView zoomScale="85" zoomScaleNormal="85" zoomScaleSheetLayoutView="100" workbookViewId="0">
      <selection activeCell="D32" sqref="D32:E32"/>
    </sheetView>
  </sheetViews>
  <sheetFormatPr defaultColWidth="10" defaultRowHeight="16.5"/>
  <cols>
    <col min="1" max="1" width="10.375" style="35" customWidth="1"/>
    <col min="2" max="2" width="50.125" style="35" customWidth="1"/>
    <col min="3" max="3" width="21.375" style="35" customWidth="1"/>
    <col min="4" max="4" width="20.5" style="35" customWidth="1"/>
    <col min="5" max="5" width="20" style="35" customWidth="1"/>
    <col min="6" max="6" width="10" style="32" customWidth="1"/>
    <col min="7" max="7" width="18.75" style="32" hidden="1" customWidth="1"/>
    <col min="8" max="8" width="10" style="32" customWidth="1"/>
    <col min="9" max="9" width="10" style="187" customWidth="1"/>
    <col min="10" max="10" width="12.625" style="187" customWidth="1"/>
    <col min="11" max="11" width="15" style="187" customWidth="1"/>
    <col min="12" max="17" width="10" style="187" customWidth="1"/>
    <col min="18" max="16384" width="10" style="32"/>
  </cols>
  <sheetData>
    <row r="1" spans="1:11" ht="18" customHeight="1">
      <c r="A1" s="56" t="str">
        <f>Cover!B3</f>
        <v>Specification No.: ODP/BB/C&amp;M-4460/OT-09/RFx No. 5002005058/25-26</v>
      </c>
      <c r="B1" s="57"/>
      <c r="C1" s="58"/>
      <c r="D1" s="58"/>
      <c r="E1" s="5" t="s">
        <v>250</v>
      </c>
    </row>
    <row r="2" spans="1:11" ht="15" customHeight="1">
      <c r="A2" s="2"/>
      <c r="B2" s="7"/>
      <c r="C2" s="3"/>
      <c r="D2" s="3"/>
      <c r="E2" s="1"/>
      <c r="F2" s="1"/>
    </row>
    <row r="3" spans="1:11" ht="74.25" customHeight="1">
      <c r="A3" s="632" t="str">
        <f>Cover!$B$2</f>
        <v xml:space="preserve">Erection works pertaining to Diversion/Modification of 400KV S/C Rengali-Indravati Transmission Line near Bhawanipatna for construction of NH Bypass Road (Deposit work On Behalf of NHAI).
</v>
      </c>
      <c r="B3" s="632"/>
      <c r="C3" s="632"/>
      <c r="D3" s="632"/>
      <c r="E3" s="632"/>
    </row>
    <row r="4" spans="1:11" ht="21.95" customHeight="1">
      <c r="A4" s="638" t="s">
        <v>235</v>
      </c>
      <c r="B4" s="638"/>
      <c r="C4" s="638"/>
      <c r="D4" s="638"/>
      <c r="E4" s="638"/>
    </row>
    <row r="5" spans="1:11" ht="12" customHeight="1">
      <c r="A5" s="38"/>
      <c r="B5" s="33"/>
      <c r="C5" s="33"/>
      <c r="D5" s="33"/>
      <c r="E5" s="33"/>
    </row>
    <row r="6" spans="1:11" ht="18" customHeight="1">
      <c r="A6" s="25"/>
      <c r="D6" s="35" t="s">
        <v>215</v>
      </c>
    </row>
    <row r="7" spans="1:11" ht="18" customHeight="1">
      <c r="A7" s="170"/>
      <c r="D7" s="456" t="s">
        <v>535</v>
      </c>
      <c r="E7" s="455"/>
      <c r="F7" s="457"/>
    </row>
    <row r="8" spans="1:11">
      <c r="A8" s="36" t="s">
        <v>233</v>
      </c>
      <c r="B8" s="637" t="str">
        <f>IF('Names of Bidder'!D9=0, "", 'Names of Bidder'!D9)</f>
        <v/>
      </c>
      <c r="C8" s="637"/>
      <c r="D8" s="456" t="s">
        <v>403</v>
      </c>
      <c r="E8" s="455"/>
      <c r="F8" s="457"/>
    </row>
    <row r="9" spans="1:11">
      <c r="A9" s="36" t="s">
        <v>234</v>
      </c>
      <c r="B9" s="637" t="str">
        <f>IF('Names of Bidder'!D10=0, "", 'Names of Bidder'!D10)</f>
        <v/>
      </c>
      <c r="C9" s="637"/>
      <c r="D9" s="456" t="s">
        <v>443</v>
      </c>
      <c r="E9" s="455"/>
      <c r="F9" s="457"/>
    </row>
    <row r="10" spans="1:11">
      <c r="A10" s="37"/>
      <c r="B10" s="637" t="str">
        <f>IF('Names of Bidder'!D11=0, "", 'Names of Bidder'!D11)</f>
        <v/>
      </c>
      <c r="C10" s="637"/>
      <c r="D10" s="456" t="s">
        <v>444</v>
      </c>
      <c r="E10" s="455"/>
      <c r="F10" s="457"/>
    </row>
    <row r="11" spans="1:11">
      <c r="A11" s="37"/>
      <c r="B11" s="637" t="str">
        <f>IF('Names of Bidder'!D12=0, "", 'Names of Bidder'!D12)</f>
        <v/>
      </c>
      <c r="C11" s="637"/>
      <c r="D11" s="456" t="s">
        <v>445</v>
      </c>
      <c r="E11" s="455"/>
      <c r="F11" s="457"/>
    </row>
    <row r="12" spans="1:11" ht="15" customHeight="1"/>
    <row r="13" spans="1:11" ht="21.95" customHeight="1">
      <c r="A13" s="71" t="s">
        <v>199</v>
      </c>
      <c r="B13" s="635" t="s">
        <v>200</v>
      </c>
      <c r="C13" s="636"/>
      <c r="D13" s="633" t="s">
        <v>201</v>
      </c>
      <c r="E13" s="634"/>
      <c r="K13" s="187" t="s">
        <v>131</v>
      </c>
    </row>
    <row r="14" spans="1:11" ht="18" customHeight="1">
      <c r="A14" s="39" t="s">
        <v>202</v>
      </c>
      <c r="B14" s="654" t="s">
        <v>451</v>
      </c>
      <c r="C14" s="655"/>
      <c r="D14" s="654"/>
      <c r="E14" s="655"/>
      <c r="G14" s="32">
        <f>50*0.1236</f>
        <v>6.18</v>
      </c>
      <c r="J14" s="187" t="s">
        <v>132</v>
      </c>
      <c r="K14" s="188">
        <f>D14</f>
        <v>0</v>
      </c>
    </row>
    <row r="15" spans="1:11" ht="57.95" customHeight="1">
      <c r="A15" s="40"/>
      <c r="B15" s="653" t="s">
        <v>450</v>
      </c>
      <c r="C15" s="642"/>
      <c r="D15" s="656">
        <f>+'Sch-1'!K50</f>
        <v>3.7800000000000007E-2</v>
      </c>
      <c r="E15" s="656"/>
      <c r="F15" s="409"/>
      <c r="G15" s="32">
        <f>56.18*0.02</f>
        <v>1.1235999999999999</v>
      </c>
    </row>
    <row r="16" spans="1:11" ht="24" hidden="1" customHeight="1">
      <c r="A16" s="39" t="s">
        <v>205</v>
      </c>
      <c r="B16" s="654" t="s">
        <v>473</v>
      </c>
      <c r="C16" s="655"/>
      <c r="D16" s="654"/>
      <c r="E16" s="655"/>
      <c r="F16" s="409"/>
    </row>
    <row r="17" spans="1:11" ht="31.5" hidden="1" customHeight="1">
      <c r="A17" s="40"/>
      <c r="B17" s="653" t="s">
        <v>474</v>
      </c>
      <c r="C17" s="642"/>
      <c r="D17" s="656" t="e">
        <f>#REF!</f>
        <v>#REF!</v>
      </c>
      <c r="E17" s="656"/>
      <c r="F17" s="409"/>
    </row>
    <row r="18" spans="1:11" ht="18" hidden="1" customHeight="1">
      <c r="A18" s="39" t="s">
        <v>205</v>
      </c>
      <c r="B18" s="42" t="s">
        <v>262</v>
      </c>
      <c r="C18" s="42"/>
      <c r="D18" s="657" t="e">
        <f>(C20+C21)*C22</f>
        <v>#REF!</v>
      </c>
      <c r="E18" s="658"/>
      <c r="J18" s="187" t="s">
        <v>133</v>
      </c>
      <c r="K18" s="187" t="e">
        <f>D18</f>
        <v>#REF!</v>
      </c>
    </row>
    <row r="19" spans="1:11" ht="57.95" hidden="1" customHeight="1">
      <c r="A19" s="40"/>
      <c r="B19" s="642" t="s">
        <v>401</v>
      </c>
      <c r="C19" s="642"/>
      <c r="D19" s="647"/>
      <c r="E19" s="648"/>
      <c r="H19" s="409"/>
    </row>
    <row r="20" spans="1:11" ht="21" hidden="1" customHeight="1">
      <c r="A20" s="40"/>
      <c r="B20" s="41" t="s">
        <v>327</v>
      </c>
      <c r="C20" s="410"/>
      <c r="D20" s="649"/>
      <c r="E20" s="650"/>
      <c r="G20" s="413">
        <f>C20*0.1236</f>
        <v>0</v>
      </c>
    </row>
    <row r="21" spans="1:11" ht="21" hidden="1" customHeight="1">
      <c r="A21" s="40"/>
      <c r="B21" s="41" t="s">
        <v>330</v>
      </c>
      <c r="C21" s="410" t="e">
        <f>C20*#REF!</f>
        <v>#REF!</v>
      </c>
      <c r="D21" s="649"/>
      <c r="E21" s="650"/>
      <c r="G21" s="413">
        <f>G20+C20</f>
        <v>0</v>
      </c>
    </row>
    <row r="22" spans="1:11" ht="18" hidden="1" customHeight="1">
      <c r="A22" s="40"/>
      <c r="B22" s="41" t="s">
        <v>141</v>
      </c>
      <c r="C22" s="411"/>
      <c r="D22" s="651"/>
      <c r="E22" s="652"/>
      <c r="G22" s="413">
        <f>G21</f>
        <v>0</v>
      </c>
    </row>
    <row r="23" spans="1:11" ht="18" hidden="1" customHeight="1">
      <c r="A23" s="39" t="s">
        <v>206</v>
      </c>
      <c r="B23" s="42" t="s">
        <v>256</v>
      </c>
      <c r="C23" s="42"/>
      <c r="D23" s="644" t="str">
        <f>IF(Octroi!E16=0, "", ROUND(Octroi!E16,0))</f>
        <v/>
      </c>
      <c r="E23" s="644"/>
      <c r="G23" s="413">
        <f>G22*0.05</f>
        <v>0</v>
      </c>
    </row>
    <row r="24" spans="1:11" ht="51.75" hidden="1" customHeight="1">
      <c r="A24" s="40"/>
      <c r="B24" s="642" t="s">
        <v>324</v>
      </c>
      <c r="C24" s="642"/>
      <c r="D24" s="643" t="s">
        <v>441</v>
      </c>
      <c r="E24" s="643"/>
    </row>
    <row r="25" spans="1:11" ht="39" hidden="1" customHeight="1">
      <c r="A25" s="43"/>
      <c r="B25" s="458" t="s">
        <v>442</v>
      </c>
      <c r="C25" s="313"/>
      <c r="D25" s="643"/>
      <c r="E25" s="643"/>
    </row>
    <row r="26" spans="1:11" ht="18" hidden="1" customHeight="1">
      <c r="A26" s="39" t="s">
        <v>211</v>
      </c>
      <c r="B26" s="42" t="s">
        <v>257</v>
      </c>
      <c r="C26" s="42"/>
      <c r="D26" s="644" t="str">
        <f>IF('Entry Tax'!E16=0, "", ROUND('Entry Tax'!E16,0))</f>
        <v/>
      </c>
      <c r="E26" s="644"/>
    </row>
    <row r="27" spans="1:11" ht="50.1" hidden="1" customHeight="1">
      <c r="A27" s="40"/>
      <c r="B27" s="642" t="s">
        <v>325</v>
      </c>
      <c r="C27" s="642"/>
      <c r="D27" s="643" t="s">
        <v>441</v>
      </c>
      <c r="E27" s="643"/>
    </row>
    <row r="28" spans="1:11" ht="30" hidden="1" customHeight="1">
      <c r="A28" s="43"/>
      <c r="B28" s="458" t="s">
        <v>442</v>
      </c>
      <c r="C28" s="313"/>
      <c r="D28" s="643"/>
      <c r="E28" s="643"/>
    </row>
    <row r="29" spans="1:11" ht="15.6" hidden="1" customHeight="1">
      <c r="A29" s="39" t="s">
        <v>213</v>
      </c>
      <c r="B29" s="42" t="s">
        <v>207</v>
      </c>
      <c r="C29" s="42"/>
      <c r="D29" s="644" t="str">
        <f>IF('Other Taxes &amp; Duties'!F16=0, "", ROUND('Other Taxes &amp; Duties'!F16,0))</f>
        <v/>
      </c>
      <c r="E29" s="644"/>
    </row>
    <row r="30" spans="1:11" ht="15.6" hidden="1" customHeight="1">
      <c r="A30" s="40"/>
      <c r="B30" s="645" t="s">
        <v>268</v>
      </c>
      <c r="C30" s="646"/>
      <c r="D30" s="643"/>
      <c r="E30" s="643"/>
    </row>
    <row r="31" spans="1:11" ht="26.45" hidden="1" customHeight="1">
      <c r="A31" s="44"/>
      <c r="B31" s="41"/>
      <c r="C31" s="313" t="s">
        <v>319</v>
      </c>
      <c r="D31" s="643"/>
      <c r="E31" s="643"/>
    </row>
    <row r="32" spans="1:11" ht="18" customHeight="1">
      <c r="A32" s="464"/>
      <c r="B32" s="465" t="s">
        <v>452</v>
      </c>
      <c r="C32" s="466"/>
      <c r="D32" s="641">
        <f>D15</f>
        <v>3.7800000000000007E-2</v>
      </c>
      <c r="E32" s="641"/>
    </row>
    <row r="33" spans="1:6" ht="15" customHeight="1">
      <c r="B33" s="45"/>
      <c r="C33" s="45"/>
      <c r="D33" s="46"/>
      <c r="E33" s="46"/>
    </row>
    <row r="34" spans="1:6" ht="81.75" customHeight="1">
      <c r="A34" s="70" t="s">
        <v>258</v>
      </c>
      <c r="B34" s="639" t="s">
        <v>537</v>
      </c>
      <c r="C34" s="640"/>
      <c r="D34" s="640"/>
      <c r="E34" s="640"/>
    </row>
    <row r="35" spans="1:6" ht="15" customHeight="1">
      <c r="A35" s="47"/>
      <c r="B35" s="47"/>
      <c r="C35" s="47"/>
      <c r="D35" s="47"/>
      <c r="E35" s="47"/>
    </row>
    <row r="36" spans="1:6" ht="33" customHeight="1">
      <c r="A36" s="29" t="s">
        <v>323</v>
      </c>
      <c r="B36" s="118" t="str">
        <f>IF('Names of Bidder'!D21=0,"", 'Names of Bidder'!D21)</f>
        <v/>
      </c>
      <c r="C36" s="399"/>
      <c r="D36" s="30"/>
      <c r="E36" s="400"/>
      <c r="F36" s="31"/>
    </row>
    <row r="37" spans="1:6" ht="33" customHeight="1">
      <c r="A37" s="29" t="s">
        <v>322</v>
      </c>
      <c r="B37" s="118" t="str">
        <f>IF('Names of Bidder'!D22=0,"", 'Names of Bidder'!D22)</f>
        <v/>
      </c>
      <c r="C37" s="401"/>
      <c r="D37" s="30" t="s">
        <v>228</v>
      </c>
      <c r="E37" s="93" t="str">
        <f>IF('Names of Bidder'!D18=0,"",'Names of Bidder'!D18)</f>
        <v/>
      </c>
      <c r="F37" s="31"/>
    </row>
    <row r="38" spans="1:6" ht="33" customHeight="1">
      <c r="A38" s="3"/>
      <c r="B38" s="402"/>
      <c r="C38" s="401"/>
      <c r="D38" s="30" t="s">
        <v>229</v>
      </c>
      <c r="E38" s="93" t="str">
        <f>IF('Names of Bidder'!D19=0,"",'Names of Bidder'!D19)</f>
        <v/>
      </c>
      <c r="F38" s="31"/>
    </row>
    <row r="39" spans="1:6" ht="33" customHeight="1">
      <c r="A39" s="3"/>
      <c r="B39" s="7"/>
      <c r="C39" s="1"/>
      <c r="D39" s="30"/>
      <c r="F39" s="31"/>
    </row>
    <row r="40" spans="1:6" ht="21.95" customHeight="1">
      <c r="A40" s="48"/>
      <c r="B40" s="48"/>
      <c r="C40" s="48"/>
      <c r="D40" s="48"/>
      <c r="E40" s="49"/>
    </row>
    <row r="41" spans="1:6" ht="21.95" customHeight="1">
      <c r="A41" s="48"/>
      <c r="B41" s="48"/>
      <c r="C41" s="48"/>
      <c r="D41" s="48"/>
      <c r="E41" s="49"/>
    </row>
    <row r="42" spans="1:6" ht="21.95" customHeight="1">
      <c r="A42" s="48"/>
      <c r="B42" s="48"/>
      <c r="C42" s="48"/>
      <c r="D42" s="48"/>
      <c r="E42" s="49"/>
    </row>
    <row r="43" spans="1:6" ht="21.95" customHeight="1">
      <c r="A43" s="48"/>
      <c r="B43" s="48"/>
      <c r="C43" s="48"/>
      <c r="D43" s="48"/>
      <c r="E43" s="49"/>
    </row>
    <row r="44" spans="1:6" ht="21.95" customHeight="1">
      <c r="A44" s="48"/>
      <c r="B44" s="48"/>
      <c r="C44" s="48"/>
      <c r="D44" s="48"/>
      <c r="E44" s="49"/>
    </row>
    <row r="45" spans="1:6" ht="21.95" customHeight="1">
      <c r="A45" s="48"/>
      <c r="B45" s="48"/>
      <c r="C45" s="48"/>
      <c r="D45" s="48"/>
      <c r="E45" s="49"/>
    </row>
    <row r="46" spans="1:6" ht="24.95" customHeight="1"/>
    <row r="47" spans="1:6" ht="24.95" customHeight="1"/>
    <row r="48" spans="1:6" ht="24.95" customHeight="1"/>
    <row r="49" ht="24.95" customHeight="1"/>
    <row r="50" ht="24.95" customHeight="1"/>
    <row r="51" ht="24.95" customHeight="1"/>
    <row r="52" ht="24.95" customHeight="1"/>
    <row r="53" ht="24.95" customHeight="1"/>
    <row r="54" ht="24.95" customHeight="1"/>
    <row r="55" ht="24.95" customHeight="1"/>
    <row r="56" ht="24.95" customHeight="1"/>
    <row r="57" ht="24.95" customHeight="1"/>
    <row r="58" ht="24.95" customHeight="1"/>
    <row r="59" ht="24.95" customHeight="1"/>
    <row r="60" ht="24.95" customHeight="1"/>
    <row r="61" ht="24.95" customHeight="1"/>
    <row r="62" ht="24.95" customHeight="1"/>
    <row r="63" ht="24.95" customHeight="1"/>
    <row r="64" ht="24.95" customHeight="1"/>
    <row r="65" ht="24.95" customHeight="1"/>
    <row r="66" ht="24.95" customHeight="1"/>
    <row r="67" ht="24.95" customHeight="1"/>
    <row r="68" ht="24.95" customHeight="1"/>
  </sheetData>
  <sheetProtection algorithmName="SHA-512" hashValue="7Ri3uyA3jvpSfqPDqto2xTwAZMRHxE9U8HKXVi9cwEr84btp61AgNHxtHJxF6ocE6W3Tp9ulBMYNPE+2TItvVg==" saltValue="Ej2c6O+Y1Xqn/yCV/WxbFw==" spinCount="100000" sheet="1" formatColumns="0" formatRows="0" selectLockedCells="1"/>
  <dataConsolidate/>
  <customSheetViews>
    <customSheetView guid="{08A645C4-A23F-4400-B0CE-1685BC312A6F}" printArea="1" hiddenColumns="1" topLeftCell="A3">
      <selection activeCell="D15" sqref="D15:E16"/>
      <pageMargins left="0.31" right="0.25" top="0.23" bottom="0.23" header="0.27" footer="0.24"/>
      <printOptions horizontalCentered="1"/>
      <pageSetup paperSize="9" scale="75" fitToHeight="0" orientation="portrait" r:id="rId1"/>
      <headerFooter alignWithMargins="0">
        <oddFooter>&amp;R&amp;"Book Antiqua,Bold"&amp;10Schedule-4/ Page &amp;P of &amp;N</oddFooter>
      </headerFooter>
    </customSheetView>
    <customSheetView guid="{E95B21C1-D936-4435-AF6F-90CF0B6A7506}" scale="80" topLeftCell="A15">
      <selection activeCell="D15" sqref="D15:E16"/>
      <pageMargins left="0.31" right="0.25" top="0.48" bottom="0.23" header="0.27" footer="0.24"/>
      <printOptions horizontalCentered="1"/>
      <pageSetup paperSize="9" scale="75" fitToHeight="0" orientation="portrait" r:id="rId2"/>
      <headerFooter alignWithMargins="0">
        <oddFooter>&amp;R&amp;"Book Antiqua,Bold"&amp;10Schedule-5/ Page &amp;P of &amp;N</oddFooter>
      </headerFooter>
    </customSheetView>
    <customSheetView guid="{B0EE7D76-5806-4718-BDAD-3A3EA691E5E4}" scale="80" topLeftCell="A25">
      <selection activeCell="D23" sqref="D23:E26"/>
      <pageMargins left="0.31" right="0.25" top="0.48" bottom="0.23" header="0.27" footer="0.24"/>
      <printOptions horizontalCentered="1"/>
      <pageSetup paperSize="9" scale="75" fitToHeight="0" orientation="portrait" r:id="rId3"/>
      <headerFooter alignWithMargins="0">
        <oddFooter>&amp;R&amp;"Book Antiqua,Bold"&amp;10Schedule-5/ Page &amp;P of &amp;N</oddFooter>
      </headerFooter>
    </customSheetView>
    <customSheetView guid="{696D9240-6693-44E8-B9A4-2BFADD101EE2}" scale="80">
      <selection activeCell="C26" sqref="C26"/>
      <pageMargins left="0.31" right="0.25" top="0.48" bottom="0.23" header="0.27" footer="0.24"/>
      <printOptions horizontalCentered="1"/>
      <pageSetup paperSize="9" scale="75" fitToHeight="0" orientation="portrait" r:id="rId4"/>
      <headerFooter alignWithMargins="0">
        <oddFooter>&amp;R&amp;"Book Antiqua,Bold"&amp;10Schedule-5/ Page &amp;P of &amp;N</oddFooter>
      </headerFooter>
    </customSheetView>
    <customSheetView guid="{4F65FF32-EC61-4022-A399-2986D7B6B8B3}" showPageBreaks="1" zeroValues="0" printArea="1" view="pageBreakPreview" showRuler="0" topLeftCell="A22">
      <selection activeCell="B2" sqref="B2:E2"/>
      <pageMargins left="0.31" right="0.25" top="0.48" bottom="0.23" header="0.27" footer="0.24"/>
      <printOptions horizontalCentered="1"/>
      <pageSetup paperSize="9" scale="77" fitToHeight="0" orientation="portrait" r:id="rId5"/>
      <headerFooter alignWithMargins="0">
        <oddFooter>&amp;R&amp;"Book Antiqua,Bold"&amp;10Page &amp;P of &amp;N</oddFooter>
      </headerFooter>
    </customSheetView>
    <customSheetView guid="{58D82F59-8CF6-455F-B9F4-081499FDF243}" scale="80">
      <selection activeCell="C26" sqref="C26"/>
      <pageMargins left="0.31" right="0.25" top="0.48" bottom="0.23" header="0.27" footer="0.24"/>
      <printOptions horizontalCentered="1"/>
      <pageSetup paperSize="9" scale="75" fitToHeight="0" orientation="portrait" r:id="rId6"/>
      <headerFooter alignWithMargins="0">
        <oddFooter>&amp;R&amp;"Book Antiqua,Bold"&amp;10Schedule-5/ Page &amp;P of &amp;N</oddFooter>
      </headerFooter>
    </customSheetView>
    <customSheetView guid="{B1277D53-29D6-4226-81E2-084FB62977B6}" scale="80" topLeftCell="A15">
      <selection activeCell="D15" sqref="D15:E16"/>
      <pageMargins left="0.31" right="0.25" top="0.48" bottom="0.23" header="0.27" footer="0.24"/>
      <printOptions horizontalCentered="1"/>
      <pageSetup paperSize="9" scale="75" fitToHeight="0" orientation="portrait" r:id="rId7"/>
      <headerFooter alignWithMargins="0">
        <oddFooter>&amp;R&amp;"Book Antiqua,Bold"&amp;10Schedule-5/ Page &amp;P of &amp;N</oddFooter>
      </headerFooter>
    </customSheetView>
    <customSheetView guid="{C39F923C-6CD3-45D8-86F8-6C4D806DDD7E}" topLeftCell="A15">
      <selection activeCell="F45" sqref="F45"/>
      <pageMargins left="0.31" right="0.25" top="0.23" bottom="0.23" header="0.27" footer="0.24"/>
      <printOptions horizontalCentered="1"/>
      <pageSetup paperSize="9" scale="75" fitToHeight="0" orientation="portrait" r:id="rId8"/>
      <headerFooter alignWithMargins="0">
        <oddFooter>&amp;R&amp;"Book Antiqua,Bold"&amp;10Schedule-4/ Page &amp;P of &amp;N</oddFooter>
      </headerFooter>
    </customSheetView>
    <customSheetView guid="{9CA44E70-650F-49CD-967F-298619682CA2}" topLeftCell="A37">
      <selection activeCell="D34" sqref="D34:E35"/>
      <pageMargins left="0.31" right="0.25" top="0.23" bottom="0.23" header="0.27" footer="0.24"/>
      <printOptions horizontalCentered="1"/>
      <pageSetup paperSize="9" scale="75" fitToHeight="0" orientation="portrait" r:id="rId9"/>
      <headerFooter alignWithMargins="0">
        <oddFooter>&amp;R&amp;"Book Antiqua,Bold"&amp;10Schedule-4/ Page &amp;P of &amp;N</oddFooter>
      </headerFooter>
    </customSheetView>
  </customSheetViews>
  <mergeCells count="30">
    <mergeCell ref="D23:E23"/>
    <mergeCell ref="D19:E22"/>
    <mergeCell ref="B19:C19"/>
    <mergeCell ref="B15:C15"/>
    <mergeCell ref="D14:E14"/>
    <mergeCell ref="B14:C14"/>
    <mergeCell ref="D15:E15"/>
    <mergeCell ref="D18:E18"/>
    <mergeCell ref="B16:C16"/>
    <mergeCell ref="D16:E16"/>
    <mergeCell ref="B17:C17"/>
    <mergeCell ref="D17:E17"/>
    <mergeCell ref="B34:E34"/>
    <mergeCell ref="D32:E32"/>
    <mergeCell ref="B24:C24"/>
    <mergeCell ref="D30:E31"/>
    <mergeCell ref="D29:E29"/>
    <mergeCell ref="B27:C27"/>
    <mergeCell ref="D24:E25"/>
    <mergeCell ref="D27:E28"/>
    <mergeCell ref="B30:C30"/>
    <mergeCell ref="D26:E26"/>
    <mergeCell ref="A3:E3"/>
    <mergeCell ref="D13:E13"/>
    <mergeCell ref="B13:C13"/>
    <mergeCell ref="B10:C10"/>
    <mergeCell ref="B9:C9"/>
    <mergeCell ref="A4:E4"/>
    <mergeCell ref="B8:C8"/>
    <mergeCell ref="B11:C11"/>
  </mergeCells>
  <phoneticPr fontId="1" type="noConversion"/>
  <dataValidations xWindow="785" yWindow="823" count="4">
    <dataValidation operator="greaterThanOrEqual" allowBlank="1" showInputMessage="1" showErrorMessage="1" error="Enter Numeric figure in Percent only." prompt="Enter rate of VAT for Direct supply items indicated in Sch-1. Amount of VAT shall be displayed in the cell against TOTAL VAT." sqref="C22" xr:uid="{00000000-0002-0000-0900-000000000000}"/>
    <dataValidation allowBlank="1" showInputMessage="1" showErrorMessage="1" prompt="You may write remarks regarding Sales Tax here." sqref="D15:E15 D17:E17" xr:uid="{00000000-0002-0000-0900-000001000000}"/>
    <dataValidation allowBlank="1" showInputMessage="1" showErrorMessage="1" prompt="You may write remarks regarding VAT here." sqref="D19:E22" xr:uid="{00000000-0002-0000-0900-000002000000}"/>
    <dataValidation allowBlank="1" showInputMessage="1" showErrorMessage="1" prompt="You may write remarks regarding Octroi here." sqref="D24:E25 D30:E31 D27:E28" xr:uid="{00000000-0002-0000-0900-000003000000}"/>
  </dataValidations>
  <hyperlinks>
    <hyperlink ref="C31" location="'Other Taxes &amp; Duties'!A1" tooltip="Click here for details of Other taxes &amp; Duties" display="Click here for details of Other Taxes &amp; Duties" xr:uid="{00000000-0004-0000-0900-000000000000}"/>
  </hyperlinks>
  <printOptions horizontalCentered="1"/>
  <pageMargins left="0.31" right="0.25" top="0.23" bottom="0.23" header="0.27" footer="0.24"/>
  <pageSetup paperSize="9" scale="75" fitToHeight="0" orientation="portrait" r:id="rId10"/>
  <headerFooter alignWithMargins="0">
    <oddFooter>&amp;R&amp;"Book Antiqua,Bold"&amp;10Schedule-4/ Page &amp;P of &amp;N</oddFooter>
  </headerFooter>
  <drawing r:id="rId1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0">
    <tabColor theme="1"/>
  </sheetPr>
  <dimension ref="A1:Q73"/>
  <sheetViews>
    <sheetView topLeftCell="A10" zoomScale="86" zoomScaleNormal="86" zoomScaleSheetLayoutView="100" workbookViewId="0">
      <selection activeCell="H23" sqref="H23"/>
    </sheetView>
  </sheetViews>
  <sheetFormatPr defaultColWidth="10" defaultRowHeight="16.5"/>
  <cols>
    <col min="1" max="1" width="10.375" style="35" customWidth="1"/>
    <col min="2" max="2" width="50.125" style="35" customWidth="1"/>
    <col min="3" max="3" width="21.375" style="35" customWidth="1"/>
    <col min="4" max="4" width="20.5" style="35" customWidth="1"/>
    <col min="5" max="5" width="20" style="35" customWidth="1"/>
    <col min="6" max="8" width="10" style="32" customWidth="1"/>
    <col min="9" max="9" width="10" style="187" customWidth="1"/>
    <col min="10" max="10" width="12.625" style="187" customWidth="1"/>
    <col min="11" max="11" width="15" style="187" customWidth="1"/>
    <col min="12" max="17" width="10" style="187" customWidth="1"/>
    <col min="18" max="16384" width="10" style="32"/>
  </cols>
  <sheetData>
    <row r="1" spans="1:11" ht="18" customHeight="1">
      <c r="A1" s="56" t="str">
        <f>Cover!B3</f>
        <v>Specification No.: ODP/BB/C&amp;M-4460/OT-09/RFx No. 5002005058/25-26</v>
      </c>
      <c r="B1" s="57"/>
      <c r="C1" s="58"/>
      <c r="D1" s="58"/>
      <c r="E1" s="5" t="s">
        <v>173</v>
      </c>
    </row>
    <row r="2" spans="1:11" ht="15" customHeight="1">
      <c r="A2" s="2"/>
      <c r="B2" s="7"/>
      <c r="C2" s="3"/>
      <c r="D2" s="3"/>
      <c r="E2" s="1"/>
      <c r="F2" s="1"/>
    </row>
    <row r="3" spans="1:11" ht="39.950000000000003" customHeight="1">
      <c r="A3" s="632" t="str">
        <f>Cover!$B$2</f>
        <v xml:space="preserve">Erection works pertaining to Diversion/Modification of 400KV S/C Rengali-Indravati Transmission Line near Bhawanipatna for construction of NH Bypass Road (Deposit work On Behalf of NHAI).
</v>
      </c>
      <c r="B3" s="632"/>
      <c r="C3" s="632"/>
      <c r="D3" s="632"/>
      <c r="E3" s="632"/>
    </row>
    <row r="4" spans="1:11" ht="21.95" customHeight="1">
      <c r="A4" s="638" t="s">
        <v>235</v>
      </c>
      <c r="B4" s="638"/>
      <c r="C4" s="638"/>
      <c r="D4" s="638"/>
      <c r="E4" s="638"/>
    </row>
    <row r="5" spans="1:11" ht="12" customHeight="1">
      <c r="A5" s="38"/>
      <c r="B5" s="33"/>
      <c r="C5" s="33"/>
      <c r="D5" s="33"/>
      <c r="E5" s="33"/>
    </row>
    <row r="6" spans="1:11" ht="18" customHeight="1">
      <c r="A6" s="25" t="e">
        <f>#REF!</f>
        <v>#REF!</v>
      </c>
      <c r="D6" s="61" t="s">
        <v>215</v>
      </c>
    </row>
    <row r="7" spans="1:11" ht="18" customHeight="1">
      <c r="A7" s="170" t="e">
        <f>#REF!</f>
        <v>#REF!</v>
      </c>
      <c r="D7" s="62" t="s">
        <v>217</v>
      </c>
    </row>
    <row r="8" spans="1:11" ht="18" customHeight="1">
      <c r="A8" s="36" t="s">
        <v>233</v>
      </c>
      <c r="B8" s="660" t="e">
        <f xml:space="preserve"> IF(#REF!=0, "",#REF!)</f>
        <v>#REF!</v>
      </c>
      <c r="C8" s="660"/>
      <c r="D8" s="62" t="s">
        <v>219</v>
      </c>
    </row>
    <row r="9" spans="1:11" ht="18" customHeight="1">
      <c r="A9" s="36" t="s">
        <v>234</v>
      </c>
      <c r="B9" s="660" t="e">
        <f xml:space="preserve"> IF(#REF!=0, "",#REF!)</f>
        <v>#REF!</v>
      </c>
      <c r="C9" s="660"/>
      <c r="D9" s="62" t="s">
        <v>220</v>
      </c>
    </row>
    <row r="10" spans="1:11" ht="18" customHeight="1">
      <c r="A10" s="37"/>
      <c r="B10" s="660" t="e">
        <f xml:space="preserve"> IF(#REF!=0, "",#REF!)</f>
        <v>#REF!</v>
      </c>
      <c r="C10" s="660"/>
      <c r="D10" s="62" t="s">
        <v>221</v>
      </c>
    </row>
    <row r="11" spans="1:11" ht="18" customHeight="1">
      <c r="A11" s="37"/>
      <c r="B11" s="660" t="e">
        <f xml:space="preserve"> IF(#REF!=0, "",#REF!)</f>
        <v>#REF!</v>
      </c>
      <c r="C11" s="660"/>
      <c r="D11" s="62" t="s">
        <v>222</v>
      </c>
    </row>
    <row r="12" spans="1:11" ht="15" customHeight="1"/>
    <row r="13" spans="1:11" ht="21.95" customHeight="1">
      <c r="A13" s="71" t="s">
        <v>199</v>
      </c>
      <c r="B13" s="635" t="s">
        <v>200</v>
      </c>
      <c r="C13" s="636"/>
      <c r="D13" s="633" t="s">
        <v>201</v>
      </c>
      <c r="E13" s="634"/>
      <c r="K13" s="187" t="s">
        <v>131</v>
      </c>
    </row>
    <row r="14" spans="1:11" ht="18" customHeight="1">
      <c r="A14" s="39" t="s">
        <v>202</v>
      </c>
      <c r="B14" s="654" t="s">
        <v>203</v>
      </c>
      <c r="C14" s="655"/>
      <c r="D14" s="662" t="e">
        <f>ROUND('Sch-1 Dis'!G19*C16,0)</f>
        <v>#REF!</v>
      </c>
      <c r="E14" s="663"/>
      <c r="J14" s="187" t="s">
        <v>117</v>
      </c>
      <c r="K14" s="187" t="e">
        <f>ROUND(#REF!*C16,0)</f>
        <v>#REF!</v>
      </c>
    </row>
    <row r="15" spans="1:11" ht="57.95" customHeight="1">
      <c r="A15" s="40"/>
      <c r="B15" s="642" t="s">
        <v>267</v>
      </c>
      <c r="C15" s="642"/>
      <c r="D15" s="661"/>
      <c r="E15" s="661"/>
    </row>
    <row r="16" spans="1:11" ht="18" customHeight="1">
      <c r="A16" s="40"/>
      <c r="B16" s="41" t="s">
        <v>236</v>
      </c>
      <c r="C16" s="311" t="e">
        <f>'Sch-2'!#REF!</f>
        <v>#REF!</v>
      </c>
      <c r="D16" s="661"/>
      <c r="E16" s="661"/>
    </row>
    <row r="17" spans="1:11" ht="18" customHeight="1">
      <c r="A17" s="39" t="s">
        <v>204</v>
      </c>
      <c r="B17" s="42" t="s">
        <v>261</v>
      </c>
      <c r="C17" s="42"/>
      <c r="D17" s="659" t="e">
        <f>(C19+C20)*C21</f>
        <v>#REF!</v>
      </c>
      <c r="E17" s="659"/>
      <c r="J17" s="187" t="s">
        <v>132</v>
      </c>
      <c r="K17" s="188" t="e">
        <f>D17</f>
        <v>#REF!</v>
      </c>
    </row>
    <row r="18" spans="1:11" ht="57.95" customHeight="1">
      <c r="A18" s="40"/>
      <c r="B18" s="642" t="s">
        <v>265</v>
      </c>
      <c r="C18" s="642"/>
      <c r="D18" s="647"/>
      <c r="E18" s="648"/>
    </row>
    <row r="19" spans="1:11" ht="18" customHeight="1">
      <c r="A19" s="40"/>
      <c r="B19" s="41" t="s">
        <v>174</v>
      </c>
      <c r="C19" s="312" t="e">
        <f>'Sch-2'!#REF!*(1-#REF!)</f>
        <v>#REF!</v>
      </c>
      <c r="D19" s="649"/>
      <c r="E19" s="650"/>
    </row>
    <row r="20" spans="1:11" ht="18" customHeight="1">
      <c r="A20" s="40"/>
      <c r="B20" s="41"/>
      <c r="C20" s="312" t="e">
        <f>C19*C16</f>
        <v>#REF!</v>
      </c>
      <c r="D20" s="649"/>
      <c r="E20" s="650"/>
    </row>
    <row r="21" spans="1:11" ht="18" customHeight="1">
      <c r="A21" s="40"/>
      <c r="B21" s="41" t="s">
        <v>263</v>
      </c>
      <c r="C21" s="311" t="e">
        <f>'Sch-2'!#REF!</f>
        <v>#REF!</v>
      </c>
      <c r="D21" s="651"/>
      <c r="E21" s="652"/>
    </row>
    <row r="22" spans="1:11" ht="18" customHeight="1">
      <c r="A22" s="39" t="s">
        <v>205</v>
      </c>
      <c r="B22" s="42" t="s">
        <v>262</v>
      </c>
      <c r="C22" s="42"/>
      <c r="D22" s="662" t="e">
        <f>(C24+C25)*C26</f>
        <v>#REF!</v>
      </c>
      <c r="E22" s="663"/>
      <c r="J22" s="187" t="s">
        <v>133</v>
      </c>
      <c r="K22" s="187" t="e">
        <f>D22</f>
        <v>#REF!</v>
      </c>
    </row>
    <row r="23" spans="1:11" ht="57.95" customHeight="1">
      <c r="A23" s="40"/>
      <c r="B23" s="642" t="s">
        <v>264</v>
      </c>
      <c r="C23" s="642"/>
      <c r="D23" s="647"/>
      <c r="E23" s="648"/>
    </row>
    <row r="24" spans="1:11" ht="25.5" customHeight="1">
      <c r="A24" s="40"/>
      <c r="B24" s="41" t="s">
        <v>327</v>
      </c>
      <c r="C24" s="319" t="e">
        <f>'Sch-1 Dis'!G19-C19</f>
        <v>#REF!</v>
      </c>
      <c r="D24" s="649"/>
      <c r="E24" s="650"/>
    </row>
    <row r="25" spans="1:11" ht="21.75" customHeight="1">
      <c r="A25" s="40"/>
      <c r="B25" s="41" t="s">
        <v>330</v>
      </c>
      <c r="C25" s="41" t="e">
        <f>C24*C16</f>
        <v>#REF!</v>
      </c>
      <c r="D25" s="649"/>
      <c r="E25" s="650"/>
    </row>
    <row r="26" spans="1:11" ht="18" customHeight="1">
      <c r="A26" s="40"/>
      <c r="B26" s="41" t="s">
        <v>141</v>
      </c>
      <c r="C26" s="311">
        <f>'Sch-2'!C22</f>
        <v>0</v>
      </c>
      <c r="D26" s="651"/>
      <c r="E26" s="652"/>
    </row>
    <row r="27" spans="1:11" ht="18" customHeight="1">
      <c r="A27" s="39" t="s">
        <v>206</v>
      </c>
      <c r="B27" s="42" t="s">
        <v>256</v>
      </c>
      <c r="C27" s="42"/>
      <c r="D27" s="644" t="str">
        <f>'Sch-2'!D23:E23</f>
        <v/>
      </c>
      <c r="E27" s="644"/>
    </row>
    <row r="28" spans="1:11" ht="51.75" customHeight="1">
      <c r="A28" s="40"/>
      <c r="B28" s="642" t="s">
        <v>266</v>
      </c>
      <c r="C28" s="642"/>
      <c r="D28" s="643" t="s">
        <v>310</v>
      </c>
      <c r="E28" s="643"/>
    </row>
    <row r="29" spans="1:11" ht="39" customHeight="1">
      <c r="A29" s="43"/>
      <c r="B29" s="41"/>
      <c r="C29" s="296" t="s">
        <v>311</v>
      </c>
      <c r="D29" s="643"/>
      <c r="E29" s="643"/>
    </row>
    <row r="30" spans="1:11" ht="18" customHeight="1">
      <c r="A30" s="39" t="s">
        <v>211</v>
      </c>
      <c r="B30" s="42" t="s">
        <v>257</v>
      </c>
      <c r="C30" s="42"/>
      <c r="D30" s="644" t="str">
        <f>'Sch-2'!D26:E26</f>
        <v/>
      </c>
      <c r="E30" s="644"/>
    </row>
    <row r="31" spans="1:11" ht="50.1" customHeight="1">
      <c r="A31" s="40"/>
      <c r="B31" s="642" t="s">
        <v>266</v>
      </c>
      <c r="C31" s="642"/>
      <c r="D31" s="643" t="s">
        <v>310</v>
      </c>
      <c r="E31" s="643"/>
    </row>
    <row r="32" spans="1:11" ht="30" customHeight="1">
      <c r="A32" s="43"/>
      <c r="B32" s="41"/>
      <c r="C32" s="296" t="s">
        <v>312</v>
      </c>
      <c r="D32" s="643"/>
      <c r="E32" s="643"/>
    </row>
    <row r="33" spans="1:6" ht="18" customHeight="1">
      <c r="A33" s="39" t="s">
        <v>213</v>
      </c>
      <c r="B33" s="42" t="s">
        <v>207</v>
      </c>
      <c r="C33" s="42"/>
      <c r="D33" s="644" t="str">
        <f>'Sch-2'!D29:E29</f>
        <v/>
      </c>
      <c r="E33" s="644"/>
    </row>
    <row r="34" spans="1:6" ht="60" customHeight="1">
      <c r="A34" s="40"/>
      <c r="B34" s="645" t="s">
        <v>268</v>
      </c>
      <c r="C34" s="646"/>
      <c r="D34" s="643" t="s">
        <v>310</v>
      </c>
      <c r="E34" s="643"/>
    </row>
    <row r="35" spans="1:6" ht="35.25" customHeight="1">
      <c r="A35" s="44"/>
      <c r="B35" s="41"/>
      <c r="C35" s="297" t="s">
        <v>312</v>
      </c>
      <c r="D35" s="643"/>
      <c r="E35" s="643"/>
    </row>
    <row r="36" spans="1:6" ht="18" customHeight="1">
      <c r="A36" s="664"/>
      <c r="B36" s="665" t="s">
        <v>269</v>
      </c>
      <c r="C36" s="666"/>
      <c r="D36" s="667" t="e">
        <f>SUM(D14,D17,D22)</f>
        <v>#REF!</v>
      </c>
      <c r="E36" s="667"/>
    </row>
    <row r="37" spans="1:6" ht="40.5" customHeight="1">
      <c r="A37" s="664"/>
      <c r="B37" s="665"/>
      <c r="C37" s="666"/>
      <c r="D37" s="668"/>
      <c r="E37" s="669"/>
    </row>
    <row r="38" spans="1:6" ht="15" customHeight="1">
      <c r="B38" s="45"/>
      <c r="C38" s="45"/>
      <c r="D38" s="46"/>
      <c r="E38" s="46"/>
    </row>
    <row r="39" spans="1:6" ht="81.75" customHeight="1">
      <c r="A39" s="70" t="s">
        <v>258</v>
      </c>
      <c r="B39" s="640" t="s">
        <v>271</v>
      </c>
      <c r="C39" s="640"/>
      <c r="D39" s="640"/>
      <c r="E39" s="640"/>
    </row>
    <row r="40" spans="1:6" ht="15" customHeight="1">
      <c r="A40" s="47"/>
      <c r="B40" s="47"/>
      <c r="C40" s="47"/>
      <c r="D40" s="47"/>
      <c r="E40" s="47"/>
    </row>
    <row r="41" spans="1:6" ht="33" customHeight="1">
      <c r="A41" s="29" t="s">
        <v>270</v>
      </c>
      <c r="B41" s="118" t="e">
        <f xml:space="preserve"> IF(#REF!=0,"",#REF!)</f>
        <v>#REF!</v>
      </c>
      <c r="C41" s="6"/>
      <c r="D41" s="30" t="s">
        <v>227</v>
      </c>
      <c r="F41" s="31"/>
    </row>
    <row r="42" spans="1:6" ht="33" customHeight="1">
      <c r="A42" s="29" t="s">
        <v>226</v>
      </c>
      <c r="B42" s="92" t="e">
        <f xml:space="preserve"> IF(#REF!=0,"",#REF!)</f>
        <v>#REF!</v>
      </c>
      <c r="C42" s="1"/>
      <c r="D42" s="30" t="s">
        <v>228</v>
      </c>
      <c r="E42" s="93" t="e">
        <f>IF(#REF!=0,"",#REF!)</f>
        <v>#REF!</v>
      </c>
      <c r="F42" s="31"/>
    </row>
    <row r="43" spans="1:6" ht="33" customHeight="1">
      <c r="A43" s="3"/>
      <c r="B43" s="7"/>
      <c r="C43" s="1"/>
      <c r="D43" s="30" t="s">
        <v>229</v>
      </c>
      <c r="E43" s="93" t="e">
        <f>IF(#REF!=0,"",#REF!)</f>
        <v>#REF!</v>
      </c>
      <c r="F43" s="31"/>
    </row>
    <row r="44" spans="1:6" ht="33" customHeight="1">
      <c r="A44" s="3"/>
      <c r="B44" s="7"/>
      <c r="C44" s="1"/>
      <c r="D44" s="30" t="s">
        <v>230</v>
      </c>
      <c r="F44" s="31"/>
    </row>
    <row r="45" spans="1:6" ht="21.95" customHeight="1">
      <c r="A45" s="48"/>
      <c r="B45" s="48"/>
      <c r="C45" s="48"/>
      <c r="D45" s="48"/>
      <c r="E45" s="49"/>
    </row>
    <row r="46" spans="1:6" ht="21.95" customHeight="1">
      <c r="A46" s="48"/>
      <c r="B46" s="48"/>
      <c r="C46" s="48"/>
      <c r="D46" s="48"/>
      <c r="E46" s="49"/>
    </row>
    <row r="47" spans="1:6" ht="21.95" customHeight="1">
      <c r="A47" s="48"/>
      <c r="B47" s="48"/>
      <c r="C47" s="48"/>
      <c r="D47" s="48"/>
      <c r="E47" s="49"/>
    </row>
    <row r="48" spans="1:6" ht="21.95" customHeight="1">
      <c r="A48" s="48"/>
      <c r="B48" s="48"/>
      <c r="C48" s="48"/>
      <c r="D48" s="48"/>
      <c r="E48" s="49"/>
    </row>
    <row r="49" spans="1:5" ht="21.95" customHeight="1">
      <c r="A49" s="48"/>
      <c r="B49" s="48"/>
      <c r="C49" s="48"/>
      <c r="D49" s="48"/>
      <c r="E49" s="49"/>
    </row>
    <row r="50" spans="1:5" ht="21.95" customHeight="1">
      <c r="A50" s="48"/>
      <c r="B50" s="48"/>
      <c r="C50" s="48"/>
      <c r="D50" s="48"/>
      <c r="E50" s="49"/>
    </row>
    <row r="51" spans="1:5" ht="24.95" customHeight="1"/>
    <row r="52" spans="1:5" ht="24.95" customHeight="1"/>
    <row r="53" spans="1:5" ht="24.95" customHeight="1"/>
    <row r="54" spans="1:5" ht="24.95" customHeight="1"/>
    <row r="55" spans="1:5" ht="24.95" customHeight="1"/>
    <row r="56" spans="1:5" ht="24.95" customHeight="1"/>
    <row r="57" spans="1:5" ht="24.95" customHeight="1"/>
    <row r="58" spans="1:5" ht="24.95" customHeight="1"/>
    <row r="59" spans="1:5" ht="24.95" customHeight="1"/>
    <row r="60" spans="1:5" ht="24.95" customHeight="1"/>
    <row r="61" spans="1:5" ht="24.95" customHeight="1"/>
    <row r="62" spans="1:5" ht="24.95" customHeight="1"/>
    <row r="63" spans="1:5" ht="24.95" customHeight="1"/>
    <row r="64" spans="1:5" ht="24.95" customHeight="1"/>
    <row r="65" ht="24.95" customHeight="1"/>
    <row r="66" ht="24.95" customHeight="1"/>
    <row r="67" ht="24.95" customHeight="1"/>
    <row r="68" ht="24.95" customHeight="1"/>
    <row r="69" ht="24.95" customHeight="1"/>
    <row r="70" ht="24.95" customHeight="1"/>
    <row r="71" ht="24.95" customHeight="1"/>
    <row r="72" ht="24.95" customHeight="1"/>
    <row r="73" ht="24.95" customHeight="1"/>
  </sheetData>
  <sheetProtection password="E848" sheet="1" objects="1" scenarios="1" selectLockedCells="1" selectUnlockedCells="1"/>
  <dataConsolidate/>
  <customSheetViews>
    <customSheetView guid="{08A645C4-A23F-4400-B0CE-1685BC312A6F}" scale="86" state="hidden" topLeftCell="A10">
      <selection activeCell="H23" sqref="H23"/>
      <pageMargins left="0.31" right="0.25" top="0.48" bottom="0.23" header="0.27" footer="0.24"/>
      <printOptions horizontalCentered="1"/>
      <pageSetup paperSize="9" scale="77" fitToHeight="0" orientation="portrait" r:id="rId1"/>
      <headerFooter alignWithMargins="0">
        <oddFooter>&amp;R&amp;"Book Antiqua,Bold"&amp;10Schedule-5/ Page &amp;P of &amp;N</oddFooter>
      </headerFooter>
    </customSheetView>
    <customSheetView guid="{E95B21C1-D936-4435-AF6F-90CF0B6A7506}" scale="60" state="hidden" topLeftCell="A4">
      <selection activeCell="H23" sqref="H23"/>
      <pageMargins left="0.31" right="0.25" top="0.48" bottom="0.23" header="0.27" footer="0.24"/>
      <printOptions horizontalCentered="1"/>
      <pageSetup paperSize="9" scale="77" fitToHeight="0" orientation="portrait" r:id="rId2"/>
      <headerFooter alignWithMargins="0">
        <oddFooter>&amp;R&amp;"Book Antiqua,Bold"&amp;10Schedule-5/ Page &amp;P of &amp;N</oddFooter>
      </headerFooter>
    </customSheetView>
    <customSheetView guid="{B0EE7D76-5806-4718-BDAD-3A3EA691E5E4}" scale="60" state="hidden" topLeftCell="A4">
      <selection activeCell="H23" sqref="H23"/>
      <pageMargins left="0.31" right="0.25" top="0.48" bottom="0.23" header="0.27" footer="0.24"/>
      <printOptions horizontalCentered="1"/>
      <pageSetup paperSize="9" scale="77" fitToHeight="0" orientation="portrait" r:id="rId3"/>
      <headerFooter alignWithMargins="0">
        <oddFooter>&amp;R&amp;"Book Antiqua,Bold"&amp;10Schedule-5/ Page &amp;P of &amp;N</oddFooter>
      </headerFooter>
    </customSheetView>
    <customSheetView guid="{696D9240-6693-44E8-B9A4-2BFADD101EE2}" scale="60" state="hidden" topLeftCell="A10">
      <selection activeCell="I28" sqref="I28"/>
      <pageMargins left="0.31" right="0.25" top="0.48" bottom="0.23" header="0.27" footer="0.24"/>
      <printOptions horizontalCentered="1"/>
      <pageSetup paperSize="9" scale="77" fitToHeight="0" orientation="portrait" r:id="rId4"/>
      <headerFooter alignWithMargins="0">
        <oddFooter>&amp;R&amp;"Book Antiqua,Bold"&amp;10Schedule-5/ Page &amp;P of &amp;N</oddFooter>
      </headerFooter>
    </customSheetView>
    <customSheetView guid="{58D82F59-8CF6-455F-B9F4-081499FDF243}" scale="60" state="hidden" topLeftCell="A4">
      <selection activeCell="H23" sqref="H23"/>
      <pageMargins left="0.31" right="0.25" top="0.48" bottom="0.23" header="0.27" footer="0.24"/>
      <printOptions horizontalCentered="1"/>
      <pageSetup paperSize="9" scale="77" fitToHeight="0" orientation="portrait" r:id="rId5"/>
      <headerFooter alignWithMargins="0">
        <oddFooter>&amp;R&amp;"Book Antiqua,Bold"&amp;10Schedule-5/ Page &amp;P of &amp;N</oddFooter>
      </headerFooter>
    </customSheetView>
    <customSheetView guid="{B1277D53-29D6-4226-81E2-084FB62977B6}" scale="60" state="hidden" topLeftCell="A4">
      <selection activeCell="H23" sqref="H23"/>
      <pageMargins left="0.31" right="0.25" top="0.48" bottom="0.23" header="0.27" footer="0.24"/>
      <printOptions horizontalCentered="1"/>
      <pageSetup paperSize="9" scale="77" fitToHeight="0" orientation="portrait" r:id="rId6"/>
      <headerFooter alignWithMargins="0">
        <oddFooter>&amp;R&amp;"Book Antiqua,Bold"&amp;10Schedule-5/ Page &amp;P of &amp;N</oddFooter>
      </headerFooter>
    </customSheetView>
    <customSheetView guid="{C39F923C-6CD3-45D8-86F8-6C4D806DDD7E}" scale="60" state="hidden" topLeftCell="A4">
      <selection activeCell="H23" sqref="H23"/>
      <pageMargins left="0.31" right="0.25" top="0.48" bottom="0.23" header="0.27" footer="0.24"/>
      <printOptions horizontalCentered="1"/>
      <pageSetup paperSize="9" scale="77" fitToHeight="0" orientation="portrait" r:id="rId7"/>
      <headerFooter alignWithMargins="0">
        <oddFooter>&amp;R&amp;"Book Antiqua,Bold"&amp;10Schedule-5/ Page &amp;P of &amp;N</oddFooter>
      </headerFooter>
    </customSheetView>
    <customSheetView guid="{9CA44E70-650F-49CD-967F-298619682CA2}" scale="86" state="hidden" topLeftCell="A10">
      <selection activeCell="H23" sqref="H23"/>
      <pageMargins left="0.31" right="0.25" top="0.48" bottom="0.23" header="0.27" footer="0.24"/>
      <printOptions horizontalCentered="1"/>
      <pageSetup paperSize="9" scale="77" fitToHeight="0" orientation="portrait" r:id="rId8"/>
      <headerFooter alignWithMargins="0">
        <oddFooter>&amp;R&amp;"Book Antiqua,Bold"&amp;10Schedule-5/ Page &amp;P of &amp;N</oddFooter>
      </headerFooter>
    </customSheetView>
  </customSheetViews>
  <mergeCells count="33">
    <mergeCell ref="B39:E39"/>
    <mergeCell ref="D33:E33"/>
    <mergeCell ref="B34:C34"/>
    <mergeCell ref="D34:E35"/>
    <mergeCell ref="D22:E22"/>
    <mergeCell ref="B23:C23"/>
    <mergeCell ref="D23:E26"/>
    <mergeCell ref="B31:C31"/>
    <mergeCell ref="D27:E27"/>
    <mergeCell ref="B28:C28"/>
    <mergeCell ref="D31:E32"/>
    <mergeCell ref="D28:E29"/>
    <mergeCell ref="D30:E30"/>
    <mergeCell ref="A36:A37"/>
    <mergeCell ref="B36:B37"/>
    <mergeCell ref="C36:C37"/>
    <mergeCell ref="D36:E36"/>
    <mergeCell ref="D37:E37"/>
    <mergeCell ref="D17:E17"/>
    <mergeCell ref="B18:C18"/>
    <mergeCell ref="B10:C10"/>
    <mergeCell ref="B11:C11"/>
    <mergeCell ref="A3:E3"/>
    <mergeCell ref="A4:E4"/>
    <mergeCell ref="B8:C8"/>
    <mergeCell ref="B9:C9"/>
    <mergeCell ref="B15:C15"/>
    <mergeCell ref="D15:E16"/>
    <mergeCell ref="B13:C13"/>
    <mergeCell ref="D13:E13"/>
    <mergeCell ref="B14:C14"/>
    <mergeCell ref="D14:E14"/>
    <mergeCell ref="D18:E21"/>
  </mergeCells>
  <phoneticPr fontId="30" type="noConversion"/>
  <dataValidations xWindow="871" yWindow="395" count="8">
    <dataValidation allowBlank="1" showInputMessage="1" showErrorMessage="1" prompt="You may write remarks regarding over all Taxes &amp; Duties here." sqref="D37:E37" xr:uid="{00000000-0002-0000-0A00-000000000000}"/>
    <dataValidation allowBlank="1" showInputMessage="1" showErrorMessage="1" prompt="You may write remarks regarding Octroi here." sqref="D28:E29 D31:E32 D34:E35" xr:uid="{00000000-0002-0000-0A00-000001000000}"/>
    <dataValidation allowBlank="1" showInputMessage="1" showErrorMessage="1" prompt="You may write remarks regarding VAT here." sqref="D23:E26" xr:uid="{00000000-0002-0000-0A00-000002000000}"/>
    <dataValidation allowBlank="1" showInputMessage="1" showErrorMessage="1" prompt="You may write remarks regarding Sales Tax here." sqref="D18:E21" xr:uid="{00000000-0002-0000-0A00-000003000000}"/>
    <dataValidation allowBlank="1" showInputMessage="1" showErrorMessage="1" prompt="You may write remarks regarding Excise Duty here." sqref="D15:E16" xr:uid="{00000000-0002-0000-0A00-000004000000}"/>
    <dataValidation type="decimal" operator="greaterThanOrEqual" allowBlank="1" showInputMessage="1" showErrorMessage="1" error="Enter Numeric figure in Percent only." prompt="Enter rate of Excise Duty for Direct supply items indicated in Sch-1. Amount related to this items will be displayed in the respective cell against TOTAL EXCISE DUTY." sqref="C16" xr:uid="{00000000-0002-0000-0A00-000005000000}">
      <formula1>0</formula1>
    </dataValidation>
    <dataValidation type="whole" operator="greaterThanOrEqual" allowBlank="1" showInputMessage="1" showErrorMessage="1" error="Enter Numeric Figure only." prompt="Enter the amount on which Sales tax is payable. Amount of Sales Tax related to this at the rate indicated in the column below will be displayed in the cell against TOTAL SALES TAX." sqref="C19:C21" xr:uid="{00000000-0002-0000-0A00-000006000000}">
      <formula1>0</formula1>
    </dataValidation>
    <dataValidation type="decimal" operator="greaterThanOrEqual" allowBlank="1" showInputMessage="1" showErrorMessage="1" error="Enter Numeric figure in Percent only." prompt="Enter rate of VAT for Direct supply items indicated in Sch-1. Amount of VAT shall be displayed in the cell against TOTAL VAT." sqref="C26" xr:uid="{00000000-0002-0000-0A00-000007000000}">
      <formula1>0</formula1>
    </dataValidation>
  </dataValidations>
  <hyperlinks>
    <hyperlink ref="C29" location="Octroi!Print_Area" display="Click here for details of Octroi" xr:uid="{00000000-0004-0000-0A00-000000000000}"/>
    <hyperlink ref="C32" location="'Entry Tax'!Print_Area" display="Click here for details of Octroi" xr:uid="{00000000-0004-0000-0A00-000001000000}"/>
  </hyperlinks>
  <printOptions horizontalCentered="1"/>
  <pageMargins left="0.31" right="0.25" top="0.48" bottom="0.23" header="0.27" footer="0.24"/>
  <pageSetup paperSize="9" scale="77" fitToHeight="0" orientation="portrait" r:id="rId9"/>
  <headerFooter alignWithMargins="0">
    <oddFooter>&amp;R&amp;"Book Antiqua,Bold"&amp;10Schedule-5/ Page &amp;P of &amp;N</oddFooter>
  </headerFooter>
  <drawing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25</vt:i4>
      </vt:variant>
    </vt:vector>
  </HeadingPairs>
  <TitlesOfParts>
    <vt:vector size="45" baseType="lpstr">
      <vt:lpstr>Basic Data</vt:lpstr>
      <vt:lpstr>Cover</vt:lpstr>
      <vt:lpstr>Instructions</vt:lpstr>
      <vt:lpstr>Names of Bidder</vt:lpstr>
      <vt:lpstr>Sch-1 Dis</vt:lpstr>
      <vt:lpstr>Sch-2 Dis</vt:lpstr>
      <vt:lpstr>Sch-1</vt:lpstr>
      <vt:lpstr>Sch-2</vt:lpstr>
      <vt:lpstr>Sch-4 Dis</vt:lpstr>
      <vt:lpstr>Sch-3</vt:lpstr>
      <vt:lpstr>Sch-5 After Discount</vt:lpstr>
      <vt:lpstr>Sch-6 Dis</vt:lpstr>
      <vt:lpstr>Discount</vt:lpstr>
      <vt:lpstr>Octroi</vt:lpstr>
      <vt:lpstr>Entry Tax</vt:lpstr>
      <vt:lpstr>Other Taxes &amp; Duties</vt:lpstr>
      <vt:lpstr>Bid Form 2nd Envelope</vt:lpstr>
      <vt:lpstr>Q &amp; C</vt:lpstr>
      <vt:lpstr>T &amp; D</vt:lpstr>
      <vt:lpstr>N to W</vt:lpstr>
      <vt:lpstr>'Bid Form 2nd Envelope'!Print_Area</vt:lpstr>
      <vt:lpstr>Cover!Print_Area</vt:lpstr>
      <vt:lpstr>Discount!Print_Area</vt:lpstr>
      <vt:lpstr>'Entry Tax'!Print_Area</vt:lpstr>
      <vt:lpstr>Instructions!Print_Area</vt:lpstr>
      <vt:lpstr>Octroi!Print_Area</vt:lpstr>
      <vt:lpstr>'Other Taxes &amp; Duties'!Print_Area</vt:lpstr>
      <vt:lpstr>'Q &amp; C'!Print_Area</vt:lpstr>
      <vt:lpstr>'Sch-1'!Print_Area</vt:lpstr>
      <vt:lpstr>'Sch-1 Dis'!Print_Area</vt:lpstr>
      <vt:lpstr>'Sch-2'!Print_Area</vt:lpstr>
      <vt:lpstr>'Sch-2 Dis'!Print_Area</vt:lpstr>
      <vt:lpstr>'Sch-3'!Print_Area</vt:lpstr>
      <vt:lpstr>'Sch-4 Dis'!Print_Area</vt:lpstr>
      <vt:lpstr>'Sch-5 After Discount'!Print_Area</vt:lpstr>
      <vt:lpstr>'Sch-6 Dis'!Print_Area</vt:lpstr>
      <vt:lpstr>'T &amp; D'!Print_Area</vt:lpstr>
      <vt:lpstr>'Sch-1'!Print_Titles</vt:lpstr>
      <vt:lpstr>'Sch-1 Dis'!Print_Titles</vt:lpstr>
      <vt:lpstr>'Sch-2'!Print_Titles</vt:lpstr>
      <vt:lpstr>'Sch-2 Dis'!Print_Titles</vt:lpstr>
      <vt:lpstr>'Sch-3'!Print_Titles</vt:lpstr>
      <vt:lpstr>'Sch-4 Dis'!Print_Titles</vt:lpstr>
      <vt:lpstr>'Sch-5 After Discount'!Print_Titles</vt:lpstr>
      <vt:lpstr>'Sch-6 Dis'!Print_Titles</vt:lpstr>
    </vt:vector>
  </TitlesOfParts>
  <Company>POWERGRID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PGCIL</dc:creator>
  <cp:lastModifiedBy>Udugundla Harish {उदुगुन्ड्ला हरीश}</cp:lastModifiedBy>
  <cp:lastPrinted>2021-04-16T07:22:27Z</cp:lastPrinted>
  <dcterms:created xsi:type="dcterms:W3CDTF">2001-07-26T10:23:15Z</dcterms:created>
  <dcterms:modified xsi:type="dcterms:W3CDTF">2026-02-09T07:37:16Z</dcterms:modified>
</cp:coreProperties>
</file>