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24226"/>
  <mc:AlternateContent xmlns:mc="http://schemas.openxmlformats.org/markup-compatibility/2006">
    <mc:Choice Requires="x15">
      <x15ac:absPath xmlns:x15ac="http://schemas.microsoft.com/office/spreadsheetml/2010/11/ac" url="D:\Vikash Chandra\RTM\TW03 Pang - Kaithal\Bidding Document TW03 _ Pang _ Kaithal\"/>
    </mc:Choice>
  </mc:AlternateContent>
  <xr:revisionPtr revIDLastSave="0" documentId="13_ncr:1_{EC261747-B264-4643-9047-5E3F2A5F14A8}" xr6:coauthVersionLast="47" xr6:coauthVersionMax="47" xr10:uidLastSave="{00000000-0000-0000-0000-000000000000}"/>
  <bookViews>
    <workbookView xWindow="-120" yWindow="-120" windowWidth="29040" windowHeight="15720" tabRatio="782"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'Sch-1'!$A$18:$IV$139</definedName>
    <definedName name="_xlnm._FilterDatabase" localSheetId="5" hidden="1">'Sch-2'!$A$17:$AF$134</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'Sch-1'!$A$1:$N$143</definedName>
    <definedName name="_xlnm.Print_Area" localSheetId="5">'Sch-2'!$A$1:$J$140</definedName>
    <definedName name="_xlnm.Print_Area" localSheetId="6">'Sch-3'!$A$1:$L$131</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'Sch-1'!$15:$17</definedName>
    <definedName name="_xlnm.Print_Titles" localSheetId="5">'Sch-2'!$15:$17</definedName>
    <definedName name="_xlnm.Print_Titles" localSheetId="6">'Sch-3'!$15:$17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'Sch-3'!$M:$R</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'Sch-1'!$17:$139</definedName>
    <definedName name="Z_18EA11B4_BD82_47BF_99FA_7AB19BF74D0B_.wvu.FilterData" localSheetId="5" hidden="1">'Sch-2'!$A$17:$AF$137</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'Sch-1'!$A$1:$N$143</definedName>
    <definedName name="Z_18EA11B4_BD82_47BF_99FA_7AB19BF74D0B_.wvu.PrintArea" localSheetId="5" hidden="1">'Sch-2'!$A$1:$J$140</definedName>
    <definedName name="Z_18EA11B4_BD82_47BF_99FA_7AB19BF74D0B_.wvu.PrintArea" localSheetId="6" hidden="1">'Sch-3'!$A$1:$L$131</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'Sch-1'!$15:$17</definedName>
    <definedName name="Z_18EA11B4_BD82_47BF_99FA_7AB19BF74D0B_.wvu.PrintTitles" localSheetId="5" hidden="1">'Sch-2'!$15:$17</definedName>
    <definedName name="Z_18EA11B4_BD82_47BF_99FA_7AB19BF74D0B_.wvu.PrintTitles" localSheetId="6" hidden="1">'Sch-3'!$15:$17</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'Sch-1'!$C$1:$C$139</definedName>
    <definedName name="Z_357C9841_BEC3_434B_AC63_C04FB4321BA3_.wvu.FilterData" localSheetId="5" hidden="1">'Sch-2'!$C$1:$C$142</definedName>
    <definedName name="Z_357C9841_BEC3_434B_AC63_C04FB4321BA3_.wvu.FilterData" localSheetId="6" hidden="1">'Sch-3'!#REF!</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'Sch-1'!$A$1:$N$143</definedName>
    <definedName name="Z_357C9841_BEC3_434B_AC63_C04FB4321BA3_.wvu.PrintArea" localSheetId="5" hidden="1">'Sch-2'!$A$1:$J$142</definedName>
    <definedName name="Z_357C9841_BEC3_434B_AC63_C04FB4321BA3_.wvu.PrintArea" localSheetId="6" hidden="1">'Sch-3'!$A$1:$L$133</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'Sch-3'!$M:$T</definedName>
    <definedName name="Z_3C00DDA0_7DDE_4169_A739_550DAF5DCF8D_.wvu.Cols" localSheetId="13" hidden="1">'Sch-7'!$AA:$AG</definedName>
    <definedName name="Z_3C00DDA0_7DDE_4169_A739_550DAF5DCF8D_.wvu.FilterData" localSheetId="4" hidden="1">'Sch-1'!$C$1:$C$139</definedName>
    <definedName name="Z_3C00DDA0_7DDE_4169_A739_550DAF5DCF8D_.wvu.FilterData" localSheetId="5" hidden="1">'Sch-2'!$C$1:$C$142</definedName>
    <definedName name="Z_3C00DDA0_7DDE_4169_A739_550DAF5DCF8D_.wvu.FilterData" localSheetId="6" hidden="1">'Sch-3'!#REF!</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'Sch-1'!$A$1:$N$143</definedName>
    <definedName name="Z_3C00DDA0_7DDE_4169_A739_550DAF5DCF8D_.wvu.PrintArea" localSheetId="5" hidden="1">'Sch-2'!$A$1:$J$142</definedName>
    <definedName name="Z_3C00DDA0_7DDE_4169_A739_550DAF5DCF8D_.wvu.PrintArea" localSheetId="6" hidden="1">'Sch-3'!$A$1:$L$133</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'Sch-1'!$15:$17</definedName>
    <definedName name="Z_3C00DDA0_7DDE_4169_A739_550DAF5DCF8D_.wvu.PrintTitles" localSheetId="5" hidden="1">'Sch-2'!$15:$17</definedName>
    <definedName name="Z_3C00DDA0_7DDE_4169_A739_550DAF5DCF8D_.wvu.PrintTitles" localSheetId="6" hidden="1">'Sch-3'!$15:$17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'Sch-3'!$M:$R</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'Sch-1'!$C$1:$C$139</definedName>
    <definedName name="Z_63D51328_7CBC_4A1E_B96D_BAE91416501B_.wvu.FilterData" localSheetId="5" hidden="1">'Sch-2'!$C$1:$C$142</definedName>
    <definedName name="Z_63D51328_7CBC_4A1E_B96D_BAE91416501B_.wvu.FilterData" localSheetId="6" hidden="1">'Sch-3'!#REF!</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'Sch-1'!$A$1:$N$143</definedName>
    <definedName name="Z_63D51328_7CBC_4A1E_B96D_BAE91416501B_.wvu.PrintArea" localSheetId="5" hidden="1">'Sch-2'!$A$1:$J$142</definedName>
    <definedName name="Z_63D51328_7CBC_4A1E_B96D_BAE91416501B_.wvu.PrintArea" localSheetId="6" hidden="1">'Sch-3'!$A$1:$L$133</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'Sch-1'!$15:$17</definedName>
    <definedName name="Z_63D51328_7CBC_4A1E_B96D_BAE91416501B_.wvu.PrintTitles" localSheetId="5" hidden="1">'Sch-2'!$15:$17</definedName>
    <definedName name="Z_63D51328_7CBC_4A1E_B96D_BAE91416501B_.wvu.PrintTitles" localSheetId="6" hidden="1">'Sch-3'!$15:$17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'Sch-3'!$M:$X</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'Sch-1'!$A$18:$IV$139</definedName>
    <definedName name="Z_889C3D82_0A24_4765_A688_A80A782F5056_.wvu.FilterData" localSheetId="5" hidden="1">'Sch-2'!$A$17:$AF$134</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'Sch-1'!$A$1:$N$143</definedName>
    <definedName name="Z_889C3D82_0A24_4765_A688_A80A782F5056_.wvu.PrintArea" localSheetId="5" hidden="1">'Sch-2'!$A$1:$J$140</definedName>
    <definedName name="Z_889C3D82_0A24_4765_A688_A80A782F5056_.wvu.PrintArea" localSheetId="6" hidden="1">'Sch-3'!$A$1:$L$131</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'Sch-1'!$15:$17</definedName>
    <definedName name="Z_889C3D82_0A24_4765_A688_A80A782F5056_.wvu.PrintTitles" localSheetId="5" hidden="1">'Sch-2'!$15:$17</definedName>
    <definedName name="Z_889C3D82_0A24_4765_A688_A80A782F5056_.wvu.PrintTitles" localSheetId="6" hidden="1">'Sch-3'!$15:$17</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'Sch-3'!$M:$X</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'Sch-1'!$A$18:$IV$139</definedName>
    <definedName name="Z_89CB4E6A_722E_4E39_885D_E2A6D0D08321_.wvu.FilterData" localSheetId="5" hidden="1">'Sch-2'!$A$17:$AF$134</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'Sch-1'!$A$1:$N$143</definedName>
    <definedName name="Z_89CB4E6A_722E_4E39_885D_E2A6D0D08321_.wvu.PrintArea" localSheetId="5" hidden="1">'Sch-2'!$A$1:$J$140</definedName>
    <definedName name="Z_89CB4E6A_722E_4E39_885D_E2A6D0D08321_.wvu.PrintArea" localSheetId="6" hidden="1">'Sch-3'!$A$1:$L$131</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'Sch-1'!$15:$17</definedName>
    <definedName name="Z_89CB4E6A_722E_4E39_885D_E2A6D0D08321_.wvu.PrintTitles" localSheetId="5" hidden="1">'Sch-2'!$15:$17</definedName>
    <definedName name="Z_89CB4E6A_722E_4E39_885D_E2A6D0D08321_.wvu.PrintTitles" localSheetId="6" hidden="1">'Sch-3'!$15:$17</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'Sch-3'!$M:$U</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'Sch-1'!$17:$139</definedName>
    <definedName name="Z_915C64AD_BD67_44F0_9117_5B9D998BA799_.wvu.FilterData" localSheetId="5" hidden="1">'Sch-2'!$A$17:$AF$137</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'Sch-1'!$A$1:$N$143</definedName>
    <definedName name="Z_915C64AD_BD67_44F0_9117_5B9D998BA799_.wvu.PrintArea" localSheetId="5" hidden="1">'Sch-2'!$A$1:$J$140</definedName>
    <definedName name="Z_915C64AD_BD67_44F0_9117_5B9D998BA799_.wvu.PrintArea" localSheetId="6" hidden="1">'Sch-3'!$A$1:$L$131</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'Sch-1'!$15:$17</definedName>
    <definedName name="Z_915C64AD_BD67_44F0_9117_5B9D998BA799_.wvu.PrintTitles" localSheetId="5" hidden="1">'Sch-2'!$15:$17</definedName>
    <definedName name="Z_915C64AD_BD67_44F0_9117_5B9D998BA799_.wvu.PrintTitles" localSheetId="6" hidden="1">'Sch-3'!$15:$17</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'Sch-3'!$M:$W</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'Sch-1'!$17:$139</definedName>
    <definedName name="Z_99CA2F10_F926_46DC_8609_4EAE5B9F3585_.wvu.FilterData" localSheetId="5" hidden="1">'Sch-2'!$A$17:$AF$137</definedName>
    <definedName name="Z_99CA2F10_F926_46DC_8609_4EAE5B9F3585_.wvu.FilterData" localSheetId="6" hidden="1">'Sch-3'!$A$17:$AA$125</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'Sch-1'!$A$1:$N$143</definedName>
    <definedName name="Z_99CA2F10_F926_46DC_8609_4EAE5B9F3585_.wvu.PrintArea" localSheetId="5" hidden="1">'Sch-2'!$A$1:$J$140</definedName>
    <definedName name="Z_99CA2F10_F926_46DC_8609_4EAE5B9F3585_.wvu.PrintArea" localSheetId="6" hidden="1">'Sch-3'!$A$1:$L$131</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'Sch-1'!$15:$17</definedName>
    <definedName name="Z_99CA2F10_F926_46DC_8609_4EAE5B9F3585_.wvu.PrintTitles" localSheetId="5" hidden="1">'Sch-2'!$15:$17</definedName>
    <definedName name="Z_99CA2F10_F926_46DC_8609_4EAE5B9F3585_.wvu.PrintTitles" localSheetId="6" hidden="1">'Sch-3'!$15:$17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'Sch-3'!$M:$U</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'Sch-1'!$17:$139</definedName>
    <definedName name="Z_A58DB4DF_40C7_4BEB_B85E_6BD6F54941CF_.wvu.FilterData" localSheetId="5" hidden="1">'Sch-2'!$A$17:$AF$137</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'Sch-1'!$A$1:$N$143</definedName>
    <definedName name="Z_A58DB4DF_40C7_4BEB_B85E_6BD6F54941CF_.wvu.PrintArea" localSheetId="5" hidden="1">'Sch-2'!$A$1:$J$140</definedName>
    <definedName name="Z_A58DB4DF_40C7_4BEB_B85E_6BD6F54941CF_.wvu.PrintArea" localSheetId="6" hidden="1">'Sch-3'!$A$1:$L$131</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'Sch-1'!$15:$17</definedName>
    <definedName name="Z_A58DB4DF_40C7_4BEB_B85E_6BD6F54941CF_.wvu.PrintTitles" localSheetId="5" hidden="1">'Sch-2'!$15:$17</definedName>
    <definedName name="Z_A58DB4DF_40C7_4BEB_B85E_6BD6F54941CF_.wvu.PrintTitles" localSheetId="6" hidden="1">'Sch-3'!$15:$17</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'Sch-3'!$M:$R</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'Sch-1'!$C$1:$C$139</definedName>
    <definedName name="Z_B96E710B_6DD7_4DE1_95AB_C9EE060CD030_.wvu.FilterData" localSheetId="5" hidden="1">'Sch-2'!$C$1:$C$142</definedName>
    <definedName name="Z_B96E710B_6DD7_4DE1_95AB_C9EE060CD030_.wvu.FilterData" localSheetId="6" hidden="1">'Sch-3'!#REF!</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'Sch-1'!$A$1:$N$143</definedName>
    <definedName name="Z_B96E710B_6DD7_4DE1_95AB_C9EE060CD030_.wvu.PrintArea" localSheetId="5" hidden="1">'Sch-2'!$A$1:$J$142</definedName>
    <definedName name="Z_B96E710B_6DD7_4DE1_95AB_C9EE060CD030_.wvu.PrintArea" localSheetId="6" hidden="1">'Sch-3'!$A$1:$L$133</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'Sch-1'!$15:$17</definedName>
    <definedName name="Z_B96E710B_6DD7_4DE1_95AB_C9EE060CD030_.wvu.PrintTitles" localSheetId="5" hidden="1">'Sch-2'!$15:$17</definedName>
    <definedName name="Z_B96E710B_6DD7_4DE1_95AB_C9EE060CD030_.wvu.PrintTitles" localSheetId="6" hidden="1">'Sch-3'!$15:$17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'Sch-3'!$M:$R</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'Sch-1'!$17:$139</definedName>
    <definedName name="Z_CCA37BAE_906F_43D5_9FD9_B13563E4B9D7_.wvu.FilterData" localSheetId="5" hidden="1">'Sch-2'!$A$17:$AF$137</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'Sch-1'!$A$1:$N$143</definedName>
    <definedName name="Z_CCA37BAE_906F_43D5_9FD9_B13563E4B9D7_.wvu.PrintArea" localSheetId="5" hidden="1">'Sch-2'!$A$1:$J$140</definedName>
    <definedName name="Z_CCA37BAE_906F_43D5_9FD9_B13563E4B9D7_.wvu.PrintArea" localSheetId="6" hidden="1">'Sch-3'!$A$1:$L$131</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'Sch-1'!$15:$17</definedName>
    <definedName name="Z_CCA37BAE_906F_43D5_9FD9_B13563E4B9D7_.wvu.PrintTitles" localSheetId="5" hidden="1">'Sch-2'!$15:$17</definedName>
    <definedName name="Z_CCA37BAE_906F_43D5_9FD9_B13563E4B9D7_.wvu.PrintTitles" localSheetId="6" hidden="1">'Sch-3'!$15:$17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amrat Jain - Personal View" guid="{89CB4E6A-722E-4E39-885D-E2A6D0D08321}" mergeInterval="0" personalView="1" maximized="1" xWindow="-11" yWindow="-11" windowWidth="1942" windowHeight="1042" tabRatio="607" activeSheetId="2"/>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Samrat Jain {Samrat Jain} - Personal View" guid="{889C3D82-0A24-4765-A688-A80A782F5056}" mergeInterval="0" personalView="1" maximized="1" xWindow="-8" yWindow="-8" windowWidth="1936" windowHeight="1056" tabRatio="557"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7" l="1"/>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L19" i="7"/>
  <c r="M19" i="7" s="1"/>
  <c r="L20" i="7"/>
  <c r="M20" i="7" s="1"/>
  <c r="L21" i="7"/>
  <c r="M21" i="7" s="1"/>
  <c r="L22" i="7"/>
  <c r="M22" i="7" s="1"/>
  <c r="L23" i="7"/>
  <c r="M23" i="7" s="1"/>
  <c r="L24" i="7"/>
  <c r="M24" i="7" s="1"/>
  <c r="L25" i="7"/>
  <c r="M25" i="7" s="1"/>
  <c r="L26" i="7"/>
  <c r="M26" i="7" s="1"/>
  <c r="L27" i="7"/>
  <c r="M27" i="7" s="1"/>
  <c r="L28" i="7"/>
  <c r="M28" i="7" s="1"/>
  <c r="L29" i="7"/>
  <c r="M29" i="7" s="1"/>
  <c r="L30" i="7"/>
  <c r="M30" i="7" s="1"/>
  <c r="L31" i="7"/>
  <c r="M31" i="7" s="1"/>
  <c r="L32" i="7"/>
  <c r="M32" i="7" s="1"/>
  <c r="L33" i="7"/>
  <c r="M33" i="7" s="1"/>
  <c r="L34" i="7"/>
  <c r="M34" i="7" s="1"/>
  <c r="L35" i="7"/>
  <c r="M35" i="7" s="1"/>
  <c r="L36" i="7"/>
  <c r="M36" i="7" s="1"/>
  <c r="L37" i="7"/>
  <c r="N37" i="7" s="1"/>
  <c r="L38" i="7"/>
  <c r="N38" i="7" s="1"/>
  <c r="L39" i="7"/>
  <c r="M39" i="7" s="1"/>
  <c r="L40" i="7"/>
  <c r="M40" i="7" s="1"/>
  <c r="L41" i="7"/>
  <c r="M41" i="7" s="1"/>
  <c r="L42" i="7"/>
  <c r="M42" i="7" s="1"/>
  <c r="L43" i="7"/>
  <c r="M43" i="7" s="1"/>
  <c r="L44" i="7"/>
  <c r="M44" i="7" s="1"/>
  <c r="L45" i="7"/>
  <c r="M45" i="7" s="1"/>
  <c r="L46" i="7"/>
  <c r="M46" i="7" s="1"/>
  <c r="L47" i="7"/>
  <c r="M47" i="7" s="1"/>
  <c r="L48" i="7"/>
  <c r="M48" i="7" s="1"/>
  <c r="L49" i="7"/>
  <c r="N49" i="7" s="1"/>
  <c r="L50" i="7"/>
  <c r="N50" i="7" s="1"/>
  <c r="L51" i="7"/>
  <c r="N51" i="7" s="1"/>
  <c r="L52" i="7"/>
  <c r="M52" i="7" s="1"/>
  <c r="L53" i="7"/>
  <c r="N53" i="7" s="1"/>
  <c r="L54" i="7"/>
  <c r="M54" i="7" s="1"/>
  <c r="L55" i="7"/>
  <c r="M55" i="7" s="1"/>
  <c r="L56" i="7"/>
  <c r="M56" i="7" s="1"/>
  <c r="L57" i="7"/>
  <c r="N57" i="7" s="1"/>
  <c r="L58" i="7"/>
  <c r="M58" i="7" s="1"/>
  <c r="L59" i="7"/>
  <c r="M59" i="7" s="1"/>
  <c r="L60" i="7"/>
  <c r="M60" i="7" s="1"/>
  <c r="L61" i="7"/>
  <c r="N61" i="7" s="1"/>
  <c r="L62" i="7"/>
  <c r="N62" i="7" s="1"/>
  <c r="L63" i="7"/>
  <c r="N63" i="7" s="1"/>
  <c r="L64" i="7"/>
  <c r="M64" i="7" s="1"/>
  <c r="L65" i="7"/>
  <c r="N65" i="7" s="1"/>
  <c r="L66" i="7"/>
  <c r="M66" i="7" s="1"/>
  <c r="L67" i="7"/>
  <c r="M67" i="7" s="1"/>
  <c r="L68" i="7"/>
  <c r="M68" i="7" s="1"/>
  <c r="L69" i="7"/>
  <c r="M69" i="7" s="1"/>
  <c r="L70" i="7"/>
  <c r="M70" i="7" s="1"/>
  <c r="L71" i="7"/>
  <c r="M71" i="7" s="1"/>
  <c r="L72" i="7"/>
  <c r="M72" i="7" s="1"/>
  <c r="L73" i="7"/>
  <c r="N73" i="7" s="1"/>
  <c r="L74" i="7"/>
  <c r="N74" i="7" s="1"/>
  <c r="L75" i="7"/>
  <c r="N75" i="7" s="1"/>
  <c r="L76" i="7"/>
  <c r="M76" i="7" s="1"/>
  <c r="L77" i="7"/>
  <c r="N77" i="7" s="1"/>
  <c r="L78" i="7"/>
  <c r="M78" i="7" s="1"/>
  <c r="L79" i="7"/>
  <c r="M79" i="7" s="1"/>
  <c r="L80" i="7"/>
  <c r="M80" i="7" s="1"/>
  <c r="L81" i="7"/>
  <c r="M81" i="7" s="1"/>
  <c r="L82" i="7"/>
  <c r="M82" i="7" s="1"/>
  <c r="L83" i="7"/>
  <c r="M83" i="7" s="1"/>
  <c r="L84" i="7"/>
  <c r="M84" i="7" s="1"/>
  <c r="L85" i="7"/>
  <c r="N85" i="7" s="1"/>
  <c r="L86" i="7"/>
  <c r="N86" i="7" s="1"/>
  <c r="L87" i="7"/>
  <c r="N87" i="7" s="1"/>
  <c r="L88" i="7"/>
  <c r="M88" i="7" s="1"/>
  <c r="L89" i="7"/>
  <c r="N89" i="7" s="1"/>
  <c r="L90" i="7"/>
  <c r="M90" i="7" s="1"/>
  <c r="L91" i="7"/>
  <c r="M91" i="7" s="1"/>
  <c r="L92" i="7"/>
  <c r="M92" i="7" s="1"/>
  <c r="L93" i="7"/>
  <c r="M93" i="7" s="1"/>
  <c r="L94" i="7"/>
  <c r="M94" i="7" s="1"/>
  <c r="L95" i="7"/>
  <c r="M95" i="7" s="1"/>
  <c r="L96" i="7"/>
  <c r="M96" i="7" s="1"/>
  <c r="L97" i="7"/>
  <c r="N97" i="7" s="1"/>
  <c r="L98" i="7"/>
  <c r="N98" i="7" s="1"/>
  <c r="L99" i="7"/>
  <c r="M99" i="7" s="1"/>
  <c r="L100" i="7"/>
  <c r="M100" i="7" s="1"/>
  <c r="L101" i="7"/>
  <c r="N101" i="7" s="1"/>
  <c r="L102" i="7"/>
  <c r="M102" i="7" s="1"/>
  <c r="L103" i="7"/>
  <c r="M103" i="7" s="1"/>
  <c r="L104" i="7"/>
  <c r="M104" i="7" s="1"/>
  <c r="L105" i="7"/>
  <c r="N105" i="7" s="1"/>
  <c r="L106" i="7"/>
  <c r="M106" i="7" s="1"/>
  <c r="L107" i="7"/>
  <c r="M107" i="7" s="1"/>
  <c r="L108" i="7"/>
  <c r="M108" i="7" s="1"/>
  <c r="L109" i="7"/>
  <c r="N109" i="7" s="1"/>
  <c r="L110" i="7"/>
  <c r="N110" i="7" s="1"/>
  <c r="L111" i="7"/>
  <c r="N111" i="7" s="1"/>
  <c r="L112" i="7"/>
  <c r="M112" i="7" s="1"/>
  <c r="L113" i="7"/>
  <c r="N113" i="7" s="1"/>
  <c r="L114" i="7"/>
  <c r="M114" i="7" s="1"/>
  <c r="L115" i="7"/>
  <c r="M115" i="7" s="1"/>
  <c r="L116" i="7"/>
  <c r="M116" i="7" s="1"/>
  <c r="L117" i="7"/>
  <c r="M117" i="7" s="1"/>
  <c r="L118" i="7"/>
  <c r="M118" i="7" s="1"/>
  <c r="L119" i="7"/>
  <c r="M119" i="7" s="1"/>
  <c r="L120" i="7"/>
  <c r="M120" i="7" s="1"/>
  <c r="L121" i="7"/>
  <c r="N121" i="7" s="1"/>
  <c r="L122" i="7"/>
  <c r="N122" i="7" s="1"/>
  <c r="L123" i="7"/>
  <c r="N123" i="7" s="1"/>
  <c r="L124" i="7"/>
  <c r="M124" i="7" s="1"/>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T19" i="5"/>
  <c r="T20" i="5"/>
  <c r="T21" i="5"/>
  <c r="T22" i="5"/>
  <c r="T23" i="5"/>
  <c r="T24" i="5"/>
  <c r="T25" i="5"/>
  <c r="T26" i="5"/>
  <c r="O27" i="5"/>
  <c r="T27" i="5"/>
  <c r="T28" i="5"/>
  <c r="T29" i="5"/>
  <c r="T30" i="5"/>
  <c r="T31" i="5"/>
  <c r="T32" i="5"/>
  <c r="T33" i="5"/>
  <c r="T34" i="5"/>
  <c r="T35" i="5"/>
  <c r="T36" i="5"/>
  <c r="T37" i="5"/>
  <c r="T38" i="5"/>
  <c r="T39" i="5"/>
  <c r="T40" i="5"/>
  <c r="T41" i="5"/>
  <c r="T42" i="5"/>
  <c r="T43" i="5"/>
  <c r="T44" i="5"/>
  <c r="T45" i="5"/>
  <c r="T46" i="5"/>
  <c r="T47" i="5"/>
  <c r="T48" i="5"/>
  <c r="T49" i="5"/>
  <c r="T50" i="5"/>
  <c r="P51" i="5"/>
  <c r="T51" i="5"/>
  <c r="P52"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O121" i="5"/>
  <c r="T121" i="5"/>
  <c r="T122" i="5"/>
  <c r="T123" i="5"/>
  <c r="T124" i="5"/>
  <c r="T125" i="5"/>
  <c r="T126" i="5"/>
  <c r="T127" i="5"/>
  <c r="T128" i="5"/>
  <c r="T129" i="5"/>
  <c r="T130" i="5"/>
  <c r="T131" i="5"/>
  <c r="T132" i="5"/>
  <c r="T133" i="5"/>
  <c r="P134" i="5"/>
  <c r="T134" i="5"/>
  <c r="N19" i="5"/>
  <c r="O19" i="5" s="1"/>
  <c r="N20" i="5"/>
  <c r="P20" i="5" s="1"/>
  <c r="N21" i="5"/>
  <c r="P21" i="5" s="1"/>
  <c r="N22" i="5"/>
  <c r="P22" i="5" s="1"/>
  <c r="N23" i="5"/>
  <c r="P23" i="5" s="1"/>
  <c r="N24" i="5"/>
  <c r="O24" i="5" s="1"/>
  <c r="N25" i="5"/>
  <c r="P25" i="5" s="1"/>
  <c r="N26" i="5"/>
  <c r="O26" i="5" s="1"/>
  <c r="N27" i="5"/>
  <c r="P27" i="5" s="1"/>
  <c r="N28" i="5"/>
  <c r="O28" i="5" s="1"/>
  <c r="N29" i="5"/>
  <c r="P29" i="5" s="1"/>
  <c r="N30" i="5"/>
  <c r="O30" i="5" s="1"/>
  <c r="N31" i="5"/>
  <c r="O31" i="5" s="1"/>
  <c r="N32" i="5"/>
  <c r="O32" i="5" s="1"/>
  <c r="N33" i="5"/>
  <c r="P33" i="5" s="1"/>
  <c r="N34" i="5"/>
  <c r="O34" i="5" s="1"/>
  <c r="N35" i="5"/>
  <c r="P35" i="5" s="1"/>
  <c r="N36" i="5"/>
  <c r="P36" i="5" s="1"/>
  <c r="N37" i="5"/>
  <c r="P37" i="5" s="1"/>
  <c r="N38" i="5"/>
  <c r="O38" i="5" s="1"/>
  <c r="N39" i="5"/>
  <c r="O39" i="5" s="1"/>
  <c r="N40" i="5"/>
  <c r="O40" i="5" s="1"/>
  <c r="N41" i="5"/>
  <c r="P41" i="5" s="1"/>
  <c r="N42" i="5"/>
  <c r="O42" i="5" s="1"/>
  <c r="N43" i="5"/>
  <c r="O43" i="5" s="1"/>
  <c r="N44" i="5"/>
  <c r="O44" i="5" s="1"/>
  <c r="N45" i="5"/>
  <c r="P45" i="5" s="1"/>
  <c r="N46" i="5"/>
  <c r="O46" i="5" s="1"/>
  <c r="N47" i="5"/>
  <c r="O47" i="5" s="1"/>
  <c r="N48" i="5"/>
  <c r="P48" i="5" s="1"/>
  <c r="N49" i="5"/>
  <c r="P49" i="5" s="1"/>
  <c r="N50" i="5"/>
  <c r="O50" i="5" s="1"/>
  <c r="N51" i="5"/>
  <c r="O51" i="5" s="1"/>
  <c r="N52" i="5"/>
  <c r="O52" i="5" s="1"/>
  <c r="N53" i="5"/>
  <c r="P53" i="5" s="1"/>
  <c r="N54" i="5"/>
  <c r="O54" i="5" s="1"/>
  <c r="N55" i="5"/>
  <c r="O55" i="5" s="1"/>
  <c r="N56" i="5"/>
  <c r="O56" i="5" s="1"/>
  <c r="N57" i="5"/>
  <c r="P57" i="5" s="1"/>
  <c r="N58" i="5"/>
  <c r="P58" i="5" s="1"/>
  <c r="N59" i="5"/>
  <c r="P59" i="5" s="1"/>
  <c r="N60" i="5"/>
  <c r="O60" i="5" s="1"/>
  <c r="N61" i="5"/>
  <c r="P61" i="5" s="1"/>
  <c r="N62" i="5"/>
  <c r="O62" i="5" s="1"/>
  <c r="N63" i="5"/>
  <c r="O63" i="5" s="1"/>
  <c r="N64" i="5"/>
  <c r="O64" i="5" s="1"/>
  <c r="N65" i="5"/>
  <c r="P65" i="5" s="1"/>
  <c r="N66" i="5"/>
  <c r="O66" i="5" s="1"/>
  <c r="N67" i="5"/>
  <c r="O67" i="5" s="1"/>
  <c r="N68" i="5"/>
  <c r="O68" i="5" s="1"/>
  <c r="N69" i="5"/>
  <c r="P69" i="5" s="1"/>
  <c r="N70" i="5"/>
  <c r="P70" i="5" s="1"/>
  <c r="N71" i="5"/>
  <c r="P71" i="5" s="1"/>
  <c r="N72" i="5"/>
  <c r="P72" i="5" s="1"/>
  <c r="N73" i="5"/>
  <c r="P73" i="5" s="1"/>
  <c r="N74" i="5"/>
  <c r="O74" i="5" s="1"/>
  <c r="N75" i="5"/>
  <c r="O75" i="5" s="1"/>
  <c r="N76" i="5"/>
  <c r="O76" i="5" s="1"/>
  <c r="N77" i="5"/>
  <c r="P77" i="5" s="1"/>
  <c r="N78" i="5"/>
  <c r="O78" i="5" s="1"/>
  <c r="N79" i="5"/>
  <c r="O79" i="5" s="1"/>
  <c r="N80" i="5"/>
  <c r="O80" i="5" s="1"/>
  <c r="N81" i="5"/>
  <c r="P81" i="5" s="1"/>
  <c r="N82" i="5"/>
  <c r="O82" i="5" s="1"/>
  <c r="N83" i="5"/>
  <c r="O83" i="5" s="1"/>
  <c r="N84" i="5"/>
  <c r="P84" i="5" s="1"/>
  <c r="N85" i="5"/>
  <c r="P85" i="5" s="1"/>
  <c r="N86" i="5"/>
  <c r="P86" i="5" s="1"/>
  <c r="N87" i="5"/>
  <c r="O87" i="5" s="1"/>
  <c r="N88" i="5"/>
  <c r="O88" i="5" s="1"/>
  <c r="N89" i="5"/>
  <c r="P89" i="5" s="1"/>
  <c r="N90" i="5"/>
  <c r="O90" i="5" s="1"/>
  <c r="N91" i="5"/>
  <c r="O91" i="5" s="1"/>
  <c r="N92" i="5"/>
  <c r="O92" i="5" s="1"/>
  <c r="N93" i="5"/>
  <c r="P93" i="5" s="1"/>
  <c r="N94" i="5"/>
  <c r="P94" i="5" s="1"/>
  <c r="N95" i="5"/>
  <c r="O95" i="5" s="1"/>
  <c r="N96" i="5"/>
  <c r="O96" i="5" s="1"/>
  <c r="N97" i="5"/>
  <c r="P97" i="5" s="1"/>
  <c r="N98" i="5"/>
  <c r="O98" i="5" s="1"/>
  <c r="N99" i="5"/>
  <c r="O99" i="5" s="1"/>
  <c r="N100" i="5"/>
  <c r="O100" i="5" s="1"/>
  <c r="N101" i="5"/>
  <c r="P101" i="5" s="1"/>
  <c r="N102" i="5"/>
  <c r="O102" i="5" s="1"/>
  <c r="N103" i="5"/>
  <c r="O103" i="5" s="1"/>
  <c r="N104" i="5"/>
  <c r="O104" i="5" s="1"/>
  <c r="N105" i="5"/>
  <c r="P105" i="5" s="1"/>
  <c r="N106" i="5"/>
  <c r="P106" i="5" s="1"/>
  <c r="N107" i="5"/>
  <c r="P107" i="5" s="1"/>
  <c r="N108" i="5"/>
  <c r="O108" i="5" s="1"/>
  <c r="N109" i="5"/>
  <c r="P109" i="5" s="1"/>
  <c r="N110" i="5"/>
  <c r="O110" i="5" s="1"/>
  <c r="N111" i="5"/>
  <c r="O111" i="5" s="1"/>
  <c r="N112" i="5"/>
  <c r="O112" i="5" s="1"/>
  <c r="N113" i="5"/>
  <c r="P113" i="5" s="1"/>
  <c r="N114" i="5"/>
  <c r="O114" i="5" s="1"/>
  <c r="N115" i="5"/>
  <c r="O115" i="5" s="1"/>
  <c r="N116" i="5"/>
  <c r="O116" i="5" s="1"/>
  <c r="N117" i="5"/>
  <c r="P117" i="5" s="1"/>
  <c r="N118" i="5"/>
  <c r="O118" i="5" s="1"/>
  <c r="N119" i="5"/>
  <c r="P119" i="5" s="1"/>
  <c r="N120" i="5"/>
  <c r="O120" i="5" s="1"/>
  <c r="N121" i="5"/>
  <c r="P121" i="5" s="1"/>
  <c r="N122" i="5"/>
  <c r="O122" i="5" s="1"/>
  <c r="N123" i="5"/>
  <c r="O123" i="5" s="1"/>
  <c r="N124" i="5"/>
  <c r="O124" i="5" s="1"/>
  <c r="N125" i="5"/>
  <c r="P125" i="5" s="1"/>
  <c r="N126" i="5"/>
  <c r="O126" i="5" s="1"/>
  <c r="N127" i="5"/>
  <c r="P127" i="5" s="1"/>
  <c r="N128" i="5"/>
  <c r="O128" i="5" s="1"/>
  <c r="N129" i="5"/>
  <c r="P129" i="5" s="1"/>
  <c r="N130" i="5"/>
  <c r="O130" i="5" s="1"/>
  <c r="N131" i="5"/>
  <c r="P131" i="5" s="1"/>
  <c r="N132" i="5"/>
  <c r="P132" i="5" s="1"/>
  <c r="N133" i="5"/>
  <c r="P133" i="5" s="1"/>
  <c r="N134" i="5"/>
  <c r="O134" i="5" s="1"/>
  <c r="N76" i="7" l="1"/>
  <c r="M105" i="7"/>
  <c r="M57" i="7"/>
  <c r="N124" i="7"/>
  <c r="O72" i="5"/>
  <c r="O109" i="5"/>
  <c r="P108" i="5"/>
  <c r="P40" i="5"/>
  <c r="P78" i="5"/>
  <c r="O97" i="5"/>
  <c r="O58" i="5"/>
  <c r="O86" i="5"/>
  <c r="O48" i="5"/>
  <c r="P122" i="5"/>
  <c r="O84" i="5"/>
  <c r="P96" i="5"/>
  <c r="P63" i="5"/>
  <c r="P102" i="5"/>
  <c r="N93" i="7"/>
  <c r="N45" i="7"/>
  <c r="N27" i="7"/>
  <c r="N112" i="7"/>
  <c r="N64" i="7"/>
  <c r="N81" i="7"/>
  <c r="N100" i="7"/>
  <c r="N52" i="7"/>
  <c r="N33" i="7"/>
  <c r="N117" i="7"/>
  <c r="N69" i="7"/>
  <c r="N88" i="7"/>
  <c r="N40" i="7"/>
  <c r="N39" i="7"/>
  <c r="P126" i="5"/>
  <c r="P39" i="5"/>
  <c r="O127" i="5"/>
  <c r="O101" i="5"/>
  <c r="P120" i="5"/>
  <c r="P100" i="5"/>
  <c r="P88" i="5"/>
  <c r="P75" i="5"/>
  <c r="P62" i="5"/>
  <c r="P44" i="5"/>
  <c r="P31" i="5"/>
  <c r="P26" i="5"/>
  <c r="P114" i="5"/>
  <c r="O132" i="5"/>
  <c r="O125" i="5"/>
  <c r="P111" i="5"/>
  <c r="O106" i="5"/>
  <c r="P55" i="5"/>
  <c r="P50" i="5"/>
  <c r="P99" i="5"/>
  <c r="P38" i="5"/>
  <c r="P87" i="5"/>
  <c r="P74" i="5"/>
  <c r="O61" i="5"/>
  <c r="P54" i="5"/>
  <c r="P30" i="5"/>
  <c r="O25" i="5"/>
  <c r="P123" i="5"/>
  <c r="P110" i="5"/>
  <c r="P92" i="5"/>
  <c r="P79" i="5"/>
  <c r="P66" i="5"/>
  <c r="O49" i="5"/>
  <c r="P42" i="5"/>
  <c r="P90" i="5"/>
  <c r="P103" i="5"/>
  <c r="P98" i="5"/>
  <c r="P60" i="5"/>
  <c r="P24" i="5"/>
  <c r="O73" i="5"/>
  <c r="O53" i="5"/>
  <c r="O36" i="5"/>
  <c r="O29" i="5"/>
  <c r="N99" i="7"/>
  <c r="M123" i="7"/>
  <c r="M111" i="7"/>
  <c r="M87" i="7"/>
  <c r="M75" i="7"/>
  <c r="M63" i="7"/>
  <c r="M51" i="7"/>
  <c r="N32" i="7"/>
  <c r="N116" i="7"/>
  <c r="N104" i="7"/>
  <c r="N92" i="7"/>
  <c r="N80" i="7"/>
  <c r="N68" i="7"/>
  <c r="N56" i="7"/>
  <c r="N44" i="7"/>
  <c r="M38" i="7"/>
  <c r="M122" i="7"/>
  <c r="M110" i="7"/>
  <c r="M98" i="7"/>
  <c r="M86" i="7"/>
  <c r="M74" i="7"/>
  <c r="M62" i="7"/>
  <c r="M50" i="7"/>
  <c r="N24" i="7"/>
  <c r="M37" i="7"/>
  <c r="N30" i="7"/>
  <c r="M121" i="7"/>
  <c r="N114" i="7"/>
  <c r="M109" i="7"/>
  <c r="N102" i="7"/>
  <c r="M97" i="7"/>
  <c r="N90" i="7"/>
  <c r="M85" i="7"/>
  <c r="N78" i="7"/>
  <c r="M73" i="7"/>
  <c r="N66" i="7"/>
  <c r="M61" i="7"/>
  <c r="N54" i="7"/>
  <c r="M49" i="7"/>
  <c r="N42" i="7"/>
  <c r="N36" i="7"/>
  <c r="N120" i="7"/>
  <c r="N108" i="7"/>
  <c r="N96" i="7"/>
  <c r="N84" i="7"/>
  <c r="N72" i="7"/>
  <c r="N60" i="7"/>
  <c r="N48" i="7"/>
  <c r="M113" i="7"/>
  <c r="M101" i="7"/>
  <c r="M89" i="7"/>
  <c r="M77" i="7"/>
  <c r="M65" i="7"/>
  <c r="M53" i="7"/>
  <c r="N28" i="7"/>
  <c r="N118" i="7"/>
  <c r="N106" i="7"/>
  <c r="N94" i="7"/>
  <c r="N82" i="7"/>
  <c r="N70" i="7"/>
  <c r="N58" i="7"/>
  <c r="N46" i="7"/>
  <c r="N34" i="7"/>
  <c r="N26" i="7"/>
  <c r="N22" i="7"/>
  <c r="N41" i="7"/>
  <c r="N29" i="7"/>
  <c r="N25" i="7"/>
  <c r="N21" i="7"/>
  <c r="N20" i="7"/>
  <c r="N119" i="7"/>
  <c r="N115" i="7"/>
  <c r="N107" i="7"/>
  <c r="N103" i="7"/>
  <c r="N95" i="7"/>
  <c r="N91" i="7"/>
  <c r="N83" i="7"/>
  <c r="N79" i="7"/>
  <c r="N71" i="7"/>
  <c r="N67" i="7"/>
  <c r="N59" i="7"/>
  <c r="N55" i="7"/>
  <c r="N47" i="7"/>
  <c r="N43" i="7"/>
  <c r="N35" i="7"/>
  <c r="N31" i="7"/>
  <c r="N23" i="7"/>
  <c r="N19" i="7"/>
  <c r="O131" i="5"/>
  <c r="O35" i="5"/>
  <c r="O22" i="5"/>
  <c r="O113" i="5"/>
  <c r="P104" i="5"/>
  <c r="P91" i="5"/>
  <c r="O65" i="5"/>
  <c r="P56" i="5"/>
  <c r="P43" i="5"/>
  <c r="P130" i="5"/>
  <c r="O117" i="5"/>
  <c r="P95" i="5"/>
  <c r="P82" i="5"/>
  <c r="O69" i="5"/>
  <c r="P47" i="5"/>
  <c r="P34" i="5"/>
  <c r="O21" i="5"/>
  <c r="P112" i="5"/>
  <c r="P64" i="5"/>
  <c r="P118" i="5"/>
  <c r="P83" i="5"/>
  <c r="O129" i="5"/>
  <c r="O71" i="5"/>
  <c r="O23" i="5"/>
  <c r="O70" i="5"/>
  <c r="P46" i="5"/>
  <c r="O33" i="5"/>
  <c r="O20" i="5"/>
  <c r="O133" i="5"/>
  <c r="P124" i="5"/>
  <c r="O107" i="5"/>
  <c r="O94" i="5"/>
  <c r="O85" i="5"/>
  <c r="P76" i="5"/>
  <c r="O59" i="5"/>
  <c r="O37" i="5"/>
  <c r="P28" i="5"/>
  <c r="O105" i="5"/>
  <c r="O57" i="5"/>
  <c r="P116" i="5"/>
  <c r="P68" i="5"/>
  <c r="O81" i="5"/>
  <c r="P128" i="5"/>
  <c r="P115" i="5"/>
  <c r="O89" i="5"/>
  <c r="P80" i="5"/>
  <c r="P67" i="5"/>
  <c r="O41" i="5"/>
  <c r="P32" i="5"/>
  <c r="P19" i="5"/>
  <c r="O119" i="5"/>
  <c r="O77" i="5"/>
  <c r="O93" i="5"/>
  <c r="O45" i="5"/>
  <c r="T135" i="5" l="1"/>
  <c r="N137" i="5" l="1"/>
  <c r="IV16" i="5" l="1"/>
  <c r="R18" i="7" l="1"/>
  <c r="R125" i="7" s="1"/>
  <c r="T18" i="5"/>
  <c r="T136" i="5" s="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I8" i="7"/>
  <c r="I9" i="7"/>
  <c r="I10" i="7"/>
  <c r="I11" i="7"/>
  <c r="I12" i="7"/>
  <c r="L18" i="7"/>
  <c r="A1" i="6"/>
  <c r="C9" i="6"/>
  <c r="C10" i="6"/>
  <c r="C11" i="6"/>
  <c r="C12" i="6"/>
  <c r="J18" i="6"/>
  <c r="A1" i="5"/>
  <c r="Z8" i="5"/>
  <c r="C9" i="5"/>
  <c r="B8" i="12" s="1"/>
  <c r="Z9" i="5"/>
  <c r="C10" i="5"/>
  <c r="C10" i="14" s="1"/>
  <c r="C11" i="5"/>
  <c r="B10" i="12" s="1"/>
  <c r="C12" i="5"/>
  <c r="B11" i="12" s="1"/>
  <c r="N18" i="5"/>
  <c r="C141" i="5"/>
  <c r="C139" i="6" s="1"/>
  <c r="K141" i="5"/>
  <c r="K130" i="7" s="1"/>
  <c r="N22" i="8" s="1"/>
  <c r="C142" i="5"/>
  <c r="C22" i="8" s="1"/>
  <c r="K142" i="5"/>
  <c r="K131" i="7" s="1"/>
  <c r="N23" i="8" s="1"/>
  <c r="J6" i="4"/>
  <c r="Z7" i="5" s="1"/>
  <c r="Z6" i="4"/>
  <c r="A7" i="4"/>
  <c r="A9" i="4"/>
  <c r="A8" i="6" s="1"/>
  <c r="A10" i="4"/>
  <c r="G22" i="4"/>
  <c r="F22" i="4" s="1"/>
  <c r="B2" i="2"/>
  <c r="A3" i="13" s="1"/>
  <c r="B3" i="2"/>
  <c r="A1" i="7" s="1"/>
  <c r="N136" i="5" l="1"/>
  <c r="H5" i="20"/>
  <c r="H7" i="20" s="1"/>
  <c r="M18" i="7"/>
  <c r="L125" i="7"/>
  <c r="J136" i="6"/>
  <c r="J7" i="15" s="1"/>
  <c r="I25" i="15" s="1"/>
  <c r="O18" i="5"/>
  <c r="B9" i="12"/>
  <c r="Z10" i="5"/>
  <c r="A3" i="10"/>
  <c r="A3" i="12"/>
  <c r="C12" i="14"/>
  <c r="I140" i="6"/>
  <c r="A8" i="8"/>
  <c r="A8" i="10"/>
  <c r="A3" i="7"/>
  <c r="A3" i="8"/>
  <c r="C12" i="15"/>
  <c r="A3" i="6"/>
  <c r="E16" i="17"/>
  <c r="F16" i="18"/>
  <c r="C11" i="14"/>
  <c r="N18" i="7"/>
  <c r="A7" i="5"/>
  <c r="A7" i="9" s="1"/>
  <c r="E16" i="16"/>
  <c r="A8" i="11"/>
  <c r="A8" i="13"/>
  <c r="A3" i="9"/>
  <c r="A3" i="11"/>
  <c r="A3" i="5"/>
  <c r="A1" i="13"/>
  <c r="C15" i="19"/>
  <c r="A1" i="4"/>
  <c r="A3" i="14"/>
  <c r="A64" i="14" s="1"/>
  <c r="A1" i="11"/>
  <c r="A2" i="15"/>
  <c r="C22" i="14"/>
  <c r="C40" i="15" s="1"/>
  <c r="B46" i="19" s="1"/>
  <c r="B32" i="13"/>
  <c r="C9" i="14"/>
  <c r="A2" i="4"/>
  <c r="A1" i="10"/>
  <c r="A1" i="14"/>
  <c r="A62" i="14" s="1"/>
  <c r="A8" i="7"/>
  <c r="I139" i="6"/>
  <c r="A8" i="9"/>
  <c r="A1" i="9"/>
  <c r="A1" i="12"/>
  <c r="AG7" i="19"/>
  <c r="AG8" i="19" s="1"/>
  <c r="C21" i="8"/>
  <c r="A1" i="19"/>
  <c r="C140" i="6"/>
  <c r="P18" i="5"/>
  <c r="A1" i="8"/>
  <c r="A8" i="5"/>
  <c r="AG9" i="19"/>
  <c r="J8" i="15" l="1"/>
  <c r="J26" i="15" s="1"/>
  <c r="L126" i="7"/>
  <c r="P136" i="5"/>
  <c r="D15" i="9" s="1"/>
  <c r="N125" i="7"/>
  <c r="D17" i="9" s="1"/>
  <c r="A7" i="11"/>
  <c r="A7" i="10"/>
  <c r="B7" i="14"/>
  <c r="A7" i="8"/>
  <c r="A7" i="13"/>
  <c r="A7" i="6"/>
  <c r="A7" i="7"/>
  <c r="B40" i="19"/>
  <c r="B8" i="14"/>
  <c r="A7" i="12"/>
  <c r="I16" i="15"/>
  <c r="D17" i="11"/>
  <c r="E17" i="13" s="1"/>
  <c r="D19" i="11"/>
  <c r="E19" i="13" s="1"/>
  <c r="J16" i="15"/>
  <c r="L135" i="7"/>
  <c r="N138" i="5"/>
  <c r="J6" i="15"/>
  <c r="D15" i="11"/>
  <c r="E15" i="13" s="1"/>
  <c r="D19" i="9" l="1"/>
  <c r="D23" i="11" s="1"/>
  <c r="D28" i="11" s="1"/>
  <c r="H16" i="15"/>
  <c r="J9" i="15"/>
  <c r="J15" i="15" s="1"/>
  <c r="H24" i="15"/>
  <c r="J31" i="15" l="1"/>
  <c r="J32" i="15" s="1"/>
  <c r="J35" i="15"/>
  <c r="J36" i="15" s="1"/>
  <c r="H15" i="15"/>
  <c r="H31" i="15" s="1"/>
  <c r="H32" i="15" s="1"/>
  <c r="I15" i="15"/>
  <c r="O20" i="7" l="1"/>
  <c r="P20" i="7" s="1"/>
  <c r="Q20" i="7" s="1"/>
  <c r="O22" i="7"/>
  <c r="P22" i="7" s="1"/>
  <c r="Q22" i="7" s="1"/>
  <c r="O24" i="7"/>
  <c r="P24" i="7" s="1"/>
  <c r="Q24" i="7" s="1"/>
  <c r="O26" i="7"/>
  <c r="P26" i="7" s="1"/>
  <c r="Q26" i="7" s="1"/>
  <c r="O28" i="7"/>
  <c r="P28" i="7" s="1"/>
  <c r="Q28" i="7" s="1"/>
  <c r="O30" i="7"/>
  <c r="P30" i="7" s="1"/>
  <c r="Q30" i="7" s="1"/>
  <c r="O32" i="7"/>
  <c r="P32" i="7" s="1"/>
  <c r="Q32" i="7" s="1"/>
  <c r="O34" i="7"/>
  <c r="P34" i="7" s="1"/>
  <c r="Q34" i="7" s="1"/>
  <c r="O36" i="7"/>
  <c r="P36" i="7" s="1"/>
  <c r="Q36" i="7" s="1"/>
  <c r="O38" i="7"/>
  <c r="P38" i="7" s="1"/>
  <c r="Q38" i="7" s="1"/>
  <c r="O95" i="7"/>
  <c r="P95" i="7" s="1"/>
  <c r="Q95" i="7" s="1"/>
  <c r="O97" i="7"/>
  <c r="P97" i="7" s="1"/>
  <c r="Q97" i="7" s="1"/>
  <c r="O99" i="7"/>
  <c r="P99" i="7" s="1"/>
  <c r="Q99" i="7" s="1"/>
  <c r="O101" i="7"/>
  <c r="P101" i="7" s="1"/>
  <c r="Q101" i="7" s="1"/>
  <c r="O103" i="7"/>
  <c r="P103" i="7" s="1"/>
  <c r="Q103" i="7" s="1"/>
  <c r="O105" i="7"/>
  <c r="P105" i="7" s="1"/>
  <c r="Q105" i="7" s="1"/>
  <c r="O107" i="7"/>
  <c r="P107" i="7" s="1"/>
  <c r="Q107" i="7" s="1"/>
  <c r="O109" i="7"/>
  <c r="P109" i="7" s="1"/>
  <c r="Q109" i="7" s="1"/>
  <c r="O111" i="7"/>
  <c r="P111" i="7" s="1"/>
  <c r="Q111" i="7" s="1"/>
  <c r="O113" i="7"/>
  <c r="P113" i="7" s="1"/>
  <c r="Q113" i="7" s="1"/>
  <c r="O115" i="7"/>
  <c r="P115" i="7" s="1"/>
  <c r="Q115" i="7" s="1"/>
  <c r="O117" i="7"/>
  <c r="P117" i="7" s="1"/>
  <c r="Q117" i="7" s="1"/>
  <c r="O119" i="7"/>
  <c r="P119" i="7" s="1"/>
  <c r="Q119" i="7" s="1"/>
  <c r="O121" i="7"/>
  <c r="P121" i="7" s="1"/>
  <c r="Q121" i="7" s="1"/>
  <c r="O123" i="7"/>
  <c r="P123" i="7" s="1"/>
  <c r="Q123" i="7" s="1"/>
  <c r="O39" i="7"/>
  <c r="P39" i="7" s="1"/>
  <c r="Q39" i="7" s="1"/>
  <c r="O41" i="7"/>
  <c r="P41" i="7" s="1"/>
  <c r="Q41" i="7" s="1"/>
  <c r="O43" i="7"/>
  <c r="P43" i="7" s="1"/>
  <c r="Q43" i="7" s="1"/>
  <c r="O45" i="7"/>
  <c r="P45" i="7" s="1"/>
  <c r="Q45" i="7" s="1"/>
  <c r="O47" i="7"/>
  <c r="P47" i="7" s="1"/>
  <c r="Q47" i="7" s="1"/>
  <c r="O49" i="7"/>
  <c r="P49" i="7" s="1"/>
  <c r="Q49" i="7" s="1"/>
  <c r="O51" i="7"/>
  <c r="P51" i="7" s="1"/>
  <c r="Q51" i="7" s="1"/>
  <c r="O53" i="7"/>
  <c r="P53" i="7" s="1"/>
  <c r="Q53" i="7" s="1"/>
  <c r="O55" i="7"/>
  <c r="P55" i="7" s="1"/>
  <c r="Q55" i="7" s="1"/>
  <c r="O57" i="7"/>
  <c r="P57" i="7" s="1"/>
  <c r="Q57" i="7" s="1"/>
  <c r="O59" i="7"/>
  <c r="P59" i="7" s="1"/>
  <c r="Q59" i="7" s="1"/>
  <c r="O61" i="7"/>
  <c r="P61" i="7" s="1"/>
  <c r="Q61" i="7" s="1"/>
  <c r="O63" i="7"/>
  <c r="P63" i="7" s="1"/>
  <c r="Q63" i="7" s="1"/>
  <c r="O65" i="7"/>
  <c r="P65" i="7" s="1"/>
  <c r="Q65" i="7" s="1"/>
  <c r="O67" i="7"/>
  <c r="P67" i="7" s="1"/>
  <c r="Q67" i="7" s="1"/>
  <c r="O69" i="7"/>
  <c r="P69" i="7" s="1"/>
  <c r="Q69" i="7" s="1"/>
  <c r="O71" i="7"/>
  <c r="P71" i="7" s="1"/>
  <c r="Q71" i="7" s="1"/>
  <c r="O73" i="7"/>
  <c r="P73" i="7" s="1"/>
  <c r="Q73" i="7" s="1"/>
  <c r="O75" i="7"/>
  <c r="P75" i="7" s="1"/>
  <c r="Q75" i="7" s="1"/>
  <c r="O77" i="7"/>
  <c r="P77" i="7" s="1"/>
  <c r="Q77" i="7" s="1"/>
  <c r="O79" i="7"/>
  <c r="P79" i="7" s="1"/>
  <c r="Q79" i="7" s="1"/>
  <c r="O81" i="7"/>
  <c r="P81" i="7" s="1"/>
  <c r="Q81" i="7" s="1"/>
  <c r="O83" i="7"/>
  <c r="P83" i="7" s="1"/>
  <c r="Q83" i="7" s="1"/>
  <c r="O85" i="7"/>
  <c r="P85" i="7" s="1"/>
  <c r="Q85" i="7" s="1"/>
  <c r="O87" i="7"/>
  <c r="P87" i="7" s="1"/>
  <c r="Q87" i="7" s="1"/>
  <c r="O89" i="7"/>
  <c r="P89" i="7" s="1"/>
  <c r="Q89" i="7" s="1"/>
  <c r="O91" i="7"/>
  <c r="P91" i="7" s="1"/>
  <c r="Q91" i="7" s="1"/>
  <c r="O21" i="7"/>
  <c r="P21" i="7" s="1"/>
  <c r="Q21" i="7" s="1"/>
  <c r="O44" i="7"/>
  <c r="P44" i="7" s="1"/>
  <c r="Q44" i="7" s="1"/>
  <c r="O52" i="7"/>
  <c r="P52" i="7" s="1"/>
  <c r="Q52" i="7" s="1"/>
  <c r="O60" i="7"/>
  <c r="P60" i="7" s="1"/>
  <c r="Q60" i="7" s="1"/>
  <c r="O102" i="7"/>
  <c r="P102" i="7" s="1"/>
  <c r="Q102" i="7" s="1"/>
  <c r="O114" i="7"/>
  <c r="P114" i="7" s="1"/>
  <c r="Q114" i="7" s="1"/>
  <c r="O50" i="7"/>
  <c r="P50" i="7" s="1"/>
  <c r="Q50" i="7" s="1"/>
  <c r="O110" i="7"/>
  <c r="P110" i="7" s="1"/>
  <c r="Q110" i="7" s="1"/>
  <c r="O106" i="7"/>
  <c r="P106" i="7" s="1"/>
  <c r="Q106" i="7" s="1"/>
  <c r="O33" i="7"/>
  <c r="P33" i="7" s="1"/>
  <c r="Q33" i="7" s="1"/>
  <c r="O72" i="7"/>
  <c r="P72" i="7" s="1"/>
  <c r="Q72" i="7" s="1"/>
  <c r="O94" i="7"/>
  <c r="P94" i="7" s="1"/>
  <c r="Q94" i="7" s="1"/>
  <c r="O104" i="7"/>
  <c r="P104" i="7" s="1"/>
  <c r="Q104" i="7" s="1"/>
  <c r="O29" i="7"/>
  <c r="P29" i="7" s="1"/>
  <c r="Q29" i="7" s="1"/>
  <c r="O68" i="7"/>
  <c r="P68" i="7" s="1"/>
  <c r="Q68" i="7" s="1"/>
  <c r="O80" i="7"/>
  <c r="P80" i="7" s="1"/>
  <c r="Q80" i="7" s="1"/>
  <c r="O92" i="7"/>
  <c r="P92" i="7" s="1"/>
  <c r="Q92" i="7" s="1"/>
  <c r="O27" i="7"/>
  <c r="P27" i="7" s="1"/>
  <c r="Q27" i="7" s="1"/>
  <c r="O42" i="7"/>
  <c r="P42" i="7" s="1"/>
  <c r="Q42" i="7" s="1"/>
  <c r="O58" i="7"/>
  <c r="P58" i="7" s="1"/>
  <c r="Q58" i="7" s="1"/>
  <c r="O66" i="7"/>
  <c r="P66" i="7" s="1"/>
  <c r="Q66" i="7" s="1"/>
  <c r="O78" i="7"/>
  <c r="P78" i="7" s="1"/>
  <c r="Q78" i="7" s="1"/>
  <c r="O122" i="7"/>
  <c r="P122" i="7" s="1"/>
  <c r="Q122" i="7" s="1"/>
  <c r="O62" i="7"/>
  <c r="P62" i="7" s="1"/>
  <c r="Q62" i="7" s="1"/>
  <c r="O31" i="7"/>
  <c r="P31" i="7" s="1"/>
  <c r="Q31" i="7" s="1"/>
  <c r="O100" i="7"/>
  <c r="P100" i="7" s="1"/>
  <c r="Q100" i="7" s="1"/>
  <c r="O112" i="7"/>
  <c r="P112" i="7" s="1"/>
  <c r="Q112" i="7" s="1"/>
  <c r="O124" i="7"/>
  <c r="P124" i="7" s="1"/>
  <c r="Q124" i="7" s="1"/>
  <c r="O19" i="7"/>
  <c r="P19" i="7" s="1"/>
  <c r="Q19" i="7" s="1"/>
  <c r="O90" i="7"/>
  <c r="P90" i="7" s="1"/>
  <c r="Q90" i="7" s="1"/>
  <c r="O98" i="7"/>
  <c r="P98" i="7" s="1"/>
  <c r="Q98" i="7" s="1"/>
  <c r="O54" i="7"/>
  <c r="P54" i="7" s="1"/>
  <c r="Q54" i="7" s="1"/>
  <c r="O82" i="7"/>
  <c r="P82" i="7" s="1"/>
  <c r="Q82" i="7" s="1"/>
  <c r="O118" i="7"/>
  <c r="P118" i="7" s="1"/>
  <c r="Q118" i="7" s="1"/>
  <c r="O46" i="7"/>
  <c r="P46" i="7" s="1"/>
  <c r="Q46" i="7" s="1"/>
  <c r="O84" i="7"/>
  <c r="P84" i="7" s="1"/>
  <c r="Q84" i="7" s="1"/>
  <c r="O70" i="7"/>
  <c r="P70" i="7" s="1"/>
  <c r="Q70" i="7" s="1"/>
  <c r="O37" i="7"/>
  <c r="P37" i="7" s="1"/>
  <c r="Q37" i="7" s="1"/>
  <c r="O76" i="7"/>
  <c r="P76" i="7" s="1"/>
  <c r="Q76" i="7" s="1"/>
  <c r="O88" i="7"/>
  <c r="P88" i="7" s="1"/>
  <c r="Q88" i="7" s="1"/>
  <c r="O93" i="7"/>
  <c r="P93" i="7" s="1"/>
  <c r="Q93" i="7" s="1"/>
  <c r="O116" i="7"/>
  <c r="P116" i="7" s="1"/>
  <c r="Q116" i="7" s="1"/>
  <c r="O25" i="7"/>
  <c r="P25" i="7" s="1"/>
  <c r="Q25" i="7" s="1"/>
  <c r="O40" i="7"/>
  <c r="P40" i="7" s="1"/>
  <c r="Q40" i="7" s="1"/>
  <c r="O48" i="7"/>
  <c r="P48" i="7" s="1"/>
  <c r="Q48" i="7" s="1"/>
  <c r="O56" i="7"/>
  <c r="P56" i="7" s="1"/>
  <c r="Q56" i="7" s="1"/>
  <c r="O64" i="7"/>
  <c r="P64" i="7" s="1"/>
  <c r="Q64" i="7" s="1"/>
  <c r="O96" i="7"/>
  <c r="P96" i="7" s="1"/>
  <c r="Q96" i="7" s="1"/>
  <c r="O108" i="7"/>
  <c r="P108" i="7" s="1"/>
  <c r="Q108" i="7" s="1"/>
  <c r="O120" i="7"/>
  <c r="P120" i="7" s="1"/>
  <c r="Q120" i="7" s="1"/>
  <c r="O35" i="7"/>
  <c r="P35" i="7" s="1"/>
  <c r="Q35" i="7" s="1"/>
  <c r="O74" i="7"/>
  <c r="P74" i="7" s="1"/>
  <c r="Q74" i="7" s="1"/>
  <c r="O86" i="7"/>
  <c r="P86" i="7" s="1"/>
  <c r="Q86" i="7" s="1"/>
  <c r="O23" i="7"/>
  <c r="P23" i="7" s="1"/>
  <c r="Q23" i="7" s="1"/>
  <c r="F19" i="13"/>
  <c r="D19" i="13" s="1"/>
  <c r="O18" i="7"/>
  <c r="I35" i="15"/>
  <c r="I36" i="15" s="1"/>
  <c r="F17" i="13" s="1"/>
  <c r="D17" i="13" s="1"/>
  <c r="I31" i="15"/>
  <c r="I32" i="15" s="1"/>
  <c r="H35" i="15"/>
  <c r="H36" i="15" s="1"/>
  <c r="O125" i="7" l="1"/>
  <c r="Q20" i="5"/>
  <c r="R20" i="5" s="1"/>
  <c r="S20" i="5" s="1"/>
  <c r="Q22" i="5"/>
  <c r="R22" i="5" s="1"/>
  <c r="S22" i="5" s="1"/>
  <c r="Q24" i="5"/>
  <c r="R24" i="5" s="1"/>
  <c r="S24" i="5" s="1"/>
  <c r="Q26" i="5"/>
  <c r="R26" i="5" s="1"/>
  <c r="S26" i="5" s="1"/>
  <c r="Q28" i="5"/>
  <c r="R28" i="5" s="1"/>
  <c r="S28" i="5" s="1"/>
  <c r="Q30" i="5"/>
  <c r="R30" i="5" s="1"/>
  <c r="S30" i="5" s="1"/>
  <c r="Q32" i="5"/>
  <c r="R32" i="5" s="1"/>
  <c r="S32" i="5" s="1"/>
  <c r="Q34" i="5"/>
  <c r="R34" i="5" s="1"/>
  <c r="S34" i="5" s="1"/>
  <c r="Q36" i="5"/>
  <c r="R36" i="5" s="1"/>
  <c r="S36" i="5" s="1"/>
  <c r="Q38" i="5"/>
  <c r="R38" i="5" s="1"/>
  <c r="S38" i="5" s="1"/>
  <c r="Q40" i="5"/>
  <c r="R40" i="5" s="1"/>
  <c r="S40" i="5" s="1"/>
  <c r="Q42" i="5"/>
  <c r="R42" i="5" s="1"/>
  <c r="S42" i="5" s="1"/>
  <c r="Q44" i="5"/>
  <c r="R44" i="5" s="1"/>
  <c r="S44" i="5" s="1"/>
  <c r="Q46" i="5"/>
  <c r="R46" i="5" s="1"/>
  <c r="S46" i="5" s="1"/>
  <c r="Q48" i="5"/>
  <c r="R48" i="5" s="1"/>
  <c r="S48" i="5" s="1"/>
  <c r="Q50" i="5"/>
  <c r="R50" i="5" s="1"/>
  <c r="S50" i="5" s="1"/>
  <c r="Q52" i="5"/>
  <c r="R52" i="5" s="1"/>
  <c r="S52" i="5" s="1"/>
  <c r="Q54" i="5"/>
  <c r="R54" i="5" s="1"/>
  <c r="S54" i="5" s="1"/>
  <c r="Q56" i="5"/>
  <c r="R56" i="5" s="1"/>
  <c r="S56" i="5" s="1"/>
  <c r="Q58" i="5"/>
  <c r="R58" i="5" s="1"/>
  <c r="S58" i="5" s="1"/>
  <c r="Q60" i="5"/>
  <c r="R60" i="5" s="1"/>
  <c r="S60" i="5" s="1"/>
  <c r="Q62" i="5"/>
  <c r="R62" i="5" s="1"/>
  <c r="S62" i="5" s="1"/>
  <c r="Q64" i="5"/>
  <c r="R64" i="5" s="1"/>
  <c r="S64" i="5" s="1"/>
  <c r="Q66" i="5"/>
  <c r="R66" i="5" s="1"/>
  <c r="S66" i="5" s="1"/>
  <c r="Q68" i="5"/>
  <c r="R68" i="5" s="1"/>
  <c r="S68" i="5" s="1"/>
  <c r="Q70" i="5"/>
  <c r="R70" i="5" s="1"/>
  <c r="S70" i="5" s="1"/>
  <c r="Q72" i="5"/>
  <c r="R72" i="5" s="1"/>
  <c r="S72" i="5" s="1"/>
  <c r="Q74" i="5"/>
  <c r="R74" i="5" s="1"/>
  <c r="S74" i="5" s="1"/>
  <c r="Q76" i="5"/>
  <c r="R76" i="5" s="1"/>
  <c r="S76" i="5" s="1"/>
  <c r="Q78" i="5"/>
  <c r="R78" i="5" s="1"/>
  <c r="S78" i="5" s="1"/>
  <c r="Q80" i="5"/>
  <c r="R80" i="5" s="1"/>
  <c r="S80" i="5" s="1"/>
  <c r="Q82" i="5"/>
  <c r="R82" i="5" s="1"/>
  <c r="S82" i="5" s="1"/>
  <c r="Q84" i="5"/>
  <c r="R84" i="5" s="1"/>
  <c r="S84" i="5" s="1"/>
  <c r="Q86" i="5"/>
  <c r="R86" i="5" s="1"/>
  <c r="S86" i="5" s="1"/>
  <c r="Q88" i="5"/>
  <c r="R88" i="5" s="1"/>
  <c r="S88" i="5" s="1"/>
  <c r="Q90" i="5"/>
  <c r="R90" i="5" s="1"/>
  <c r="S90" i="5" s="1"/>
  <c r="Q92" i="5"/>
  <c r="R92" i="5" s="1"/>
  <c r="S92" i="5" s="1"/>
  <c r="Q94" i="5"/>
  <c r="R94" i="5" s="1"/>
  <c r="S94" i="5" s="1"/>
  <c r="Q96" i="5"/>
  <c r="R96" i="5" s="1"/>
  <c r="S96" i="5" s="1"/>
  <c r="Q98" i="5"/>
  <c r="R98" i="5" s="1"/>
  <c r="S98" i="5" s="1"/>
  <c r="Q100" i="5"/>
  <c r="R100" i="5" s="1"/>
  <c r="S100" i="5" s="1"/>
  <c r="Q102" i="5"/>
  <c r="R102" i="5" s="1"/>
  <c r="S102" i="5" s="1"/>
  <c r="Q104" i="5"/>
  <c r="R104" i="5" s="1"/>
  <c r="S104" i="5" s="1"/>
  <c r="Q106" i="5"/>
  <c r="R106" i="5" s="1"/>
  <c r="S106" i="5" s="1"/>
  <c r="Q108" i="5"/>
  <c r="R108" i="5" s="1"/>
  <c r="S108" i="5" s="1"/>
  <c r="Q110" i="5"/>
  <c r="R110" i="5" s="1"/>
  <c r="S110" i="5" s="1"/>
  <c r="Q112" i="5"/>
  <c r="R112" i="5" s="1"/>
  <c r="S112" i="5" s="1"/>
  <c r="Q114" i="5"/>
  <c r="R114" i="5" s="1"/>
  <c r="S114" i="5" s="1"/>
  <c r="Q116" i="5"/>
  <c r="R116" i="5" s="1"/>
  <c r="S116" i="5" s="1"/>
  <c r="Q118" i="5"/>
  <c r="R118" i="5" s="1"/>
  <c r="S118" i="5" s="1"/>
  <c r="Q120" i="5"/>
  <c r="R120" i="5" s="1"/>
  <c r="S120" i="5" s="1"/>
  <c r="Q122" i="5"/>
  <c r="R122" i="5" s="1"/>
  <c r="S122" i="5" s="1"/>
  <c r="Q124" i="5"/>
  <c r="R124" i="5" s="1"/>
  <c r="S124" i="5" s="1"/>
  <c r="Q126" i="5"/>
  <c r="R126" i="5" s="1"/>
  <c r="S126" i="5" s="1"/>
  <c r="Q128" i="5"/>
  <c r="R128" i="5" s="1"/>
  <c r="S128" i="5" s="1"/>
  <c r="Q130" i="5"/>
  <c r="R130" i="5" s="1"/>
  <c r="S130" i="5" s="1"/>
  <c r="Q132" i="5"/>
  <c r="R132" i="5" s="1"/>
  <c r="S132" i="5" s="1"/>
  <c r="Q134" i="5"/>
  <c r="R134" i="5" s="1"/>
  <c r="S134" i="5" s="1"/>
  <c r="Q19" i="5"/>
  <c r="R19" i="5" s="1"/>
  <c r="S19" i="5" s="1"/>
  <c r="Q21" i="5"/>
  <c r="R21" i="5" s="1"/>
  <c r="S21" i="5" s="1"/>
  <c r="Q23" i="5"/>
  <c r="R23" i="5" s="1"/>
  <c r="S23" i="5" s="1"/>
  <c r="Q25" i="5"/>
  <c r="R25" i="5" s="1"/>
  <c r="S25" i="5" s="1"/>
  <c r="Q27" i="5"/>
  <c r="R27" i="5" s="1"/>
  <c r="S27" i="5" s="1"/>
  <c r="Q29" i="5"/>
  <c r="R29" i="5" s="1"/>
  <c r="S29" i="5" s="1"/>
  <c r="Q31" i="5"/>
  <c r="R31" i="5" s="1"/>
  <c r="S31" i="5" s="1"/>
  <c r="Q33" i="5"/>
  <c r="R33" i="5" s="1"/>
  <c r="S33" i="5" s="1"/>
  <c r="Q35" i="5"/>
  <c r="R35" i="5" s="1"/>
  <c r="S35" i="5" s="1"/>
  <c r="Q37" i="5"/>
  <c r="R37" i="5" s="1"/>
  <c r="S37" i="5" s="1"/>
  <c r="Q39" i="5"/>
  <c r="R39" i="5" s="1"/>
  <c r="S39" i="5" s="1"/>
  <c r="Q41" i="5"/>
  <c r="R41" i="5" s="1"/>
  <c r="S41" i="5" s="1"/>
  <c r="Q43" i="5"/>
  <c r="R43" i="5" s="1"/>
  <c r="S43" i="5" s="1"/>
  <c r="Q45" i="5"/>
  <c r="R45" i="5" s="1"/>
  <c r="S45" i="5" s="1"/>
  <c r="Q47" i="5"/>
  <c r="R47" i="5" s="1"/>
  <c r="S47" i="5" s="1"/>
  <c r="Q49" i="5"/>
  <c r="R49" i="5" s="1"/>
  <c r="S49" i="5" s="1"/>
  <c r="Q51" i="5"/>
  <c r="R51" i="5" s="1"/>
  <c r="S51" i="5" s="1"/>
  <c r="Q53" i="5"/>
  <c r="R53" i="5" s="1"/>
  <c r="S53" i="5" s="1"/>
  <c r="Q55" i="5"/>
  <c r="R55" i="5" s="1"/>
  <c r="S55" i="5" s="1"/>
  <c r="Q57" i="5"/>
  <c r="R57" i="5" s="1"/>
  <c r="S57" i="5" s="1"/>
  <c r="Q59" i="5"/>
  <c r="R59" i="5" s="1"/>
  <c r="S59" i="5" s="1"/>
  <c r="Q61" i="5"/>
  <c r="R61" i="5" s="1"/>
  <c r="S61" i="5" s="1"/>
  <c r="Q63" i="5"/>
  <c r="R63" i="5" s="1"/>
  <c r="S63" i="5" s="1"/>
  <c r="Q65" i="5"/>
  <c r="R65" i="5" s="1"/>
  <c r="S65" i="5" s="1"/>
  <c r="Q67" i="5"/>
  <c r="R67" i="5" s="1"/>
  <c r="S67" i="5" s="1"/>
  <c r="Q69" i="5"/>
  <c r="R69" i="5" s="1"/>
  <c r="S69" i="5" s="1"/>
  <c r="Q71" i="5"/>
  <c r="R71" i="5" s="1"/>
  <c r="S71" i="5" s="1"/>
  <c r="Q73" i="5"/>
  <c r="R73" i="5" s="1"/>
  <c r="S73" i="5" s="1"/>
  <c r="Q75" i="5"/>
  <c r="R75" i="5" s="1"/>
  <c r="S75" i="5" s="1"/>
  <c r="Q77" i="5"/>
  <c r="R77" i="5" s="1"/>
  <c r="S77" i="5" s="1"/>
  <c r="Q79" i="5"/>
  <c r="R79" i="5" s="1"/>
  <c r="S79" i="5" s="1"/>
  <c r="Q81" i="5"/>
  <c r="R81" i="5" s="1"/>
  <c r="S81" i="5" s="1"/>
  <c r="Q83" i="5"/>
  <c r="R83" i="5" s="1"/>
  <c r="S83" i="5" s="1"/>
  <c r="Q85" i="5"/>
  <c r="R85" i="5" s="1"/>
  <c r="S85" i="5" s="1"/>
  <c r="Q87" i="5"/>
  <c r="R87" i="5" s="1"/>
  <c r="S87" i="5" s="1"/>
  <c r="Q89" i="5"/>
  <c r="R89" i="5" s="1"/>
  <c r="S89" i="5" s="1"/>
  <c r="Q91" i="5"/>
  <c r="R91" i="5" s="1"/>
  <c r="S91" i="5" s="1"/>
  <c r="Q93" i="5"/>
  <c r="R93" i="5" s="1"/>
  <c r="S93" i="5" s="1"/>
  <c r="Q95" i="5"/>
  <c r="R95" i="5" s="1"/>
  <c r="S95" i="5" s="1"/>
  <c r="Q97" i="5"/>
  <c r="R97" i="5" s="1"/>
  <c r="S97" i="5" s="1"/>
  <c r="Q99" i="5"/>
  <c r="R99" i="5" s="1"/>
  <c r="S99" i="5" s="1"/>
  <c r="Q101" i="5"/>
  <c r="R101" i="5" s="1"/>
  <c r="S101" i="5" s="1"/>
  <c r="Q103" i="5"/>
  <c r="R103" i="5" s="1"/>
  <c r="S103" i="5" s="1"/>
  <c r="Q105" i="5"/>
  <c r="R105" i="5" s="1"/>
  <c r="S105" i="5" s="1"/>
  <c r="Q107" i="5"/>
  <c r="R107" i="5" s="1"/>
  <c r="S107" i="5" s="1"/>
  <c r="Q109" i="5"/>
  <c r="R109" i="5" s="1"/>
  <c r="S109" i="5" s="1"/>
  <c r="Q111" i="5"/>
  <c r="R111" i="5" s="1"/>
  <c r="S111" i="5" s="1"/>
  <c r="Q113" i="5"/>
  <c r="R113" i="5" s="1"/>
  <c r="S113" i="5" s="1"/>
  <c r="Q115" i="5"/>
  <c r="R115" i="5" s="1"/>
  <c r="S115" i="5" s="1"/>
  <c r="Q117" i="5"/>
  <c r="R117" i="5" s="1"/>
  <c r="S117" i="5" s="1"/>
  <c r="Q119" i="5"/>
  <c r="R119" i="5" s="1"/>
  <c r="S119" i="5" s="1"/>
  <c r="Q121" i="5"/>
  <c r="R121" i="5" s="1"/>
  <c r="S121" i="5" s="1"/>
  <c r="Q123" i="5"/>
  <c r="R123" i="5" s="1"/>
  <c r="S123" i="5" s="1"/>
  <c r="Q125" i="5"/>
  <c r="R125" i="5" s="1"/>
  <c r="S125" i="5" s="1"/>
  <c r="Q127" i="5"/>
  <c r="R127" i="5" s="1"/>
  <c r="S127" i="5" s="1"/>
  <c r="Q129" i="5"/>
  <c r="R129" i="5" s="1"/>
  <c r="S129" i="5" s="1"/>
  <c r="Q131" i="5"/>
  <c r="R131" i="5" s="1"/>
  <c r="S131" i="5" s="1"/>
  <c r="Q133" i="5"/>
  <c r="R133" i="5" s="1"/>
  <c r="S133" i="5" s="1"/>
  <c r="P18" i="7"/>
  <c r="P125" i="7" s="1"/>
  <c r="F15" i="13"/>
  <c r="D15" i="13" s="1"/>
  <c r="Q18" i="5"/>
  <c r="Q136" i="5" l="1"/>
  <c r="R18" i="5"/>
  <c r="R136" i="5" s="1"/>
  <c r="Q18" i="7"/>
  <c r="Q125" i="7" l="1"/>
  <c r="D17" i="10" s="1"/>
  <c r="S18" i="5"/>
  <c r="S136" i="5" l="1"/>
  <c r="D15" i="10" s="1"/>
  <c r="D19" i="10" s="1"/>
  <c r="D23" i="13" s="1"/>
  <c r="D28" i="13" s="1"/>
  <c r="H18" i="19" l="1"/>
  <c r="P1" i="22"/>
  <c r="Y23" i="22" s="1"/>
  <c r="T23" i="22" s="1"/>
  <c r="Y20" i="22"/>
  <c r="T20" i="22" s="1"/>
  <c r="Y18" i="22"/>
  <c r="T18" i="22" s="1"/>
  <c r="Y38" i="22"/>
  <c r="T38" i="22" s="1"/>
  <c r="P6" i="22" l="1"/>
  <c r="Q6" i="22" s="1"/>
  <c r="Y22" i="22"/>
  <c r="T22" i="22" s="1"/>
  <c r="Y12" i="22"/>
  <c r="T12" i="22" s="1"/>
  <c r="Y39" i="22"/>
  <c r="T39" i="22" s="1"/>
  <c r="Y36" i="22"/>
  <c r="T36" i="22" s="1"/>
  <c r="Y35" i="22"/>
  <c r="T35" i="22" s="1"/>
  <c r="Y9" i="22"/>
  <c r="T9" i="22" s="1"/>
  <c r="P10" i="22"/>
  <c r="Q10" i="22" s="1"/>
  <c r="S10" i="22" s="1"/>
  <c r="Y29" i="22"/>
  <c r="T29" i="22" s="1"/>
  <c r="Y42" i="22"/>
  <c r="T42" i="22" s="1"/>
  <c r="Y30" i="22"/>
  <c r="T30" i="22" s="1"/>
  <c r="Y17" i="22"/>
  <c r="T17" i="22" s="1"/>
  <c r="Y43" i="22"/>
  <c r="T43" i="22" s="1"/>
  <c r="Y32" i="22"/>
  <c r="T32" i="22" s="1"/>
  <c r="Y37" i="22"/>
  <c r="T37" i="22" s="1"/>
  <c r="Y31" i="22"/>
  <c r="T31" i="22" s="1"/>
  <c r="P8" i="22"/>
  <c r="Q8" i="22" s="1"/>
  <c r="S8" i="22" s="1"/>
  <c r="Y16" i="22"/>
  <c r="T16" i="22" s="1"/>
  <c r="Y40" i="22"/>
  <c r="T40" i="22" s="1"/>
  <c r="Y8" i="22"/>
  <c r="T8" i="22" s="1"/>
  <c r="Y10" i="22"/>
  <c r="T10" i="22" s="1"/>
  <c r="P7" i="22"/>
  <c r="Q7" i="22" s="1"/>
  <c r="S7" i="22" s="1"/>
  <c r="P11" i="22"/>
  <c r="Q11" i="22" s="1"/>
  <c r="S11" i="22" s="1"/>
  <c r="Y41" i="22"/>
  <c r="T41" i="22" s="1"/>
  <c r="Y28" i="22"/>
  <c r="T28" i="22" s="1"/>
  <c r="Y13" i="22"/>
  <c r="T13" i="22" s="1"/>
  <c r="P9" i="22"/>
  <c r="Q9" i="22" s="1"/>
  <c r="S9" i="22" s="1"/>
  <c r="Y15" i="22"/>
  <c r="T15" i="22" s="1"/>
  <c r="Y14" i="22"/>
  <c r="T14" i="22" s="1"/>
  <c r="Y33" i="22"/>
  <c r="T33" i="22" s="1"/>
  <c r="Y34" i="22"/>
  <c r="T34" i="22" s="1"/>
  <c r="Y11" i="22"/>
  <c r="T11" i="22" s="1"/>
  <c r="Y19" i="22"/>
  <c r="T19" i="22" s="1"/>
  <c r="Y21" i="22"/>
  <c r="T21" i="22" s="1"/>
  <c r="P4" i="22" l="1"/>
  <c r="H19" i="19" s="1"/>
  <c r="B17" i="19" s="1"/>
  <c r="U5" i="22"/>
  <c r="U4" i="22"/>
</calcChain>
</file>

<file path=xl/sharedStrings.xml><?xml version="1.0" encoding="utf-8"?>
<sst xmlns="http://schemas.openxmlformats.org/spreadsheetml/2006/main" count="2222" uniqueCount="670">
  <si>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</si>
  <si>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</si>
  <si>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</si>
  <si>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</si>
  <si>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</si>
  <si>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</si>
  <si>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</si>
  <si>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</si>
  <si>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</si>
  <si>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</si>
  <si>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</si>
  <si>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</si>
  <si>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</si>
  <si>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</si>
  <si>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</si>
  <si>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</si>
  <si>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</si>
  <si>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</si>
  <si>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</si>
  <si>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</si>
  <si>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</si>
  <si>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</si>
  <si>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</si>
  <si>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</si>
  <si>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</si>
  <si>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</si>
  <si>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</si>
  <si>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</si>
  <si>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</si>
  <si>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</si>
  <si>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</si>
  <si>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</si>
  <si>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</si>
  <si>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</si>
  <si>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</si>
  <si>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</si>
  <si>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</si>
  <si>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</si>
  <si>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</si>
  <si>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</si>
  <si>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</si>
  <si>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</si>
  <si>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</si>
  <si>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</si>
  <si>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</si>
  <si>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</si>
  <si>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</si>
  <si>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</si>
  <si>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</si>
  <si>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</si>
  <si>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</si>
  <si>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</si>
  <si>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</si>
  <si>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</si>
  <si>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</si>
  <si>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</si>
  <si>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</si>
  <si>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</si>
  <si>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</si>
  <si>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</si>
  <si>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</si>
  <si>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</si>
  <si>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</si>
  <si>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</si>
  <si>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</si>
  <si>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</si>
  <si>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</si>
  <si>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</si>
  <si>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</si>
  <si>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</si>
  <si>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</si>
  <si>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</si>
  <si>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</si>
  <si>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</si>
  <si>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</si>
  <si>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</si>
  <si>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</si>
  <si>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</si>
  <si>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</si>
  <si>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</si>
  <si>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</si>
  <si>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</si>
  <si>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</si>
  <si>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</si>
  <si>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</si>
  <si>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</si>
  <si>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</si>
  <si>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</si>
  <si>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</si>
  <si>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</si>
  <si>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</si>
  <si>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</si>
  <si>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</si>
  <si>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</si>
  <si>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</si>
  <si>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</si>
  <si>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</si>
  <si>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</si>
  <si>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</si>
  <si>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</si>
  <si>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</si>
  <si>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</si>
  <si>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</si>
  <si>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</si>
  <si>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</si>
  <si>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</si>
  <si>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</si>
  <si>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</si>
  <si>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</si>
  <si>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</si>
  <si>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</si>
  <si>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</si>
  <si>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</si>
  <si>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</si>
  <si>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</si>
  <si>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</si>
  <si>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</si>
  <si>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</si>
  <si>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</si>
  <si>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</si>
  <si>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</si>
  <si>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</si>
  <si>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</si>
  <si>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</si>
  <si>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</si>
  <si>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</si>
  <si>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</si>
  <si>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</si>
  <si>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</si>
  <si>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</si>
  <si>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</si>
  <si>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</si>
  <si>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</si>
  <si>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</si>
  <si>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</si>
  <si>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</si>
  <si>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</si>
  <si>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</si>
  <si>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</si>
  <si>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</si>
  <si>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</si>
  <si>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</si>
  <si>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</si>
  <si>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</si>
  <si>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</si>
  <si>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</si>
  <si>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</si>
  <si>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</si>
  <si>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</si>
  <si>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</si>
  <si>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</si>
  <si>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</si>
  <si>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</si>
  <si>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</si>
  <si>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</si>
  <si>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</si>
  <si>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</si>
  <si>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</si>
  <si>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</si>
  <si>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</si>
  <si>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</si>
  <si>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</si>
  <si>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</si>
  <si>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</si>
  <si>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</si>
  <si>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</si>
  <si>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</si>
  <si>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</si>
  <si>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</si>
  <si>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</si>
  <si>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</si>
  <si>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</si>
  <si>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</si>
  <si>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</si>
  <si>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</si>
  <si>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</si>
  <si>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</si>
  <si>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</si>
  <si>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</si>
  <si>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</si>
  <si>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</si>
  <si>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</si>
  <si>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</si>
  <si>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</si>
  <si>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</si>
  <si>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</si>
  <si>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</si>
  <si>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</si>
  <si>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</si>
  <si>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</si>
  <si>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</si>
  <si>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</si>
  <si>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</si>
  <si>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</si>
  <si>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</si>
  <si>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</si>
  <si>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</si>
  <si>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</si>
  <si>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</si>
  <si>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</si>
  <si>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</si>
  <si>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</si>
  <si>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</si>
  <si>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</si>
  <si>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</si>
  <si>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</si>
  <si>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</si>
  <si>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</si>
  <si>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</si>
  <si>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</si>
  <si>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</si>
  <si>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</si>
  <si>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</si>
  <si>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</si>
  <si>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</si>
  <si>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</si>
  <si>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</si>
  <si>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</si>
  <si>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</si>
  <si>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</si>
  <si>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</si>
  <si>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</si>
  <si>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</si>
  <si>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</si>
  <si>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</si>
  <si>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</si>
  <si>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</si>
  <si>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</si>
  <si>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</si>
  <si>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</si>
  <si>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</si>
  <si>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</si>
  <si>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</si>
  <si>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</si>
  <si>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</si>
  <si>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</si>
  <si>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</si>
  <si>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</si>
  <si>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</si>
  <si>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</si>
  <si>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</si>
  <si>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</si>
  <si>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</si>
  <si>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</si>
  <si>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</si>
  <si>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</si>
  <si>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</si>
  <si>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</si>
  <si>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</si>
  <si>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</si>
  <si>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</si>
  <si>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</si>
  <si>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</si>
  <si>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</si>
  <si>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</si>
  <si>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</si>
  <si>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</si>
  <si>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</si>
  <si>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</si>
  <si>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</si>
  <si>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</si>
  <si>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</si>
  <si>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</si>
  <si>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</si>
  <si>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</si>
  <si>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</si>
  <si>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</si>
  <si>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</si>
  <si>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</si>
  <si>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</si>
  <si>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</si>
  <si>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</si>
  <si>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</si>
  <si>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</si>
  <si>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</si>
  <si>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</si>
  <si>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</si>
  <si>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</si>
  <si>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</si>
  <si>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</si>
  <si>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</si>
  <si>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</si>
  <si>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</si>
  <si>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</si>
  <si>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</si>
  <si>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</si>
  <si>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</si>
  <si>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</si>
  <si>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</si>
  <si>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</si>
  <si>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</si>
  <si>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</si>
  <si>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</si>
  <si>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</si>
  <si>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</si>
  <si>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</si>
  <si>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</si>
  <si>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</si>
  <si>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</si>
  <si>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</si>
  <si>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</si>
  <si>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</si>
  <si>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</si>
  <si>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</si>
  <si>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</si>
  <si>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</si>
  <si>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</si>
  <si>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</si>
  <si>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</si>
  <si>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</si>
  <si>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</si>
  <si>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</si>
  <si>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</si>
  <si>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</si>
  <si>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</si>
  <si>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</si>
  <si>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</si>
  <si>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</si>
  <si>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</si>
  <si>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</si>
  <si>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</si>
  <si>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</si>
  <si>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</si>
  <si>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</si>
  <si>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</si>
  <si>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</si>
  <si>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</si>
  <si>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</si>
  <si>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</si>
  <si>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</si>
  <si>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</si>
  <si>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</si>
  <si>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</si>
  <si>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</si>
  <si>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</si>
  <si>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</si>
  <si>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</si>
  <si>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</si>
  <si>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</si>
  <si>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</si>
  <si>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</si>
  <si>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</si>
  <si>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</si>
  <si>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</si>
  <si>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</si>
  <si>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</si>
  <si>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</si>
  <si>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</si>
  <si>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</si>
  <si>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</si>
  <si>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</si>
  <si>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</si>
  <si>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</si>
  <si>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</si>
  <si>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</si>
  <si>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</si>
  <si>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</si>
  <si>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</si>
  <si>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</si>
  <si>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</si>
  <si>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</si>
  <si>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</si>
  <si>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</si>
  <si>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</si>
  <si>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</si>
  <si>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</si>
  <si>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</si>
  <si>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</si>
  <si>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</si>
  <si>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</si>
  <si>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</si>
  <si>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</si>
  <si>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</si>
  <si>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</si>
  <si>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</si>
  <si>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</si>
  <si>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</si>
  <si>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</si>
  <si>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</si>
  <si>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</si>
  <si>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</si>
  <si>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</si>
  <si>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</si>
  <si>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</si>
  <si>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</si>
  <si>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</si>
  <si>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</si>
  <si>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</si>
  <si>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</si>
  <si>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</si>
  <si>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</si>
  <si>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</si>
  <si>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</si>
  <si>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</si>
  <si>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</si>
  <si>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</si>
  <si>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</si>
  <si>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</si>
  <si>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</si>
  <si>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</si>
  <si>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</si>
  <si>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</si>
  <si>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</si>
  <si>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</si>
  <si>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</si>
  <si>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</si>
  <si>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</si>
  <si>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</si>
  <si>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</si>
  <si>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</si>
  <si>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</si>
  <si>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</si>
  <si>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</si>
  <si>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</si>
  <si>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</si>
  <si>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</si>
  <si>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</si>
  <si>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</si>
  <si>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</si>
  <si>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</si>
  <si>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</si>
  <si>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</si>
  <si>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</si>
  <si>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</si>
  <si>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</si>
  <si>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</si>
  <si>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</si>
  <si>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</si>
  <si>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</si>
  <si>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</si>
  <si>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</si>
  <si>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</si>
  <si>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</si>
  <si>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</si>
  <si>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</si>
  <si>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</si>
  <si>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</si>
  <si>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</si>
  <si>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</si>
  <si>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</si>
  <si>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</si>
  <si>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</si>
  <si>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</si>
  <si>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</si>
  <si>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</si>
  <si>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</si>
  <si>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</si>
  <si>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</si>
  <si>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</si>
  <si>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</si>
  <si>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</si>
  <si>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</si>
  <si>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</si>
  <si>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</si>
  <si>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</si>
  <si>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</si>
  <si>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</si>
  <si>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</si>
  <si>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</si>
  <si>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</si>
  <si>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</si>
  <si>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</si>
  <si>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</si>
  <si>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</si>
  <si>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TOTAL of SCHEDULE-2</t>
  </si>
  <si>
    <t>Whether  rate of GST in column ‘10’ is confirmed. If not  indicate applicable rate of GST #</t>
  </si>
  <si>
    <t>Whether SAC in column ‘8’ is confirmed. If not  indicate applicable the SAC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</si>
  <si>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</si>
  <si>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</si>
  <si>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</si>
  <si>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</si>
  <si>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</si>
  <si>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</si>
  <si>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</si>
  <si>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Supply of Pipe Type Earthing</t>
  </si>
  <si>
    <t xml:space="preserve">EA </t>
  </si>
  <si>
    <t>ROD TYPE EARTHING</t>
  </si>
  <si>
    <t>SET</t>
  </si>
  <si>
    <t xml:space="preserve">KM </t>
  </si>
  <si>
    <t>Check survey</t>
  </si>
  <si>
    <t>Detailed soil investigation: All kinds of soils except fissured rock and hard rock</t>
  </si>
  <si>
    <t>Benching: All kinds of soils except fissured rock,hard rock and sandy soil</t>
  </si>
  <si>
    <t xml:space="preserve">M3 </t>
  </si>
  <si>
    <t>Installation of earthing of towers: Pipe Type</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</si>
  <si>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</si>
  <si>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</si>
  <si>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</si>
  <si>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Anti-Climbing Devices</t>
  </si>
  <si>
    <t>Protection of tower footing (supply and installation): ' Random rubble stone masonary including excavation (1:5 cement mortar)</t>
  </si>
  <si>
    <t>Protection of tower footing (supply and installation): M 15 (1:2:4) mixed concrete for top seal cover of revetment</t>
  </si>
  <si>
    <t>Protection of tower footing (supply and installation): Backfilling and gap levelling of volumes enclosed by revetment</t>
  </si>
  <si>
    <t>Protection of tower footing (supply and installation): Stone Bound in Galvanising wire netting including excavation</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</si>
  <si>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</si>
  <si>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</si>
  <si>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Supply of Span Marker for Aviation</t>
  </si>
  <si>
    <t>Installation of Span Markers for aviation requirements</t>
  </si>
  <si>
    <t xml:space="preserve">MT </t>
  </si>
  <si>
    <t>Erection of various types of towers, tower extensions (complete), bolts &amp; nuts, hangers, d-shackles, step bolts, pack washers etc.including tack welding &amp; supply &amp; application of zinc rich paint : Normal towers</t>
  </si>
  <si>
    <t>Installation of stub including bolts and nuts : For Normal Towers</t>
  </si>
  <si>
    <t>Excavation : Dry Soil</t>
  </si>
  <si>
    <t>Supply of Hexagonal Bolts &amp; Nuts fortowers including Step Bolts,SpringWashers etc.</t>
  </si>
  <si>
    <t>Supply of Bolts &amp; Nuts for Stubsincluding Spring Washers etc.</t>
  </si>
  <si>
    <t>Supply of Shieldwire EarthingincludingPG clamps, downlead clampsbutexcluding Earthwire bits for Pipetypeearthing</t>
  </si>
  <si>
    <t>Supply of Anti-Climbing Devices ofBarbedWire Type</t>
  </si>
  <si>
    <t>ESTABLISHMENT OF LABOUR CAMPS AS PER PROVISION UNDER FACILITIES TO BE INCORPORATED FOR LABOURERS IN TECHNICAL SPECIFICATION</t>
  </si>
  <si>
    <t xml:space="preserve">LS </t>
  </si>
  <si>
    <t>Installation of Bird diverter .</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</si>
  <si>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</si>
  <si>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</si>
  <si>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Reinforcement Steel : Supply and placement</t>
  </si>
  <si>
    <t>Rev 01</t>
  </si>
  <si>
    <t>BIRD DIVERTER</t>
  </si>
  <si>
    <t>Installation of Obstruction Lights for Aviation requirements 1 Medium Intensity Plus 2 Low Intensity</t>
  </si>
  <si>
    <t>Painting of towers</t>
  </si>
  <si>
    <t>Transmission Line Package TL03</t>
  </si>
  <si>
    <t>PIPE TYPE CHEMICAL EARTHING</t>
  </si>
  <si>
    <t>Supply of Counterpoise type earthing (120 mlength)</t>
  </si>
  <si>
    <t>SUPPLY OF CHEMICAL EARTHING: COUNTERPOISE TYPE  (120M LENGTH)</t>
  </si>
  <si>
    <t>Supply of Shieldwire Earthing Counterpoise (4X30M) Type including PGclamps, downlead clamps but excluding Earthwire bits.</t>
  </si>
  <si>
    <t xml:space="preserve">Soil Investigation                      </t>
  </si>
  <si>
    <t xml:space="preserve">Benching                                </t>
  </si>
  <si>
    <t xml:space="preserve">Tower Erection                          </t>
  </si>
  <si>
    <t xml:space="preserve">CABLE BYPASS ARRANGEMENT                </t>
  </si>
  <si>
    <t>Detailed soil investigation: Fissured Rock</t>
  </si>
  <si>
    <t>Detailed soil investigation: Hard Rock</t>
  </si>
  <si>
    <t>Benching: Fissured Rock</t>
  </si>
  <si>
    <t>Benching:Hard Rock</t>
  </si>
  <si>
    <t>Excavation: Dry Fissured Rock</t>
  </si>
  <si>
    <t>Excavation: Wet Fissured Rock</t>
  </si>
  <si>
    <t>Excavation: Hard Rock</t>
  </si>
  <si>
    <t>Installation of Chemical earthing of towers: Pipe Type .</t>
  </si>
  <si>
    <t>Installation of earthing of towers: Counterpoise type (120 m length)</t>
  </si>
  <si>
    <t>Installation of Chemical earthing of towers: Counterpoise Type (120m length).</t>
  </si>
  <si>
    <t>Installation of Shieldwire Earthing Counterpoise (4X30M) type including PG clamps, Downlead clamps and  Earthwire bits. Shieldwireearthing (Pipe Type/counterpoise type) shall be an in addition to Tower Earthing (Pipe type/counterpoise type)</t>
  </si>
  <si>
    <t>Cable bypass arrangement of 11KV Powerline crossing including arrangement of required cables and all other accessories, works, etcfor bypass arrangement and restoration of line.</t>
  </si>
  <si>
    <t>Cable bypass arrangement of 33KV Powerline crossing including arrangement of required cables and all other accessories,works etc forbypass arrangement and restoration of line.</t>
  </si>
  <si>
    <t>Cable bypass arrangement of LT lines including arrangement of required cables and all other accessories, works etc for bypassarrangement and restoration of line.</t>
  </si>
  <si>
    <t xml:space="preserve">TW03 </t>
  </si>
  <si>
    <t>CC/NT/W-TW/DOM/A04/25/06315</t>
  </si>
  <si>
    <t xml:space="preserve">TW03  Zing-zingbar to Sisu              </t>
  </si>
  <si>
    <t xml:space="preserve">TOWER SUPPLY                            </t>
  </si>
  <si>
    <t xml:space="preserve">STEEL SUPPLY FOR GRILLAGE FOUNDATION    </t>
  </si>
  <si>
    <t xml:space="preserve">EARTHING OF TOWERS                      </t>
  </si>
  <si>
    <t xml:space="preserve">Supply of  Tower Accessories            </t>
  </si>
  <si>
    <t xml:space="preserve">Hardware Fittings                       </t>
  </si>
  <si>
    <t xml:space="preserve">Conductor Accessories                   </t>
  </si>
  <si>
    <t xml:space="preserve">Aviation Reqmt                          </t>
  </si>
  <si>
    <t xml:space="preserve">Insulator                               </t>
  </si>
  <si>
    <t xml:space="preserve">Supply OPGW: WZ-2 48km Peak 1           </t>
  </si>
  <si>
    <t xml:space="preserve">Spares:OPGW WZ-2 48km Peak 1            </t>
  </si>
  <si>
    <t xml:space="preserve">Supply OPGW: WZ-2 48km Peak 2           </t>
  </si>
  <si>
    <t xml:space="preserve">Spares:OPGW WZ-2 48km Peak 2            </t>
  </si>
  <si>
    <t xml:space="preserve">SPECIAL TOWERS SUPPLY                   </t>
  </si>
  <si>
    <t xml:space="preserve">Repeater Peak 1                         </t>
  </si>
  <si>
    <t xml:space="preserve">Repeater Spares                         </t>
  </si>
  <si>
    <t xml:space="preserve">Repeater Peak 2                         </t>
  </si>
  <si>
    <t>FABRICATION, GALVANISING &amp; SUPPLY OF VARIOUS TYPES OF TOWERS &amp; TOWERPARTS, TOWER/LEG EXTENSIONS (COMPLETE) EXCLUDING STEP BOLT, STUBS ANDBOLTS &amp; NUTS BUT INCLUDING HANGERS, D-SHACKLES, PACK WASHERS ETC.-MSSTEEL (GRADE C AS PER IS 2062:2011) FOR NORMAL TOWERS</t>
  </si>
  <si>
    <t>FABRICATION, GALVANISING &amp; SUPPLY OF VARIOUS TYPES OF TOWERS &amp; TOWERPARTS, TOWER/LEG EXTENSIONS (COMPLETE) EXCLUDING STEP BOLT, STUBS ANDBOLTS &amp; NUTS BUT INCLUDING HANGERS, D-SHACKLES, PACK WASHERS ETC.-HTSTEEL (GRADE C AS PER IS 2062:2011) FOR NORMAL TOWERS</t>
  </si>
  <si>
    <t>FABRICATION, GALVANISING &amp; SUPPLY OF STUBS WITH CLEATS FOR VARIOUSTYPES OF TOWERS AND TOWER EXTENSIONS; GANTRIES (COMPLETE) WITH PACKWASHERS EXCLUDING SUPPLY OF BOLTS &amp; NUTS-HT STEEL (GRADE C AS PER IS2062:2011) FOR NORMAL TOWERS</t>
  </si>
  <si>
    <t>FABRICATION, GALVANISING &amp; SUPPLY OF STEEL SECTIONS COMPOSED OFANGLES, BEAMS, CHANNELS,PLATES FOR VARIOUS TYPES OF TOWERS &amp;TOWERPARTS, TOWER/LEG EXTENSIONS (COMPLETE) EXCLUDING  STUBS AND BOLTS&amp;NUTS BUT INCLUDING PACK WASHERS ETC.- GRADE C STEEL  - MS -FORGRILLAGE FOUNDATION</t>
  </si>
  <si>
    <t>Counterpoise type (280 m length)</t>
  </si>
  <si>
    <t>SUPPLY OF CHEMICAL EARTHING: COUNTERPOISE TYPE  (280M LENGTH)</t>
  </si>
  <si>
    <t>Supply of Pole Plate (Set of two)</t>
  </si>
  <si>
    <t>DANGER  PLATE FOR 350 KV HVDC</t>
  </si>
  <si>
    <t>NUMBER  PLATE FOR 350 KV HVDC</t>
  </si>
  <si>
    <t>HARDWARE FITTINGS FOR 350KV HVDC WITH QUAD ACSR LAPWING-QUAD TENSIONSTRING</t>
  </si>
  <si>
    <t>HARDWARE FITTINGS FOR 350KV HVDC WITH QUAD ACSR LAPWING-SINGLE VSUSPENSION STRING (PILOT)</t>
  </si>
  <si>
    <t>MID SPAN COMP JOINT-ACSR LAPWING</t>
  </si>
  <si>
    <t>Repair Sleeve for Conductor-ACSR Lapwing</t>
  </si>
  <si>
    <t>PREFORMED RETAINING ROD TYPE SPACER DAMPER SUITABLE FOR QUAD ACSRLAPWING CONDUCTOR</t>
  </si>
  <si>
    <t>Quad Rigid Spacer for Jumper-ACSR Lapwing</t>
  </si>
  <si>
    <t>SUPPLY OF OBSTRUCTION LIGHTS (AS PER IS 5613)-1 MEDIUM INTENSITY + 2LOW INTENSITY FOR SUBZERO TEMPERATURE</t>
  </si>
  <si>
    <t>210 KN DC Disc Insulator</t>
  </si>
  <si>
    <t>48 FIBRE (DWSM) OPGW FIBRE OPTIC CABLE</t>
  </si>
  <si>
    <t>TENSION  FITTINGS ASSEMBLY FOR 48F OPGW INCLUDING ALL ACCESSORIES FORJOINT BOX (SPLICING) LOCATION</t>
  </si>
  <si>
    <t>TENSION ASSEMBLY - DOUBLE TENSION PASS THROUGH ASSEMBLY FOR 48 FIBEROPGW</t>
  </si>
  <si>
    <t>Vibration Damper for 48 fibre OPGW</t>
  </si>
  <si>
    <t>Down Lead clamp Assembly for 48 fibre OPGW</t>
  </si>
  <si>
    <t>Joint Box for 48 fibre OPGW</t>
  </si>
  <si>
    <t>96 FIBRE (DWSM) OPGW FIBRE OPTIC CABLE</t>
  </si>
  <si>
    <t>SUSPENSION CLAMP ASSEMBLY FOR 96 FIBRE OPGW</t>
  </si>
  <si>
    <t>TENSION ASSEMBLY - DEAD END FOR 96 FIBER OPGW</t>
  </si>
  <si>
    <t>TENSION  FITTINGS ASSEMBLY FOR 96F OPGW INCLUDING ALL ACCESSORIESFORJOINT BOX (SPLICING) LOCATION</t>
  </si>
  <si>
    <t>TENSION ASSEMBLY - DOUBLE TENSION PASS THROUGH ASSEMBLY FOR 96FIBEROPGW</t>
  </si>
  <si>
    <t>TENSION ASSEMBLY FOR JOINTING AT SUSPENSION TOWER FOR 96 FIBER OPGW</t>
  </si>
  <si>
    <t>VIBRATION DAMPER FOR 96 FIBRE OPGW</t>
  </si>
  <si>
    <t>DOWN LEAD CLAMP ASSEMBLY FOR 96 FIBRE OPGW</t>
  </si>
  <si>
    <t>JOINT BOX FOR 96 FIBRE OPGW</t>
  </si>
  <si>
    <t>96F (DWSM) APPROACH FIBRE OPTIC CABLE</t>
  </si>
  <si>
    <t>OPGW Fibre Optic Distribution Panel (FODP): Indoor Type: 96F</t>
  </si>
  <si>
    <t>GI PIPE INSTALLATION HARDWARE FOR APPROACH CABLING</t>
  </si>
  <si>
    <t>GI ELBOW INSTALLATION HARDWARE FOR APPROAH CABLING</t>
  </si>
  <si>
    <t>GI FLEXIBLE CONDUIT INSTALLATION HARDWARE FOR APPROAH CABLING</t>
  </si>
  <si>
    <t>Supply of Bolts &amp; Nuts for Stubs including Spring Washers etc.</t>
  </si>
  <si>
    <t>FABRICATION, GALVANISING &amp; SUPPLY OF VARIOUS TYPES OF TOWERS &amp; TOWER PARTS, TOWER/LEG EXTENSIONS (COMPLETE) EXCLUDING STEP BOLT, STUBS ANDBOLTS &amp; NUTS BUT INCLUDING HANGERS, D-SHACKLES, PACK WASHERS ETC.-MSSTEEL (GRADE C AS PER IS 2062:2011) FOR NORMAL TOWERS</t>
  </si>
  <si>
    <t xml:space="preserve">SURVEY                                  </t>
  </si>
  <si>
    <t xml:space="preserve">Work associated with tower fdn          </t>
  </si>
  <si>
    <t xml:space="preserve">Installation of earthing of towers      </t>
  </si>
  <si>
    <t>Installation of the following tower acce</t>
  </si>
  <si>
    <t xml:space="preserve">Protection of Tower Footing             </t>
  </si>
  <si>
    <t xml:space="preserve">Stringining                             </t>
  </si>
  <si>
    <t xml:space="preserve">ERECTION OF AVIATION REQUIREMENT        </t>
  </si>
  <si>
    <t>AVALANCHE PROTECT FOUND/SPL FDN &amp; STRUCT</t>
  </si>
  <si>
    <t xml:space="preserve">TOWER TESTING                           </t>
  </si>
  <si>
    <t xml:space="preserve">Services: OPGW Peak 1                   </t>
  </si>
  <si>
    <t xml:space="preserve">HELICOPTER TRANSPORTATION               </t>
  </si>
  <si>
    <t xml:space="preserve">Labour camp                             </t>
  </si>
  <si>
    <t xml:space="preserve">Services: OPGW Peak 2                   </t>
  </si>
  <si>
    <t xml:space="preserve">SPECIAL TOWER ERECTION                  </t>
  </si>
  <si>
    <t xml:space="preserve">SPECIAL TOWER TESTING                   </t>
  </si>
  <si>
    <t xml:space="preserve">Repeater Services Peak 1                </t>
  </si>
  <si>
    <t xml:space="preserve">Repeater Services Peak 2                </t>
  </si>
  <si>
    <t>Detailed survey including route alignment, profiling and tower spotting using Total stations etc</t>
  </si>
  <si>
    <t>Detailed survey including route alignment, profiling and tower spotting using ALTM (Airborne Laser Terrain Modeling)/ Aerial LiDARtechniques</t>
  </si>
  <si>
    <t>Land scheduling for the purpose of  Compensation  including identification of villages, collection and digitisation of Cadastralmaps, identification of ownership based on Plot/Khasras etc as per TS</t>
  </si>
  <si>
    <t>Installation of steel grillage foundation, stub reinforcement/frames for 350KV HVDC Towers etc. (including all works related tofoundation)</t>
  </si>
  <si>
    <t>Installation of Chemical earthing of towers: Counterpoise Type (280m length).</t>
  </si>
  <si>
    <t>Installation of earthing of towers: Counterpoise type (280 m length)*</t>
  </si>
  <si>
    <t>Installation of Pole Plate (Set of two)</t>
  </si>
  <si>
    <t>Installation of insulator strings complete with arcing horns and necessary hardware, installing and stringing of conductor includingfixing of conductor accessories, installing and stringing of earthwire/OPGW including fixing of earthwire/OPGW accessories for 350kVHVDC Line with QUAD bundle IN Hilly Terrain(4 Pole)</t>
  </si>
  <si>
    <t>Installation of insulator strings complete with arcing horns and necessary hardware, installing and stringing of conductor includingfixing of conductor accessories, iinstallation and stringing of earthwire /OPGW  including fixing of earthwire/OPGW and itsaccessories for Bipole 350kV HVDC Line with Quad bundle conductor through Drone as per technical specification</t>
  </si>
  <si>
    <t>Concreting M20(1:1.5:3) Mix for avlanche protection deflection wall (including all associated works related to including requisitemeasures for cold weather concreting as per relevant standards/practices)</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</si>
  <si>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TOWER FOR NON TESTED BODY AND LEG EXTENSIONS  FOR TOWER TYPE: B</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</si>
  <si>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TOWER FOR TEST TOWER TYPE: B</t>
  </si>
  <si>
    <t>ERECTION/DISMANTLINGÂ  OF TOWER AND/OR TOWER PARTS ON THE TOWER TESTING BED AS PER SPECIFICATION FOR FOR 350KV HVDC TOWER FOR TOWERTYPE: B</t>
  </si>
  <si>
    <t>TESTING OF TEST TOWER FOR RELIABILITY FOR FOR 350KV HVDC TOWER FOR TOWER TYPE: B</t>
  </si>
  <si>
    <t>TESTING OF TEST TOWER FOR SECURITY FOR FOR 350KV HVDC TOWER FOR TOWER TYPE: B</t>
  </si>
  <si>
    <t>TESTING OF TEST TOWER FOR SAFETY FOR FOR 350KV HVDC TOWER FOR TOWER TYPE: B</t>
  </si>
  <si>
    <t>DESTRUCTION TESTING OF TOWER FOR FOR 350KV HVDC TOWER FOR TOWER TYPE: B</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</si>
  <si>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TOWER FOR NON TESTED BODY AND LEG EXTENSIONS FOR TOWER TYPE: C</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</si>
  <si>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TOWER FOR TEST TOWER TYPE: C</t>
  </si>
  <si>
    <t>ERECTION/DISMANTLINGÂ  OF TOWER AND/OR TOWER PARTS ON THE TOWER TESTING BED AS PER SPECIFICATION FOR FOR 350KV HVDC TOWER FOR TOWERTYPE: C</t>
  </si>
  <si>
    <t>TESTING OF TEST TOWER FOR RELIABILITY FOR FOR 350KV HVDC TOWER FOR TOWER TYPE: C</t>
  </si>
  <si>
    <t>TESTING OF TEST TOWER FOR SECURITY FOR FOR 350KV HVDC TOWER FOR TOWER TYPE: C</t>
  </si>
  <si>
    <t>TESTING OF TEST TOWER FOR SAFETY FOR FOR 350KV HVDC TOWER FOR TOWER TYPE: C</t>
  </si>
  <si>
    <t>DESTRUCTION TESTING OF TOWER FOR FOR 350KV HVDC TOWER FOR TOWER TYPE: C</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</si>
  <si>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TOWER FOR NON TESTED BODY AND LEG EXTENSIONS FOR TOWER TYPE: D</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</si>
  <si>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TOWER FOR TEST TOWER TYPE: D</t>
  </si>
  <si>
    <t>ERECTION/DISMANTLINGÂ  OF TOWER AND/OR TOWER PARTS ON THE TOWER TESTING BED AS PER SPECIFICATION FOR FOR 350KV HVDC TOWER FOR TOWERTYPE: D</t>
  </si>
  <si>
    <t>TESTING OF TEST TOWER FOR RELIABILITY FOR FOR 350KV HVDC TOWER FOR TOWER TYPE: D</t>
  </si>
  <si>
    <t>TESTING OF TEST TOWER FOR SECURITY FOR FOR 350KV HVDC TOWER FOR TOWER TYPE: D</t>
  </si>
  <si>
    <t>TESTING OF TEST TOWER FOR SAFETY FOR FOR 350KV HVDC TOWER FOR TOWER TYPE: D</t>
  </si>
  <si>
    <t>DESTRUCTION TESTING OF TOWER FOR FOR 350KV HVDC TOWER FOR TOWER TYPE: D</t>
  </si>
  <si>
    <t>Installation of Joint box above ground (Including Splicing &amp; Testing) : 48 fibres</t>
  </si>
  <si>
    <t>Use of Helicopter for Transportation of Transmission Line materials to tower location (in MT)</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</si>
  <si>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SPECIAL TOWER FOR NON TESTED BODY AND LEG EXTENSIONS  FOR TOWER TYPE: SPB</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</si>
  <si>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SPECIAL TOWER FOR TEST TOWER TYPE: SPB</t>
  </si>
  <si>
    <t>ERECTION/DISMANTLINGÂ  OF TOWER AND/OR TOWER PARTS ON THE TOWER TESTING BED AS PER SPECIFICATION FOR FOR 350KV HVDC SPECIAL TOWERFOR TOWER TYPE: SPB</t>
  </si>
  <si>
    <t>TESTING OF TEST TOWER FOR RELIABILITY FOR FOR 350KV HVDC SPECIAL TOWER FOR TOWER TYPE: SPB</t>
  </si>
  <si>
    <t>TESTING OF TEST TOWER FOR SECURITY FOR FOR 350KV HVDC SPECIAL TOWER FOR TOWER TYPE: SPB</t>
  </si>
  <si>
    <t>TESTING OF TEST TOWER FOR SAFETY FOR FOR 350KV HVDC SPECIAL TOWER FOR TOWER TYPE: SPB</t>
  </si>
  <si>
    <t>DESTRUCTION TESTING OF TOWER FOR FOR 350KV HVDC SPECIAL TOWER FOR TOWER TYPE: SPB</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</si>
  <si>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SPECIAL TOWER FOR NON TESTED BODY AND LEG EXTENSIONS FOR TOWER TYPE: SPC</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</si>
  <si>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SPECIAL TOWER FOR TOWER TYPE: SPC</t>
  </si>
  <si>
    <t>ERECTION/DISMANTLINGÂ  OF TOWER AND/OR TOWER PARTS ON THE TOWER TESTING BED AS PER SPECIFICATION FOR FOR 350KV HVDC SPECIAL TOWERFOR TOWER TYPE: SPC</t>
  </si>
  <si>
    <t>TESTING OF TEST TOWER FOR RELIABILITY FOR FOR 350KV HVDC SPECIAL TOWER FOR TOWER TYPE: SPC</t>
  </si>
  <si>
    <t>TESTING OF TEST TOWER FOR SECURITY FOR FOR 350KV HVDC SPECIAL TOWER FOR TOWER TYPE: SPC</t>
  </si>
  <si>
    <t>TESTING OF TEST TOWER FOR SAFETY FOR FOR 350KV HVDC SPECIAL TOWER FOR TOWER TYPE: SPC</t>
  </si>
  <si>
    <t>DESTRUCTION TESTING OF TOWER FOR FOR 350KV HVDC SPECIAL TOWER FOR TOWER TYPE: SPC</t>
  </si>
  <si>
    <t>DEVELOPMENT OF  STRUCTURAL DRAWINGS, SHOP DRAWING , BILL OF MATERIALS AND THEIR REVISIONS FOR TOWERS INCLUDING ALL TYPES OF BODYEXTENSION, LEG EXTENSIONS, STUB AND STUB SETTING TEMPLATE DRAWING AS PER EMPLOYERâ€™S SUPPLIED SINGLE LINE DIAGRAM AND TECHNICALSPECIFICATION FOR FOR 350KV HVDC SPECIAL TOWER FOR NON TESTED BODY AND LEG EXTENSIONS FOR TOWER TYPE: SPD</t>
  </si>
  <si>
    <t>DEVELOPMENT OF  STRUCTURAL DRAWINGS, PROTO CORRECTED STRUCTURAL AND SHOP DRAWING , BILL OF MATERIALS AND THEIR REVISIONS FOR TOWERSINCLUDING ALL TYPES OF BODY EXTENSION, LEG EXTENSIONS, STUB AND STUB SETTING TEMPLATE DRAWING AS PER EMPLOYERâ€™S SUPPLIED SINGLELINE DIAGRAM AND TECHNICAL SPECIFICATION, FABRICATION/REFABRICATION, PROTO ASSEMBLY AND TRANSPORTATION OF TEST TOWER TO TEST BED FORFOR 350KV HVDC SPECIAL TOWER FOR  TOWER TYPE: SPD</t>
  </si>
  <si>
    <t>ERECTION/DISMANTLINGÂ  OF TOWER AND/OR TOWER PARTS ON THE TOWER TESTING BED AS PER SPECIFICATION FOR FOR 350KV HVDC SPECIAL TOWERFOR TOWER TYPE: SPD</t>
  </si>
  <si>
    <t>TESTING OF TEST TOWER FOR RELIABILITY FOR FOR 350KV HVDC SPECIAL TOWER FOR TOWER TYPE: SPD</t>
  </si>
  <si>
    <t>TESTING OF TEST TOWER FOR SECURITY FOR FOR 350KV HVDC SPECIAL TOWER FOR TOWER TYPE: SPD</t>
  </si>
  <si>
    <t>TESTING OF TEST TOWER FOR SAFETY FOR FOR 350KV HVDC SPECIAL TOWER FOR TOWER TYPE: SPD</t>
  </si>
  <si>
    <t>DESTRUCTION TESTING OF TOWER FOR FOR 350KV HVDC SPECIAL TOWER FOR TOWER TYPE: SPD</t>
  </si>
  <si>
    <t>Installation of 96F (DWSM) OPGW along with hardware fittings and vibration damper in offline condition</t>
  </si>
  <si>
    <t>Installation of Joint box above ground(including splicing &amp; testing)-96Fibre</t>
  </si>
  <si>
    <t>Fibre Optic Approach cabling: Including installation hardware like GI pipe, elbow, conduits, accessories etc.: 96 Fibre</t>
  </si>
  <si>
    <t xml:space="preserve">Tower Package TW03 for Zing-Zingbar to Sissu portion of ±350 KV HVDC Pang-Kaithal Transmission Line associated with Transmission system for evacuation of RE power from renewable energy parks in Leh (5 GW Leh-Kaithal transmission corridor)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</si>
</sst>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6"/>
      <color theme="5" tint="-0.249977111117893"/>
      <name val="Book Antiqua"/>
      <family val="1"/>
    </font>
    <font>
      <strike/>
      <sz val="11"/>
      <name val="Book Antiqua"/>
      <family val="1"/>
    </font>
    <font>
      <sz val="11"/>
      <color theme="0"/>
      <name val="Book Antiqua"/>
      <family val="1"/>
    </font>
    <font>
      <b/>
      <sz val="12"/>
      <color rgb="FF0070C0"/>
      <name val="Arial"/>
      <family val="2"/>
    </font>
    <font>
      <sz val="12"/>
      <color theme="1"/>
      <name val="Aptos"/>
      <family val="2"/>
    </font>
  </fonts>
  <fills count="18">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64">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cellStyleXfs>
  <cellXfs count="930">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wrapText="1"/>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3" fillId="0" borderId="0" xfId="0" applyFont="1" applyAlignment="1">
      <alignment vertical="center" wrapText="1"/>
    </xf>
    <xf numFmtId="0" fontId="73" fillId="10" borderId="9" xfId="0" applyFont="1" applyFill="1" applyBorder="1" applyAlignment="1">
      <alignment vertical="center" wrapText="1"/>
    </xf>
    <xf numFmtId="0" fontId="73" fillId="0" borderId="0" xfId="0" applyFont="1" applyAlignment="1">
      <alignment vertical="center" wrapText="1"/>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vertical="top" wrapText="1"/>
    </xf>
    <xf numFmtId="0" fontId="71" fillId="0" borderId="0" xfId="0" applyFont="1" applyAlignment="1">
      <alignment horizontal="center" vertical="center"/>
    </xf>
    <xf numFmtId="0" fontId="76" fillId="0" borderId="0" xfId="0" applyFont="1" applyAlignment="1">
      <alignment horizontal="center" vertical="center"/>
    </xf>
    <xf numFmtId="0" fontId="73" fillId="0" borderId="9" xfId="0" applyFont="1" applyBorder="1" applyAlignment="1">
      <alignment horizontal="center" vertical="center"/>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Alignment="1">
      <alignment horizontal="center" vertical="center"/>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8" fillId="0" borderId="9" xfId="0" applyFont="1" applyBorder="1" applyAlignment="1">
      <alignment horizontal="center" vertical="center"/>
    </xf>
    <xf numFmtId="0" fontId="58" fillId="0" borderId="9" xfId="0" applyFont="1" applyBorder="1" applyAlignment="1">
      <alignment horizontal="center" vertical="center" wrapText="1"/>
    </xf>
    <xf numFmtId="0" fontId="58" fillId="0" borderId="24" xfId="0" applyFont="1" applyBorder="1" applyAlignment="1">
      <alignment horizontal="center" vertical="center"/>
    </xf>
    <xf numFmtId="0" fontId="58" fillId="0" borderId="25" xfId="0" applyFont="1" applyBorder="1" applyAlignment="1">
      <alignment horizontal="center" vertical="center"/>
    </xf>
    <xf numFmtId="0" fontId="78" fillId="0" borderId="0" xfId="0" applyFont="1" applyAlignment="1">
      <alignment horizontal="center" vertical="center"/>
    </xf>
    <xf numFmtId="0" fontId="62" fillId="0" borderId="0" xfId="0" applyFont="1" applyAlignment="1">
      <alignment vertical="center" wrapText="1"/>
    </xf>
    <xf numFmtId="0" fontId="61" fillId="0" borderId="0" xfId="0" applyFont="1" applyAlignment="1">
      <alignment vertical="center" wrapText="1"/>
    </xf>
    <xf numFmtId="0" fontId="75" fillId="0" borderId="0" xfId="0" applyFont="1" applyAlignment="1">
      <alignment horizontal="center"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2" fontId="33" fillId="10" borderId="18" xfId="0" applyNumberFormat="1" applyFont="1" applyFill="1" applyBorder="1" applyAlignment="1">
      <alignment horizontal="center"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3" fillId="0" borderId="9" xfId="0" applyFont="1" applyBorder="1" applyAlignment="1" applyProtection="1">
      <alignment horizontal="right" vertical="center"/>
      <protection locked="0"/>
    </xf>
    <xf numFmtId="43" fontId="73" fillId="0" borderId="9" xfId="8" applyFont="1" applyBorder="1" applyAlignment="1">
      <alignment horizontal="right" vertical="center"/>
    </xf>
    <xf numFmtId="43" fontId="76" fillId="0" borderId="9" xfId="8" applyFont="1" applyBorder="1" applyAlignment="1">
      <alignment horizontal="right" vertical="center"/>
    </xf>
    <xf numFmtId="2" fontId="73" fillId="0" borderId="9" xfId="0" applyNumberFormat="1" applyFont="1" applyBorder="1" applyAlignment="1" applyProtection="1">
      <alignment horizontal="right" vertical="center"/>
      <protection locked="0"/>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43" fontId="1" fillId="0" borderId="0" xfId="8" applyFont="1" applyAlignment="1" applyProtection="1">
      <alignment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1" fillId="0" borderId="5" xfId="0" applyFont="1" applyBorder="1" applyAlignment="1">
      <alignment horizontal="left" vertical="center"/>
    </xf>
    <xf numFmtId="0" fontId="2" fillId="0" borderId="5" xfId="0" applyFont="1" applyBorder="1" applyAlignment="1">
      <alignment horizontal="center" vertical="center" wrapText="1"/>
    </xf>
    <xf numFmtId="4" fontId="76"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73" fillId="0" borderId="0" xfId="0" applyNumberFormat="1" applyFont="1" applyAlignment="1">
      <alignment horizontal="center" vertical="center"/>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43" fontId="73" fillId="3" borderId="18" xfId="8" applyFont="1" applyFill="1" applyBorder="1" applyAlignment="1" applyProtection="1">
      <alignment horizontal="center" vertical="top" wrapText="1"/>
      <protection locked="0"/>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center"/>
    </xf>
    <xf numFmtId="0" fontId="76" fillId="0" borderId="9" xfId="0" applyFont="1" applyBorder="1" applyAlignment="1">
      <alignment horizontal="center" vertical="center" wrapText="1"/>
    </xf>
    <xf numFmtId="0" fontId="1" fillId="8" borderId="9" xfId="0"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protection locked="0"/>
    </xf>
    <xf numFmtId="165" fontId="1" fillId="0" borderId="9" xfId="111" applyNumberFormat="1" applyFont="1" applyFill="1" applyBorder="1" applyAlignment="1" applyProtection="1">
      <alignment horizontal="center" vertical="center" wrapText="1"/>
    </xf>
    <xf numFmtId="0" fontId="5" fillId="10" borderId="0" xfId="0" applyFont="1" applyFill="1" applyAlignment="1">
      <alignment horizontal="center" vertical="center"/>
    </xf>
    <xf numFmtId="0" fontId="2" fillId="10" borderId="0" xfId="0" applyFont="1" applyFill="1" applyAlignment="1">
      <alignment horizontal="center" vertical="center"/>
    </xf>
    <xf numFmtId="165" fontId="7" fillId="11" borderId="9" xfId="111" applyNumberFormat="1" applyFont="1" applyFill="1" applyBorder="1" applyAlignment="1" applyProtection="1">
      <alignment horizontal="center" vertical="center" wrapText="1"/>
    </xf>
    <xf numFmtId="0" fontId="2" fillId="0" borderId="0" xfId="112" applyNumberFormat="1" applyFont="1" applyFill="1" applyBorder="1" applyAlignment="1" applyProtection="1">
      <alignment horizontal="center" vertical="top"/>
      <protection hidden="1"/>
    </xf>
    <xf numFmtId="0" fontId="73" fillId="0" borderId="9" xfId="0" applyFont="1" applyBorder="1" applyAlignment="1" applyProtection="1">
      <alignment horizontal="left" vertical="center"/>
      <protection locked="0"/>
    </xf>
    <xf numFmtId="0" fontId="1" fillId="15" borderId="9" xfId="0" applyFont="1" applyFill="1" applyBorder="1" applyAlignment="1">
      <alignment horizontal="center" vertical="center"/>
    </xf>
    <xf numFmtId="0" fontId="1" fillId="15" borderId="25" xfId="0" applyFont="1" applyFill="1" applyBorder="1" applyAlignment="1">
      <alignment horizontal="center" vertical="center"/>
    </xf>
    <xf numFmtId="0" fontId="1" fillId="15" borderId="9" xfId="0" applyFont="1" applyFill="1" applyBorder="1" applyAlignment="1">
      <alignment horizontal="center" vertical="center" wrapText="1"/>
    </xf>
    <xf numFmtId="0" fontId="73" fillId="15" borderId="0" xfId="0" applyFont="1" applyFill="1" applyAlignment="1">
      <alignment horizontal="center" vertical="center"/>
    </xf>
    <xf numFmtId="0" fontId="5" fillId="15" borderId="0" xfId="0" applyFont="1" applyFill="1" applyAlignment="1">
      <alignment vertical="center" wrapText="1"/>
    </xf>
    <xf numFmtId="0" fontId="2" fillId="15" borderId="0" xfId="0" applyFont="1" applyFill="1" applyAlignment="1">
      <alignment vertical="center" wrapText="1"/>
    </xf>
    <xf numFmtId="0" fontId="76" fillId="15" borderId="9" xfId="0" applyFont="1" applyFill="1" applyBorder="1" applyAlignment="1">
      <alignment horizontal="center" vertical="center" wrapText="1"/>
    </xf>
    <xf numFmtId="0" fontId="5" fillId="15" borderId="0" xfId="0" applyFont="1" applyFill="1" applyAlignment="1">
      <alignment vertical="center"/>
    </xf>
    <xf numFmtId="0" fontId="2" fillId="15" borderId="0" xfId="0" applyFont="1" applyFill="1" applyAlignment="1">
      <alignment vertical="center"/>
    </xf>
    <xf numFmtId="0" fontId="83" fillId="0" borderId="0" xfId="114" applyFont="1" applyAlignment="1" applyProtection="1">
      <alignment vertical="center"/>
      <protection hidden="1"/>
    </xf>
    <xf numFmtId="0" fontId="74" fillId="0" borderId="9" xfId="0" applyFont="1" applyBorder="1" applyAlignment="1" applyProtection="1">
      <alignment horizontal="center" vertical="center"/>
      <protection locked="0"/>
    </xf>
    <xf numFmtId="0" fontId="73" fillId="0" borderId="9" xfId="0" applyFont="1" applyBorder="1" applyAlignment="1">
      <alignment horizontal="left" vertical="top" wrapText="1"/>
    </xf>
    <xf numFmtId="0" fontId="23" fillId="0" borderId="0" xfId="0" applyFont="1" applyAlignment="1">
      <alignment horizontal="left" vertical="center"/>
    </xf>
    <xf numFmtId="0" fontId="84" fillId="0" borderId="0" xfId="0" applyFont="1" applyAlignment="1">
      <alignment horizontal="justify" vertical="center"/>
    </xf>
    <xf numFmtId="0" fontId="73" fillId="0" borderId="9" xfId="0" applyFont="1" applyBorder="1" applyAlignment="1">
      <alignment horizontal="center" vertical="center" wrapText="1"/>
    </xf>
    <xf numFmtId="0" fontId="73" fillId="0" borderId="9" xfId="0" applyFont="1" applyBorder="1" applyAlignment="1">
      <alignment horizontal="left" vertical="center" wrapText="1"/>
    </xf>
    <xf numFmtId="43" fontId="73" fillId="9" borderId="9" xfId="8" applyFont="1" applyFill="1" applyBorder="1" applyAlignment="1" applyProtection="1">
      <alignment horizontal="left" vertical="top" wrapText="1"/>
    </xf>
    <xf numFmtId="0" fontId="75" fillId="0" borderId="0" xfId="0" applyFont="1" applyAlignment="1">
      <alignment horizontal="justify" vertical="center" wrapText="1"/>
    </xf>
    <xf numFmtId="10" fontId="2" fillId="16" borderId="9" xfId="111" applyNumberFormat="1" applyFont="1" applyFill="1" applyBorder="1" applyAlignment="1" applyProtection="1">
      <alignment horizontal="center" vertical="top" wrapText="1"/>
      <protection locked="0" hidden="1"/>
    </xf>
    <xf numFmtId="10" fontId="2" fillId="17" borderId="9" xfId="111" applyNumberFormat="1" applyFont="1" applyFill="1" applyBorder="1" applyAlignment="1" applyProtection="1">
      <alignment horizontal="center" vertical="top" wrapText="1"/>
      <protection locked="0"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left" vertical="center" wrapText="1"/>
      <protection hidden="1"/>
    </xf>
    <xf numFmtId="0" fontId="22" fillId="13" borderId="59" xfId="114" applyFont="1" applyFill="1" applyBorder="1" applyAlignment="1" applyProtection="1">
      <alignment horizontal="left" vertical="center" wrapText="1"/>
      <protection hidden="1"/>
    </xf>
    <xf numFmtId="0" fontId="22" fillId="13" borderId="31" xfId="114" applyFont="1" applyFill="1" applyBorder="1" applyAlignment="1" applyProtection="1">
      <alignment horizontal="left"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center"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0" borderId="0" xfId="0" applyFont="1" applyAlignment="1">
      <alignment horizontal="left" vertical="center"/>
    </xf>
    <xf numFmtId="0" fontId="76" fillId="12" borderId="24" xfId="0" applyFont="1" applyFill="1" applyBorder="1" applyAlignment="1">
      <alignment horizontal="left" vertical="center"/>
    </xf>
    <xf numFmtId="0" fontId="76" fillId="12" borderId="3" xfId="0" applyFont="1" applyFill="1" applyBorder="1" applyAlignment="1">
      <alignment horizontal="left" vertical="center"/>
    </xf>
    <xf numFmtId="0" fontId="76" fillId="12" borderId="25" xfId="0" applyFont="1" applyFill="1" applyBorder="1" applyAlignment="1">
      <alignment horizontal="left" vertical="center"/>
    </xf>
    <xf numFmtId="0" fontId="76" fillId="9" borderId="9" xfId="109" applyFont="1" applyFill="1" applyBorder="1" applyAlignment="1">
      <alignment horizontal="left" vertical="center" wrapText="1"/>
    </xf>
    <xf numFmtId="0" fontId="1" fillId="0" borderId="16" xfId="0" applyFont="1" applyBorder="1" applyAlignment="1">
      <alignment horizontal="left" vertical="top" wrapText="1"/>
    </xf>
    <xf numFmtId="0" fontId="76" fillId="0" borderId="9" xfId="0" applyFont="1" applyBorder="1" applyAlignment="1">
      <alignment horizontal="left" vertical="center"/>
    </xf>
    <xf numFmtId="0" fontId="76" fillId="12" borderId="9" xfId="0" applyFont="1" applyFill="1" applyBorder="1" applyAlignment="1">
      <alignment horizontal="left" vertical="center"/>
    </xf>
    <xf numFmtId="1" fontId="76" fillId="9" borderId="9" xfId="109" applyNumberFormat="1" applyFont="1" applyFill="1" applyBorder="1" applyAlignment="1">
      <alignment horizontal="left" vertical="center" wrapText="1"/>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1" fillId="15" borderId="24" xfId="0" applyFont="1" applyFill="1" applyBorder="1" applyAlignment="1">
      <alignment horizontal="left" vertical="center"/>
    </xf>
    <xf numFmtId="0" fontId="1" fillId="15" borderId="3" xfId="0" applyFont="1" applyFill="1" applyBorder="1" applyAlignment="1">
      <alignment horizontal="left" vertical="center"/>
    </xf>
    <xf numFmtId="0" fontId="1" fillId="15" borderId="25" xfId="0" applyFont="1" applyFill="1" applyBorder="1" applyAlignment="1">
      <alignment horizontal="left" vertical="center"/>
    </xf>
    <xf numFmtId="0" fontId="33" fillId="13" borderId="9" xfId="0" applyFont="1" applyFill="1" applyBorder="1" applyAlignment="1">
      <alignment horizontal="left"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5" xfId="0" applyFont="1" applyBorder="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1" fillId="0" borderId="0" xfId="115" applyFont="1" applyAlignment="1" applyProtection="1">
      <alignment vertical="center" wrapText="1"/>
      <protection hidden="1"/>
    </xf>
    <xf numFmtId="0" fontId="76" fillId="10" borderId="24" xfId="0" applyFont="1" applyFill="1" applyBorder="1" applyAlignment="1">
      <alignment horizontal="center" vertical="center" wrapText="1"/>
    </xf>
    <xf numFmtId="0" fontId="76" fillId="10" borderId="3" xfId="0" applyFont="1" applyFill="1" applyBorder="1" applyAlignment="1">
      <alignment horizontal="center" vertical="center" wrapText="1"/>
    </xf>
    <xf numFmtId="0" fontId="76" fillId="10" borderId="25" xfId="0" applyFont="1" applyFill="1" applyBorder="1" applyAlignment="1">
      <alignment horizontal="center" vertical="center" wrapText="1"/>
    </xf>
    <xf numFmtId="0" fontId="73" fillId="0" borderId="9" xfId="0" applyFont="1" applyBorder="1" applyAlignment="1">
      <alignment horizontal="right" vertical="center"/>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33" fillId="13" borderId="9" xfId="0" applyFont="1" applyFill="1" applyBorder="1" applyAlignment="1">
      <alignment horizontal="center"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0" fontId="2" fillId="0" borderId="24" xfId="111" applyNumberFormat="1" applyFont="1" applyFill="1" applyBorder="1" applyAlignment="1" applyProtection="1">
      <alignment horizontal="center" vertical="center" wrapText="1"/>
    </xf>
    <xf numFmtId="0" fontId="2" fillId="0" borderId="3" xfId="111" applyNumberFormat="1" applyFont="1" applyFill="1" applyBorder="1" applyAlignment="1" applyProtection="1">
      <alignment horizontal="center" vertical="center" wrapText="1"/>
    </xf>
    <xf numFmtId="0" fontId="2" fillId="0" borderId="25" xfId="111" applyNumberFormat="1" applyFont="1" applyFill="1" applyBorder="1" applyAlignment="1" applyProtection="1">
      <alignment horizontal="center" vertical="center" wrapText="1"/>
    </xf>
    <xf numFmtId="2" fontId="33" fillId="10" borderId="3" xfId="0" applyNumberFormat="1" applyFont="1" applyFill="1" applyBorder="1" applyAlignment="1">
      <alignment horizontal="center" vertical="center" wrapText="1"/>
    </xf>
    <xf numFmtId="2" fontId="33" fillId="10" borderId="25" xfId="0" applyNumberFormat="1" applyFont="1" applyFill="1" applyBorder="1" applyAlignment="1">
      <alignment horizontal="center" vertical="center" wrapText="1"/>
    </xf>
    <xf numFmtId="0" fontId="3" fillId="6" borderId="0" xfId="0" applyFont="1" applyFill="1" applyAlignment="1">
      <alignment horizontal="center" vertical="center"/>
    </xf>
    <xf numFmtId="165" fontId="1" fillId="0" borderId="0" xfId="0" applyNumberFormat="1" applyFont="1" applyAlignment="1">
      <alignment horizontal="left" vertical="center"/>
    </xf>
    <xf numFmtId="0" fontId="75" fillId="0" borderId="9" xfId="0" applyFont="1" applyBorder="1" applyAlignment="1">
      <alignment horizontal="left" vertical="center"/>
    </xf>
    <xf numFmtId="0" fontId="75" fillId="9" borderId="9" xfId="109" applyFont="1" applyFill="1" applyBorder="1" applyAlignment="1">
      <alignment horizontal="left" vertical="center"/>
    </xf>
    <xf numFmtId="0" fontId="33" fillId="13" borderId="9" xfId="0" applyFont="1" applyFill="1" applyBorder="1" applyAlignment="1" applyProtection="1">
      <alignment horizontal="left"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9" xfId="0" applyFont="1" applyBorder="1" applyAlignment="1" applyProtection="1">
      <alignment horizontal="left" vertical="center"/>
      <protection locked="0"/>
    </xf>
    <xf numFmtId="0" fontId="73" fillId="0" borderId="9" xfId="109" applyFont="1" applyBorder="1" applyAlignment="1" applyProtection="1">
      <alignment horizontal="left" vertical="center" wrapText="1"/>
      <protection hidden="1"/>
    </xf>
    <xf numFmtId="1" fontId="73" fillId="0" borderId="9" xfId="109" applyNumberFormat="1" applyFont="1" applyBorder="1" applyAlignment="1" applyProtection="1">
      <alignment horizontal="left" vertical="center" wrapText="1"/>
      <protection hidden="1"/>
    </xf>
    <xf numFmtId="0" fontId="73" fillId="9" borderId="9" xfId="109" applyFont="1" applyFill="1" applyBorder="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9" xfId="114" applyFont="1" applyFill="1" applyBorder="1" applyAlignment="1" applyProtection="1">
      <alignment horizontal="left"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3" borderId="0" xfId="114" applyFont="1" applyFill="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13" borderId="9" xfId="115" applyFont="1" applyFill="1" applyBorder="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9" xfId="0" applyFont="1" applyBorder="1" applyAlignment="1" applyProtection="1">
      <alignment horizont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80"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81" fillId="0" borderId="0" xfId="106" applyFont="1" applyAlignment="1">
      <alignment horizontal="justify" vertical="top"/>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82" fillId="0" borderId="69" xfId="73" applyFont="1"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64">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xfId="126" xr:uid="{88B9853E-222A-420A-8905-68D775A0A802}"/>
    <cellStyle name="Comma 11" xfId="26" xr:uid="{00000000-0005-0000-0000-000019000000}"/>
    <cellStyle name="Comma 11 2" xfId="128" xr:uid="{FF12351E-96C2-45D7-B8C1-8D47E6ADAB34}"/>
    <cellStyle name="Comma 12" xfId="27" xr:uid="{00000000-0005-0000-0000-00001A000000}"/>
    <cellStyle name="Comma 12 2" xfId="129" xr:uid="{CC63A16A-615F-4C05-893D-780E1D37B2EF}"/>
    <cellStyle name="Comma 13" xfId="28" xr:uid="{00000000-0005-0000-0000-00001B000000}"/>
    <cellStyle name="Comma 13 2" xfId="130" xr:uid="{427E0BD8-75CA-4171-BCFC-2711C78AB5E4}"/>
    <cellStyle name="Comma 14" xfId="29" xr:uid="{00000000-0005-0000-0000-00001C000000}"/>
    <cellStyle name="Comma 14 2" xfId="131" xr:uid="{89DFEE9B-55D3-493E-8511-FAFC01A49170}"/>
    <cellStyle name="Comma 15" xfId="30" xr:uid="{00000000-0005-0000-0000-00001D000000}"/>
    <cellStyle name="Comma 15 2" xfId="132" xr:uid="{D2D7E275-8EDC-49C3-871F-7C4CCF6ACB57}"/>
    <cellStyle name="Comma 16" xfId="31" xr:uid="{00000000-0005-0000-0000-00001E000000}"/>
    <cellStyle name="Comma 16 2" xfId="133" xr:uid="{FE8F3B06-F165-48BB-8B57-C167A3305FAF}"/>
    <cellStyle name="Comma 17" xfId="32" xr:uid="{00000000-0005-0000-0000-00001F000000}"/>
    <cellStyle name="Comma 17 2" xfId="134" xr:uid="{4E74DC3F-D0AB-49EA-9E68-4B8949B876DE}"/>
    <cellStyle name="Comma 18" xfId="33" xr:uid="{00000000-0005-0000-0000-000020000000}"/>
    <cellStyle name="Comma 18 2" xfId="135" xr:uid="{09609E17-1253-493C-B961-AC39EE64260F}"/>
    <cellStyle name="Comma 19" xfId="34" xr:uid="{00000000-0005-0000-0000-000021000000}"/>
    <cellStyle name="Comma 19 2" xfId="136" xr:uid="{D13CD62C-AA6D-4565-8537-20ABB46F3A3B}"/>
    <cellStyle name="Comma 2" xfId="35" xr:uid="{00000000-0005-0000-0000-000022000000}"/>
    <cellStyle name="Comma 2 2" xfId="137" xr:uid="{922E8105-FC51-4ACF-A0CF-F7DB7635A041}"/>
    <cellStyle name="Comma 20" xfId="36" xr:uid="{00000000-0005-0000-0000-000023000000}"/>
    <cellStyle name="Comma 20 2" xfId="138" xr:uid="{3B9D4BC3-9514-499F-8194-D22F1A5E8446}"/>
    <cellStyle name="Comma 21" xfId="37" xr:uid="{00000000-0005-0000-0000-000024000000}"/>
    <cellStyle name="Comma 21 2" xfId="139" xr:uid="{ACEF2F00-AD30-4F11-B11A-8D92E7108B57}"/>
    <cellStyle name="Comma 22" xfId="38" xr:uid="{00000000-0005-0000-0000-000025000000}"/>
    <cellStyle name="Comma 22 2" xfId="140" xr:uid="{A8F9E969-6C75-452C-946F-1E9F2F9E7FAF}"/>
    <cellStyle name="Comma 23" xfId="39" xr:uid="{00000000-0005-0000-0000-000026000000}"/>
    <cellStyle name="Comma 23 2" xfId="141" xr:uid="{616C2427-B087-4CA4-8977-E994ECDADAC9}"/>
    <cellStyle name="Comma 24" xfId="40" xr:uid="{00000000-0005-0000-0000-000027000000}"/>
    <cellStyle name="Comma 24 2" xfId="142" xr:uid="{E6213AC7-B1EC-4E6C-B796-111930A63880}"/>
    <cellStyle name="Comma 25" xfId="41" xr:uid="{00000000-0005-0000-0000-000028000000}"/>
    <cellStyle name="Comma 25 2" xfId="143" xr:uid="{A120FB61-6E16-41BC-B7B1-EEC0A221AB1A}"/>
    <cellStyle name="Comma 26" xfId="42" xr:uid="{00000000-0005-0000-0000-000029000000}"/>
    <cellStyle name="Comma 26 2" xfId="144" xr:uid="{E93516D0-281A-4D3F-AEE2-EC88F766342B}"/>
    <cellStyle name="Comma 27" xfId="43" xr:uid="{00000000-0005-0000-0000-00002A000000}"/>
    <cellStyle name="Comma 27 2" xfId="145" xr:uid="{1C327336-D055-48C1-8331-44F0A85CEF0F}"/>
    <cellStyle name="Comma 28" xfId="44" xr:uid="{00000000-0005-0000-0000-00002B000000}"/>
    <cellStyle name="Comma 28 2" xfId="146" xr:uid="{202A5FA9-CAF1-4F5A-9AFA-6C3EF1C8376F}"/>
    <cellStyle name="Comma 29" xfId="127" xr:uid="{F64950BC-E262-4F4D-8363-3683705CF154}"/>
    <cellStyle name="Comma 3" xfId="45" xr:uid="{00000000-0005-0000-0000-00002C000000}"/>
    <cellStyle name="Comma 3 2" xfId="46" xr:uid="{00000000-0005-0000-0000-00002D000000}"/>
    <cellStyle name="Comma 3 3" xfId="147" xr:uid="{6387ACDA-8F3E-4D62-BF2C-E4E27836DAD6}"/>
    <cellStyle name="Comma 30" xfId="158" xr:uid="{02859A74-C63C-4755-ACBF-9E311E6D5C7F}"/>
    <cellStyle name="Comma 31" xfId="163" xr:uid="{2A278E77-2772-4677-9F24-A3CDBDC8C4C2}"/>
    <cellStyle name="Comma 32" xfId="157" xr:uid="{93B17B3F-E3EE-4B2F-A28D-920F8E06D3CF}"/>
    <cellStyle name="Comma 33" xfId="162" xr:uid="{8981DB20-A5DE-437F-AA01-E084BB352D9A}"/>
    <cellStyle name="Comma 34" xfId="156" xr:uid="{7DBD78BF-34AE-465A-A110-22136563ED77}"/>
    <cellStyle name="Comma 35" xfId="160" xr:uid="{15C9FB42-FD9E-413D-8C17-3E633780F80B}"/>
    <cellStyle name="Comma 36" xfId="154" xr:uid="{FCC3E983-D3AD-4C99-9197-02D296D5B78C}"/>
    <cellStyle name="Comma 37" xfId="161" xr:uid="{B914D05B-A381-4EC1-97A0-B6C58A8424FC}"/>
    <cellStyle name="Comma 38" xfId="155" xr:uid="{5FF41619-FC29-4791-8E61-1C04DE635198}"/>
    <cellStyle name="Comma 39" xfId="159" xr:uid="{9E34E902-34F9-4F52-9B16-79381512F536}"/>
    <cellStyle name="Comma 4" xfId="47" xr:uid="{00000000-0005-0000-0000-00002E000000}"/>
    <cellStyle name="Comma 4 2" xfId="148" xr:uid="{8812F83C-8EC0-4E23-A38A-75C62BED0F79}"/>
    <cellStyle name="Comma 5" xfId="48" xr:uid="{00000000-0005-0000-0000-00002F000000}"/>
    <cellStyle name="Comma 5 2" xfId="149" xr:uid="{C88E88CC-7E77-4E1B-AE49-6A028F7D0415}"/>
    <cellStyle name="Comma 6" xfId="49" xr:uid="{00000000-0005-0000-0000-000030000000}"/>
    <cellStyle name="Comma 6 2" xfId="150" xr:uid="{7E4C55D4-3AD7-40A1-A06D-79502FE033C7}"/>
    <cellStyle name="Comma 7" xfId="50" xr:uid="{00000000-0005-0000-0000-000031000000}"/>
    <cellStyle name="Comma 7 2" xfId="151" xr:uid="{EAA880DB-D049-4FB7-9AC5-8D55938646D4}"/>
    <cellStyle name="Comma 8" xfId="51" xr:uid="{00000000-0005-0000-0000-000032000000}"/>
    <cellStyle name="Comma 8 2" xfId="152" xr:uid="{45387759-70C6-4398-98D6-8E6C9F606D4D}"/>
    <cellStyle name="Comma 9" xfId="52" xr:uid="{00000000-0005-0000-0000-000033000000}"/>
    <cellStyle name="Comma 9 2" xfId="153" xr:uid="{71A737F2-CDDC-4D5C-AA08-4E13294A76CF}"/>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colors>
    <mruColors>
      <color rgb="FF91CF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67525" y="47625"/>
          <a:ext cx="571500" cy="15906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621250" y="289891"/>
          <a:ext cx="0" cy="1768751"/>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5971" y="47625"/>
          <a:ext cx="0" cy="601196"/>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19975" y="19050"/>
          <a:ext cx="1104900" cy="700768"/>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43750" y="19050"/>
          <a:ext cx="0" cy="700768"/>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40486" y="104775"/>
          <a:ext cx="440871" cy="834118"/>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drawing" Target="../drawings/drawing1.xml"/><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drawing" Target="../drawings/drawing2.x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drawing" Target="../drawings/drawing3.xml"/><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drawing" Target="../drawings/drawing4.xml"/><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drawing" Target="../drawings/drawing5.xml"/><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12" Type="http://schemas.openxmlformats.org/officeDocument/2006/relationships/drawing" Target="../drawings/drawing6.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0" Type="http://schemas.openxmlformats.org/officeDocument/2006/relationships/printerSettings" Target="../printerSettings/printerSettings118.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drawing" Target="../drawings/drawing7.xml"/><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drawing" Target="../drawings/drawing8.xml"/><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drawing" Target="../drawings/drawing9.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6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86.bin"/><Relationship Id="rId13" Type="http://schemas.openxmlformats.org/officeDocument/2006/relationships/drawing" Target="../drawings/drawing10.xml"/><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3.bin"/><Relationship Id="rId10" Type="http://schemas.openxmlformats.org/officeDocument/2006/relationships/printerSettings" Target="../printerSettings/printerSettings188.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98.bin"/><Relationship Id="rId13" Type="http://schemas.openxmlformats.org/officeDocument/2006/relationships/drawing" Target="../drawings/drawing11.xml"/><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5" Type="http://schemas.openxmlformats.org/officeDocument/2006/relationships/printerSettings" Target="../printerSettings/printerSettings195.bin"/><Relationship Id="rId10" Type="http://schemas.openxmlformats.org/officeDocument/2006/relationships/printerSettings" Target="../printerSettings/printerSettings200.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drawing" Target="../drawings/drawing12.xml"/><Relationship Id="rId3" Type="http://schemas.openxmlformats.org/officeDocument/2006/relationships/printerSettings" Target="../printerSettings/printerSettings205.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5" Type="http://schemas.openxmlformats.org/officeDocument/2006/relationships/printerSettings" Target="../printerSettings/printerSettings207.bin"/><Relationship Id="rId10" Type="http://schemas.openxmlformats.org/officeDocument/2006/relationships/printerSettings" Target="../printerSettings/printerSettings212.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22.bin"/><Relationship Id="rId13" Type="http://schemas.openxmlformats.org/officeDocument/2006/relationships/drawing" Target="../drawings/drawing13.xml"/><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12" Type="http://schemas.openxmlformats.org/officeDocument/2006/relationships/printerSettings" Target="../printerSettings/printerSettings226.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5" Type="http://schemas.openxmlformats.org/officeDocument/2006/relationships/printerSettings" Target="../printerSettings/printerSettings219.bin"/><Relationship Id="rId10" Type="http://schemas.openxmlformats.org/officeDocument/2006/relationships/printerSettings" Target="../printerSettings/printerSettings224.bin"/><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9"/>
  <sheetViews>
    <sheetView workbookViewId="0">
      <selection activeCell="B20" sqref="B20"/>
    </sheetView>
  </sheetViews>
  <sheetFormatPr defaultColWidth="9.140625" defaultRowHeight="16.5"/>
  <cols>
    <col min="1" max="1" width="20.5703125" style="33" customWidth="1"/>
    <col min="2" max="2" width="82.140625" style="33" customWidth="1"/>
    <col min="3" max="8" width="9.140625" style="33"/>
    <col min="9" max="9" width="9.140625" style="33" hidden="1" customWidth="1"/>
    <col min="10" max="16384" width="9.140625" style="33"/>
  </cols>
  <sheetData>
    <row r="1" spans="1:9" ht="75">
      <c r="A1" s="30" t="s">
        <v>40</v>
      </c>
      <c r="B1" s="690" t="s">
        <v>669</v>
      </c>
      <c r="C1" s="32"/>
      <c r="D1" s="32"/>
      <c r="E1" s="32"/>
      <c r="F1" s="32"/>
      <c r="G1" s="32"/>
      <c r="H1" s="32"/>
    </row>
    <row r="2" spans="1:9">
      <c r="B2" s="34"/>
      <c r="I2" s="33" t="s">
        <v>258</v>
      </c>
    </row>
    <row r="3" spans="1:9">
      <c r="A3" s="33" t="s">
        <v>41</v>
      </c>
      <c r="B3" s="372" t="s">
        <v>537</v>
      </c>
      <c r="I3" s="33" t="s">
        <v>259</v>
      </c>
    </row>
    <row r="5" spans="1:9">
      <c r="A5" s="33" t="s">
        <v>42</v>
      </c>
      <c r="B5" s="686" t="s">
        <v>538</v>
      </c>
      <c r="C5" s="32"/>
      <c r="D5" s="32"/>
      <c r="E5" s="32"/>
      <c r="F5" s="32"/>
      <c r="G5" s="32"/>
      <c r="H5" s="32"/>
    </row>
    <row r="9" spans="1:9">
      <c r="B9" s="31"/>
    </row>
  </sheetData>
  <sheetProtection selectLockedCells="1" selectUnlockedCells="1"/>
  <customSheetViews>
    <customSheetView guid="{89CB4E6A-722E-4E39-885D-E2A6D0D08321}" hiddenColumns="1" state="hidden">
      <selection activeCell="B10" sqref="B10"/>
      <pageMargins left="0.75" right="0.75" top="1" bottom="1" header="0.5" footer="0.5"/>
      <pageSetup orientation="portrait" r:id="rId1"/>
      <headerFooter alignWithMargins="0"/>
    </customSheetView>
    <customSheetView guid="{915C64AD-BD67-44F0-9117-5B9D998BA799}" hiddenColumns="1" state="hidden">
      <selection activeCell="B17" sqref="B17"/>
      <pageMargins left="0.75" right="0.75" top="1" bottom="1" header="0.5" footer="0.5"/>
      <pageSetup orientation="portrait" r:id="rId2"/>
      <headerFooter alignWithMargins="0"/>
    </customSheetView>
    <customSheetView guid="{18EA11B4-BD82-47BF-99FA-7AB19BF74D0B}" hiddenColumns="1" state="hidden">
      <selection activeCell="B17" sqref="B17"/>
      <pageMargins left="0.75" right="0.75" top="1" bottom="1" header="0.5" footer="0.5"/>
      <pageSetup orientation="portrait" r:id="rId3"/>
      <headerFooter alignWithMargins="0"/>
    </customSheetView>
    <customSheetView guid="{CCA37BAE-906F-43D5-9FD9-B13563E4B9D7}" hiddenColumns="1" state="hidden">
      <selection activeCell="B12" sqref="B12"/>
      <pageMargins left="0.75" right="0.75" top="1" bottom="1" header="0.5" footer="0.5"/>
      <pageSetup orientation="portrait" r:id="rId4"/>
      <headerFooter alignWithMargins="0"/>
    </customSheetView>
    <customSheetView guid="{99CA2F10-F926-46DC-8609-4EAE5B9F3585}" hiddenColumns="1" state="hidden">
      <selection activeCell="E14" sqref="E14"/>
      <pageMargins left="0.75" right="0.75" top="1" bottom="1" header="0.5" footer="0.5"/>
      <pageSetup orientation="portrait" r:id="rId5"/>
      <headerFooter alignWithMargins="0"/>
    </customSheetView>
    <customSheetView guid="{63D51328-7CBC-4A1E-B96D-BAE91416501B}" hiddenColumns="1" state="hidden">
      <selection activeCell="B9" sqref="B9:B10"/>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A58DB4DF-40C7-4BEB-B85E-6BD6F54941CF}" hiddenColumns="1" state="hidden">
      <selection activeCell="B17" sqref="B17"/>
      <pageMargins left="0.75" right="0.75" top="1" bottom="1" header="0.5" footer="0.5"/>
      <pageSetup orientation="portrait" r:id="rId10"/>
      <headerFooter alignWithMargins="0"/>
    </customSheetView>
    <customSheetView guid="{889C3D82-0A24-4765-A688-A80A782F5056}" hiddenColumns="1" state="hidden">
      <selection activeCell="B9" sqref="B9"/>
      <pageMargins left="0.75" right="0.75" top="1" bottom="1" header="0.5" footer="0.5"/>
      <pageSetup orientation="portrait" r:id="rId11"/>
      <headerFooter alignWithMargins="0"/>
    </customSheetView>
  </customSheetViews>
  <pageMargins left="0.75" right="0.75" top="1" bottom="1" header="0.5" footer="0.5"/>
  <pageSetup orientation="portrait"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view="pageBreakPreview" zoomScale="90" zoomScaleSheetLayoutView="90" workbookViewId="0">
      <selection activeCell="B2" sqref="B2:E2"/>
    </sheetView>
  </sheetViews>
  <sheetFormatPr defaultColWidth="9.140625" defaultRowHeight="13.5"/>
  <cols>
    <col min="1" max="1" width="9.85546875" style="55" customWidth="1"/>
    <col min="2" max="2" width="12.7109375" style="55" customWidth="1"/>
    <col min="3" max="4" width="44.140625" style="55" customWidth="1"/>
    <col min="5" max="5" width="12.85546875" style="55" customWidth="1"/>
    <col min="6" max="6" width="9.85546875" style="43" customWidth="1"/>
    <col min="7" max="7" width="14.85546875" style="43" customWidth="1"/>
    <col min="8" max="8" width="23.140625" style="43" customWidth="1"/>
    <col min="9" max="9" width="9.140625" style="43" customWidth="1"/>
    <col min="10" max="16384" width="9.140625" style="39"/>
  </cols>
  <sheetData>
    <row r="1" spans="1:10" ht="30.75" customHeight="1">
      <c r="A1" s="35"/>
      <c r="B1" s="699"/>
      <c r="C1" s="700"/>
      <c r="D1" s="700"/>
      <c r="E1" s="701"/>
      <c r="F1" s="36"/>
      <c r="G1" s="682" t="s">
        <v>510</v>
      </c>
      <c r="H1" s="662"/>
      <c r="I1" s="37"/>
      <c r="J1" s="38"/>
    </row>
    <row r="2" spans="1:10" ht="103.5" customHeight="1">
      <c r="A2" s="702" t="s">
        <v>43</v>
      </c>
      <c r="B2" s="705" t="str">
        <f>Basic!B1</f>
        <v xml:space="preserve">Tower Package TW03 for Zing-Zingbar to Sissu portion of ±350 KV HVDC Pang-Kaithal Transmission Line associated with Transmission system for evacuation of RE power from renewable energy parks in Leh (5 GW Leh-Kaithal transmission corridor)
</v>
      </c>
      <c r="C2" s="706"/>
      <c r="D2" s="706"/>
      <c r="E2" s="707"/>
      <c r="F2" s="702" t="s">
        <v>514</v>
      </c>
      <c r="G2" s="37"/>
      <c r="H2" s="37"/>
      <c r="I2" s="37"/>
      <c r="J2" s="38"/>
    </row>
    <row r="3" spans="1:10" ht="23.25" customHeight="1">
      <c r="A3" s="703"/>
      <c r="B3" s="708" t="str">
        <f>Basic!B5</f>
        <v>CC/NT/W-TW/DOM/A04/25/06315</v>
      </c>
      <c r="C3" s="709"/>
      <c r="D3" s="709"/>
      <c r="E3" s="710"/>
      <c r="F3" s="703"/>
      <c r="G3" s="37"/>
      <c r="H3" s="37"/>
      <c r="I3" s="37"/>
      <c r="J3" s="38"/>
    </row>
    <row r="4" spans="1:10" ht="39.950000000000003" customHeight="1">
      <c r="A4" s="703"/>
      <c r="B4" s="40">
        <v>1</v>
      </c>
      <c r="C4" s="711" t="s">
        <v>44</v>
      </c>
      <c r="D4" s="711"/>
      <c r="E4" s="712"/>
      <c r="F4" s="703"/>
      <c r="G4" s="41"/>
      <c r="H4" s="42" t="s">
        <v>45</v>
      </c>
      <c r="I4" s="37"/>
      <c r="J4" s="38"/>
    </row>
    <row r="5" spans="1:10" ht="30" customHeight="1">
      <c r="A5" s="703"/>
      <c r="B5" s="40">
        <v>2</v>
      </c>
      <c r="C5" s="711" t="s">
        <v>46</v>
      </c>
      <c r="D5" s="711"/>
      <c r="E5" s="712"/>
      <c r="F5" s="703"/>
      <c r="G5" s="37"/>
      <c r="H5" s="37"/>
      <c r="I5" s="37"/>
      <c r="J5" s="38"/>
    </row>
    <row r="6" spans="1:10" s="43" customFormat="1" ht="30" customHeight="1">
      <c r="A6" s="703"/>
      <c r="B6" s="40">
        <v>3</v>
      </c>
      <c r="C6" s="711" t="s">
        <v>47</v>
      </c>
      <c r="D6" s="711"/>
      <c r="E6" s="712"/>
      <c r="F6" s="703"/>
      <c r="G6" s="37"/>
      <c r="H6" s="37"/>
      <c r="I6" s="37"/>
      <c r="J6" s="37"/>
    </row>
    <row r="7" spans="1:10" ht="52.5" hidden="1" customHeight="1">
      <c r="A7" s="703"/>
      <c r="B7" s="40">
        <v>4</v>
      </c>
      <c r="C7" s="711" t="s">
        <v>48</v>
      </c>
      <c r="D7" s="711"/>
      <c r="E7" s="712"/>
      <c r="F7" s="703"/>
      <c r="G7" s="37"/>
      <c r="H7" s="37"/>
      <c r="I7" s="37"/>
      <c r="J7" s="38"/>
    </row>
    <row r="8" spans="1:10" ht="9.75" customHeight="1">
      <c r="A8" s="703"/>
      <c r="B8" s="44"/>
      <c r="C8" s="45"/>
      <c r="D8" s="45"/>
      <c r="E8" s="46"/>
      <c r="F8" s="703"/>
      <c r="G8" s="37"/>
      <c r="H8" s="37"/>
      <c r="I8" s="37"/>
      <c r="J8" s="38"/>
    </row>
    <row r="9" spans="1:10" ht="23.25" customHeight="1">
      <c r="A9" s="703"/>
      <c r="B9" s="713"/>
      <c r="C9" s="714"/>
      <c r="D9" s="714"/>
      <c r="E9" s="715"/>
      <c r="F9" s="703"/>
      <c r="G9" s="37"/>
      <c r="H9" s="37"/>
      <c r="I9" s="37"/>
      <c r="J9" s="38"/>
    </row>
    <row r="10" spans="1:10" ht="10.5" customHeight="1">
      <c r="A10" s="703"/>
      <c r="B10" s="47"/>
      <c r="C10" s="48"/>
      <c r="D10" s="48"/>
      <c r="E10" s="49"/>
      <c r="F10" s="703"/>
      <c r="G10" s="37"/>
      <c r="H10" s="37"/>
      <c r="I10" s="37"/>
      <c r="J10" s="38"/>
    </row>
    <row r="11" spans="1:10" ht="24" customHeight="1">
      <c r="A11" s="703"/>
      <c r="B11" s="716" t="s">
        <v>49</v>
      </c>
      <c r="C11" s="717"/>
      <c r="D11" s="717"/>
      <c r="E11" s="50"/>
      <c r="F11" s="703"/>
    </row>
    <row r="12" spans="1:10" ht="15.95" customHeight="1">
      <c r="A12" s="704"/>
      <c r="B12" s="718" t="s">
        <v>50</v>
      </c>
      <c r="C12" s="719"/>
      <c r="D12" s="719"/>
      <c r="E12" s="51"/>
      <c r="F12" s="704"/>
      <c r="G12" s="37"/>
      <c r="H12" s="37"/>
      <c r="I12" s="37"/>
      <c r="J12" s="38"/>
    </row>
    <row r="13" spans="1:10" ht="24" customHeight="1">
      <c r="A13" s="693"/>
      <c r="B13" s="694" t="s">
        <v>51</v>
      </c>
      <c r="C13" s="695"/>
      <c r="D13" s="695"/>
      <c r="E13" s="50"/>
      <c r="F13" s="696"/>
      <c r="G13" s="52"/>
      <c r="H13" s="52"/>
      <c r="I13" s="52"/>
      <c r="J13" s="52"/>
    </row>
    <row r="14" spans="1:10" ht="15.95" customHeight="1">
      <c r="A14" s="693"/>
      <c r="B14" s="697" t="s">
        <v>52</v>
      </c>
      <c r="C14" s="698"/>
      <c r="D14" s="698"/>
      <c r="E14" s="53"/>
      <c r="F14" s="696"/>
      <c r="G14" s="52"/>
      <c r="H14" s="52"/>
      <c r="I14" s="52"/>
      <c r="J14" s="52"/>
    </row>
    <row r="15" spans="1:10" ht="15.75">
      <c r="A15" s="45"/>
      <c r="B15" s="54"/>
      <c r="C15" s="54"/>
      <c r="D15" s="54"/>
      <c r="E15" s="54"/>
      <c r="F15" s="37"/>
      <c r="G15" s="37"/>
      <c r="H15" s="37"/>
      <c r="I15" s="37"/>
      <c r="J15" s="38"/>
    </row>
    <row r="16" spans="1:10" ht="15.75">
      <c r="A16" s="45"/>
      <c r="B16" s="45"/>
      <c r="C16" s="45"/>
      <c r="D16" s="45"/>
      <c r="E16" s="45"/>
      <c r="F16" s="37"/>
      <c r="G16" s="37"/>
      <c r="H16" s="37"/>
      <c r="I16" s="37"/>
      <c r="J16" s="38"/>
    </row>
    <row r="17" spans="1:10" ht="15.75">
      <c r="A17" s="45"/>
      <c r="B17" s="45"/>
      <c r="C17" s="45"/>
      <c r="D17" s="45"/>
      <c r="E17" s="45"/>
      <c r="F17" s="37"/>
      <c r="G17" s="37"/>
      <c r="H17" s="37"/>
      <c r="I17" s="37"/>
      <c r="J17" s="38"/>
    </row>
  </sheetData>
  <sheetProtection selectLockedCells="1"/>
  <customSheetViews>
    <customSheetView guid="{89CB4E6A-722E-4E39-885D-E2A6D0D08321}"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889C3D82-0A24-4765-A688-A80A782F5056}" scale="145"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36" zoomScaleSheetLayoutView="89" workbookViewId="0">
      <selection activeCell="A36" sqref="A36:IV36"/>
    </sheetView>
  </sheetViews>
  <sheetFormatPr defaultColWidth="9.140625" defaultRowHeight="16.5"/>
  <cols>
    <col min="1" max="1" width="9.140625" style="59"/>
    <col min="2" max="2" width="9.140625" style="60"/>
    <col min="3" max="3" width="83" style="60" customWidth="1"/>
    <col min="4" max="4" width="75.5703125" style="59" customWidth="1"/>
    <col min="5" max="16384" width="9.140625" style="58"/>
  </cols>
  <sheetData>
    <row r="1" spans="1:11" ht="45" customHeight="1">
      <c r="A1" s="721" t="s">
        <v>337</v>
      </c>
      <c r="B1" s="721"/>
      <c r="C1" s="721"/>
      <c r="D1" s="56"/>
      <c r="E1" s="57"/>
      <c r="F1" s="57"/>
      <c r="G1" s="57"/>
      <c r="H1" s="57"/>
      <c r="I1" s="57"/>
      <c r="J1" s="57"/>
      <c r="K1" s="57"/>
    </row>
    <row r="2" spans="1:11" ht="18" customHeight="1">
      <c r="D2" s="32"/>
      <c r="E2" s="61"/>
      <c r="F2" s="61"/>
      <c r="G2" s="61"/>
      <c r="H2" s="61"/>
      <c r="I2" s="61"/>
      <c r="J2" s="61"/>
      <c r="K2" s="61"/>
    </row>
    <row r="3" spans="1:11" ht="18" customHeight="1">
      <c r="A3" s="62" t="s">
        <v>53</v>
      </c>
      <c r="B3" s="60" t="s">
        <v>54</v>
      </c>
      <c r="D3" s="63"/>
      <c r="E3" s="64"/>
      <c r="F3" s="64"/>
      <c r="G3" s="64"/>
      <c r="H3" s="64"/>
      <c r="I3" s="64"/>
      <c r="J3" s="64"/>
      <c r="K3" s="64"/>
    </row>
    <row r="4" spans="1:11" ht="18" customHeight="1">
      <c r="B4" s="65" t="s">
        <v>55</v>
      </c>
      <c r="C4" s="66" t="s">
        <v>56</v>
      </c>
      <c r="D4" s="63"/>
      <c r="E4" s="64"/>
      <c r="F4" s="64"/>
      <c r="G4" s="64"/>
      <c r="H4" s="64"/>
      <c r="I4" s="64"/>
      <c r="J4" s="64"/>
      <c r="K4" s="64"/>
    </row>
    <row r="5" spans="1:11" ht="38.1" customHeight="1">
      <c r="B5" s="65" t="s">
        <v>57</v>
      </c>
      <c r="C5" s="66" t="s">
        <v>58</v>
      </c>
      <c r="D5" s="63"/>
      <c r="E5" s="64"/>
      <c r="F5" s="64"/>
      <c r="G5" s="64"/>
      <c r="H5" s="64"/>
      <c r="I5" s="64"/>
      <c r="J5" s="64"/>
      <c r="K5" s="64"/>
    </row>
    <row r="6" spans="1:11" ht="18" customHeight="1">
      <c r="B6" s="65" t="s">
        <v>59</v>
      </c>
      <c r="C6" s="66" t="s">
        <v>60</v>
      </c>
      <c r="D6" s="63"/>
      <c r="E6" s="64"/>
      <c r="F6" s="64"/>
      <c r="G6" s="64"/>
      <c r="H6" s="64"/>
      <c r="I6" s="64"/>
      <c r="J6" s="64"/>
      <c r="K6" s="64"/>
    </row>
    <row r="7" spans="1:11" ht="18" customHeight="1">
      <c r="B7" s="65" t="s">
        <v>61</v>
      </c>
      <c r="C7" s="66" t="s">
        <v>62</v>
      </c>
      <c r="D7" s="63"/>
      <c r="E7" s="64"/>
      <c r="F7" s="64"/>
      <c r="G7" s="64"/>
      <c r="H7" s="64"/>
      <c r="I7" s="64"/>
      <c r="J7" s="64"/>
      <c r="K7" s="64"/>
    </row>
    <row r="8" spans="1:11" ht="18" customHeight="1">
      <c r="B8" s="65" t="s">
        <v>63</v>
      </c>
      <c r="C8" s="66" t="s">
        <v>64</v>
      </c>
      <c r="D8" s="63"/>
      <c r="E8" s="64"/>
      <c r="F8" s="64"/>
      <c r="G8" s="64"/>
      <c r="H8" s="64"/>
      <c r="I8" s="64"/>
      <c r="J8" s="64"/>
      <c r="K8" s="64"/>
    </row>
    <row r="9" spans="1:11" ht="18" customHeight="1">
      <c r="B9" s="65" t="s">
        <v>65</v>
      </c>
      <c r="C9" s="66" t="s">
        <v>66</v>
      </c>
      <c r="D9" s="63"/>
      <c r="E9" s="64"/>
      <c r="F9" s="64"/>
      <c r="G9" s="64"/>
      <c r="H9" s="64"/>
      <c r="I9" s="64"/>
      <c r="J9" s="64"/>
      <c r="K9" s="64"/>
    </row>
    <row r="10" spans="1:11" ht="18" customHeight="1">
      <c r="B10" s="65"/>
      <c r="C10" s="66"/>
      <c r="D10" s="63"/>
      <c r="E10" s="64"/>
      <c r="F10" s="64"/>
      <c r="G10" s="64"/>
      <c r="H10" s="64"/>
      <c r="I10" s="64"/>
      <c r="J10" s="64"/>
      <c r="K10" s="64"/>
    </row>
    <row r="11" spans="1:11" ht="18" customHeight="1">
      <c r="A11" s="62" t="s">
        <v>67</v>
      </c>
      <c r="B11" s="60" t="s">
        <v>68</v>
      </c>
      <c r="D11" s="63"/>
      <c r="E11" s="64"/>
      <c r="F11" s="64"/>
      <c r="G11" s="64"/>
      <c r="H11" s="64"/>
      <c r="I11" s="64"/>
      <c r="J11" s="64"/>
      <c r="K11" s="64"/>
    </row>
    <row r="12" spans="1:11" ht="18" customHeight="1">
      <c r="B12" s="720" t="s">
        <v>69</v>
      </c>
      <c r="C12" s="720"/>
      <c r="D12" s="67"/>
      <c r="E12" s="64"/>
      <c r="F12" s="64"/>
      <c r="G12" s="64"/>
      <c r="H12" s="64"/>
      <c r="I12" s="64"/>
      <c r="J12" s="64"/>
      <c r="K12" s="64"/>
    </row>
    <row r="13" spans="1:11" ht="18" customHeight="1">
      <c r="B13" s="68"/>
      <c r="C13" s="66" t="s">
        <v>70</v>
      </c>
      <c r="D13" s="63"/>
      <c r="E13" s="64"/>
      <c r="F13" s="64"/>
      <c r="G13" s="64"/>
      <c r="H13" s="64"/>
      <c r="I13" s="64"/>
      <c r="J13" s="64"/>
      <c r="K13" s="64"/>
    </row>
    <row r="14" spans="1:11" ht="18" customHeight="1">
      <c r="B14" s="720" t="s">
        <v>71</v>
      </c>
      <c r="C14" s="720"/>
      <c r="D14" s="67"/>
      <c r="E14" s="64"/>
      <c r="F14" s="64"/>
      <c r="G14" s="64"/>
      <c r="H14" s="64"/>
      <c r="I14" s="64"/>
      <c r="J14" s="64"/>
      <c r="K14" s="64"/>
    </row>
    <row r="15" spans="1:11" ht="38.1" customHeight="1">
      <c r="B15" s="69" t="s">
        <v>72</v>
      </c>
      <c r="C15" s="66" t="s">
        <v>73</v>
      </c>
      <c r="D15" s="63"/>
      <c r="E15" s="64"/>
      <c r="F15" s="64"/>
      <c r="G15" s="64"/>
      <c r="H15" s="64"/>
      <c r="I15" s="64"/>
      <c r="J15" s="64"/>
      <c r="K15" s="64"/>
    </row>
    <row r="16" spans="1:11" ht="36" customHeight="1">
      <c r="B16" s="69" t="s">
        <v>72</v>
      </c>
      <c r="C16" s="66" t="s">
        <v>74</v>
      </c>
      <c r="D16" s="63"/>
      <c r="E16" s="64"/>
      <c r="F16" s="64"/>
      <c r="G16" s="64"/>
      <c r="H16" s="64"/>
      <c r="I16" s="64"/>
      <c r="J16" s="64"/>
      <c r="K16" s="64"/>
    </row>
    <row r="17" spans="2:11" ht="42" customHeight="1">
      <c r="B17" s="69" t="s">
        <v>72</v>
      </c>
      <c r="C17" s="66" t="s">
        <v>75</v>
      </c>
      <c r="D17" s="63"/>
      <c r="E17" s="64"/>
      <c r="F17" s="64"/>
      <c r="G17" s="64"/>
      <c r="H17" s="64"/>
      <c r="I17" s="64"/>
      <c r="J17" s="64"/>
      <c r="K17" s="64"/>
    </row>
    <row r="18" spans="2:11" ht="18" customHeight="1">
      <c r="B18" s="69" t="s">
        <v>72</v>
      </c>
      <c r="C18" s="66" t="s">
        <v>76</v>
      </c>
      <c r="D18" s="63"/>
      <c r="E18" s="64"/>
      <c r="F18" s="64"/>
      <c r="G18" s="64"/>
      <c r="H18" s="64"/>
      <c r="I18" s="64"/>
      <c r="J18" s="64"/>
      <c r="K18" s="64"/>
    </row>
    <row r="19" spans="2:11" ht="18" customHeight="1">
      <c r="B19" s="69" t="s">
        <v>72</v>
      </c>
      <c r="C19" s="70" t="s">
        <v>77</v>
      </c>
      <c r="D19" s="63"/>
      <c r="E19" s="64"/>
      <c r="F19" s="64"/>
      <c r="G19" s="64"/>
      <c r="H19" s="64"/>
      <c r="I19" s="64"/>
      <c r="J19" s="64"/>
      <c r="K19" s="64"/>
    </row>
    <row r="20" spans="2:11" ht="18" customHeight="1">
      <c r="B20" s="69" t="s">
        <v>72</v>
      </c>
      <c r="C20" s="66" t="s">
        <v>78</v>
      </c>
      <c r="D20" s="63"/>
      <c r="E20" s="64"/>
      <c r="F20" s="64"/>
      <c r="G20" s="64"/>
      <c r="H20" s="64"/>
      <c r="I20" s="64"/>
      <c r="J20" s="64"/>
      <c r="K20" s="64"/>
    </row>
    <row r="21" spans="2:11" ht="18" customHeight="1">
      <c r="B21" s="720" t="s">
        <v>79</v>
      </c>
      <c r="C21" s="720"/>
      <c r="D21" s="67"/>
      <c r="E21" s="64"/>
      <c r="F21" s="64"/>
      <c r="G21" s="64"/>
      <c r="H21" s="64"/>
      <c r="I21" s="64"/>
      <c r="J21" s="64"/>
      <c r="K21" s="64"/>
    </row>
    <row r="22" spans="2:11" ht="54" customHeight="1">
      <c r="B22" s="69" t="s">
        <v>72</v>
      </c>
      <c r="C22" s="66" t="s">
        <v>80</v>
      </c>
      <c r="D22" s="63"/>
      <c r="E22" s="64"/>
      <c r="F22" s="64"/>
      <c r="G22" s="64"/>
      <c r="H22" s="64"/>
      <c r="I22" s="64"/>
      <c r="J22" s="64"/>
      <c r="K22" s="64"/>
    </row>
    <row r="23" spans="2:11" ht="54" customHeight="1">
      <c r="B23" s="69" t="s">
        <v>72</v>
      </c>
      <c r="C23" s="66" t="s">
        <v>81</v>
      </c>
      <c r="D23" s="63"/>
      <c r="E23" s="64"/>
      <c r="F23" s="64"/>
      <c r="G23" s="64"/>
      <c r="H23" s="64"/>
      <c r="I23" s="64"/>
      <c r="J23" s="64"/>
      <c r="K23" s="64"/>
    </row>
    <row r="24" spans="2:11" ht="57.6" customHeight="1">
      <c r="B24" s="69" t="s">
        <v>72</v>
      </c>
      <c r="C24" s="66" t="s">
        <v>82</v>
      </c>
      <c r="D24" s="63"/>
      <c r="E24" s="64"/>
      <c r="F24" s="64"/>
      <c r="G24" s="64"/>
      <c r="H24" s="64"/>
      <c r="I24" s="64"/>
      <c r="J24" s="64"/>
      <c r="K24" s="64"/>
    </row>
    <row r="25" spans="2:11" ht="18" customHeight="1">
      <c r="B25" s="69" t="s">
        <v>72</v>
      </c>
      <c r="C25" s="66" t="s">
        <v>83</v>
      </c>
      <c r="D25" s="63"/>
      <c r="E25" s="64"/>
      <c r="F25" s="64"/>
      <c r="G25" s="64"/>
      <c r="H25" s="64"/>
      <c r="I25" s="64"/>
      <c r="J25" s="64"/>
      <c r="K25" s="64"/>
    </row>
    <row r="26" spans="2:11" ht="38.1" customHeight="1">
      <c r="B26" s="69" t="s">
        <v>72</v>
      </c>
      <c r="C26" s="66" t="s">
        <v>84</v>
      </c>
      <c r="D26" s="63"/>
      <c r="E26" s="64"/>
      <c r="F26" s="64"/>
      <c r="G26" s="64"/>
      <c r="H26" s="64"/>
      <c r="I26" s="64"/>
      <c r="J26" s="64"/>
      <c r="K26" s="64"/>
    </row>
    <row r="27" spans="2:11" ht="18" customHeight="1">
      <c r="B27" s="720" t="s">
        <v>85</v>
      </c>
      <c r="C27" s="720"/>
      <c r="D27" s="67"/>
      <c r="E27" s="64"/>
      <c r="F27" s="64"/>
      <c r="G27" s="64"/>
      <c r="H27" s="64"/>
      <c r="I27" s="64"/>
      <c r="J27" s="64"/>
      <c r="K27" s="64"/>
    </row>
    <row r="28" spans="2:11" ht="54" customHeight="1">
      <c r="B28" s="69" t="s">
        <v>72</v>
      </c>
      <c r="C28" s="66" t="s">
        <v>80</v>
      </c>
      <c r="D28" s="63"/>
      <c r="E28" s="64"/>
      <c r="F28" s="64"/>
      <c r="G28" s="64"/>
      <c r="H28" s="64"/>
      <c r="I28" s="64"/>
      <c r="J28" s="64"/>
      <c r="K28" s="64"/>
    </row>
    <row r="29" spans="2:11" ht="18" customHeight="1">
      <c r="B29" s="69" t="s">
        <v>72</v>
      </c>
      <c r="C29" s="66" t="s">
        <v>83</v>
      </c>
      <c r="D29" s="63"/>
      <c r="E29" s="64"/>
      <c r="F29" s="64"/>
      <c r="G29" s="64"/>
      <c r="H29" s="64"/>
      <c r="I29" s="64"/>
      <c r="J29" s="64"/>
      <c r="K29" s="64"/>
    </row>
    <row r="30" spans="2:11" ht="18" customHeight="1">
      <c r="B30" s="720" t="s">
        <v>86</v>
      </c>
      <c r="C30" s="720"/>
      <c r="D30" s="67"/>
    </row>
    <row r="31" spans="2:11" ht="54" customHeight="1">
      <c r="B31" s="69" t="s">
        <v>72</v>
      </c>
      <c r="C31" s="66" t="s">
        <v>80</v>
      </c>
      <c r="D31" s="63"/>
      <c r="E31" s="64"/>
      <c r="F31" s="64"/>
      <c r="G31" s="64"/>
      <c r="H31" s="64"/>
      <c r="I31" s="64"/>
      <c r="J31" s="64"/>
      <c r="K31" s="64"/>
    </row>
    <row r="32" spans="2:11" ht="18" customHeight="1">
      <c r="B32" s="69" t="s">
        <v>72</v>
      </c>
      <c r="C32" s="66" t="s">
        <v>83</v>
      </c>
      <c r="D32" s="63"/>
    </row>
    <row r="33" spans="2:11" ht="18" customHeight="1">
      <c r="B33" s="720" t="s">
        <v>87</v>
      </c>
      <c r="C33" s="720"/>
      <c r="D33" s="67"/>
    </row>
    <row r="34" spans="2:11" ht="18" customHeight="1">
      <c r="B34" s="69" t="s">
        <v>72</v>
      </c>
      <c r="C34" s="66" t="s">
        <v>88</v>
      </c>
      <c r="D34" s="63"/>
    </row>
    <row r="35" spans="2:11" ht="18" customHeight="1">
      <c r="B35" s="720" t="s">
        <v>89</v>
      </c>
      <c r="C35" s="720"/>
      <c r="D35" s="67"/>
    </row>
    <row r="36" spans="2:11" ht="66.599999999999994" customHeight="1">
      <c r="B36" s="69" t="s">
        <v>72</v>
      </c>
      <c r="C36" s="66" t="s">
        <v>90</v>
      </c>
      <c r="D36" s="63"/>
      <c r="E36" s="64"/>
      <c r="F36" s="64"/>
      <c r="G36" s="64"/>
      <c r="H36" s="64"/>
      <c r="I36" s="64"/>
      <c r="J36" s="64"/>
      <c r="K36" s="64"/>
    </row>
    <row r="37" spans="2:11" ht="146.1" customHeight="1">
      <c r="B37" s="69" t="s">
        <v>72</v>
      </c>
      <c r="C37" s="66" t="s">
        <v>91</v>
      </c>
      <c r="D37" s="63"/>
      <c r="E37" s="64"/>
      <c r="F37" s="64"/>
      <c r="G37" s="64"/>
      <c r="H37" s="64"/>
      <c r="I37" s="64"/>
      <c r="J37" s="64"/>
      <c r="K37" s="64"/>
    </row>
    <row r="38" spans="2:11" ht="164.1" customHeight="1">
      <c r="B38" s="69" t="s">
        <v>72</v>
      </c>
      <c r="C38" s="66" t="s">
        <v>92</v>
      </c>
      <c r="D38" s="63"/>
      <c r="E38" s="64"/>
      <c r="F38" s="64"/>
      <c r="G38" s="64"/>
      <c r="H38" s="64"/>
      <c r="I38" s="64"/>
      <c r="J38" s="64"/>
      <c r="K38" s="64"/>
    </row>
    <row r="39" spans="2:11" ht="75.95" customHeight="1">
      <c r="B39" s="69" t="s">
        <v>72</v>
      </c>
      <c r="C39" s="66" t="s">
        <v>93</v>
      </c>
      <c r="D39" s="63"/>
      <c r="E39" s="64"/>
      <c r="F39" s="64"/>
      <c r="G39" s="64"/>
      <c r="H39" s="64"/>
      <c r="I39" s="64"/>
      <c r="J39" s="64"/>
      <c r="K39" s="64"/>
    </row>
    <row r="40" spans="2:11" ht="38.1" customHeight="1">
      <c r="B40" s="69" t="s">
        <v>72</v>
      </c>
      <c r="C40" s="66" t="s">
        <v>94</v>
      </c>
    </row>
    <row r="41" spans="2:11" ht="18" customHeight="1">
      <c r="B41" s="720" t="s">
        <v>95</v>
      </c>
      <c r="C41" s="720"/>
    </row>
    <row r="42" spans="2:11" ht="38.1" customHeight="1">
      <c r="B42" s="69" t="s">
        <v>72</v>
      </c>
      <c r="C42" s="66" t="s">
        <v>96</v>
      </c>
    </row>
    <row r="43" spans="2:11" ht="18" customHeight="1">
      <c r="B43" s="69" t="s">
        <v>72</v>
      </c>
      <c r="C43" s="71" t="s">
        <v>97</v>
      </c>
    </row>
    <row r="44" spans="2:11" ht="18" customHeight="1">
      <c r="B44" s="720" t="s">
        <v>98</v>
      </c>
      <c r="C44" s="720"/>
    </row>
    <row r="45" spans="2:11" ht="38.1" customHeight="1">
      <c r="B45" s="69" t="s">
        <v>72</v>
      </c>
      <c r="C45" s="66" t="s">
        <v>99</v>
      </c>
    </row>
    <row r="46" spans="2:11" ht="18" customHeight="1">
      <c r="B46" s="69" t="s">
        <v>72</v>
      </c>
      <c r="C46" s="71" t="s">
        <v>97</v>
      </c>
    </row>
    <row r="47" spans="2:11" ht="18" customHeight="1">
      <c r="B47" s="720" t="s">
        <v>100</v>
      </c>
      <c r="C47" s="720" t="s">
        <v>101</v>
      </c>
    </row>
    <row r="48" spans="2:11" ht="48" customHeight="1">
      <c r="B48" s="69" t="s">
        <v>72</v>
      </c>
      <c r="C48" s="66" t="s">
        <v>102</v>
      </c>
    </row>
    <row r="49" spans="1:11" ht="18" customHeight="1">
      <c r="B49" s="69" t="s">
        <v>72</v>
      </c>
      <c r="C49" s="71" t="s">
        <v>97</v>
      </c>
    </row>
    <row r="50" spans="1:11" ht="18" customHeight="1">
      <c r="B50" s="720" t="s">
        <v>103</v>
      </c>
      <c r="C50" s="720"/>
    </row>
    <row r="51" spans="1:11" ht="38.1" customHeight="1">
      <c r="B51" s="69" t="s">
        <v>72</v>
      </c>
      <c r="C51" s="66" t="s">
        <v>104</v>
      </c>
    </row>
    <row r="52" spans="1:11" ht="38.1" customHeight="1">
      <c r="B52" s="69" t="s">
        <v>72</v>
      </c>
      <c r="C52" s="66" t="s">
        <v>105</v>
      </c>
    </row>
    <row r="53" spans="1:11" ht="18" customHeight="1">
      <c r="B53" s="720" t="s">
        <v>106</v>
      </c>
      <c r="C53" s="720"/>
    </row>
    <row r="54" spans="1:11" ht="18" customHeight="1">
      <c r="B54" s="69" t="s">
        <v>72</v>
      </c>
      <c r="C54" s="72" t="s">
        <v>107</v>
      </c>
    </row>
    <row r="55" spans="1:11" ht="18" customHeight="1">
      <c r="B55" s="69" t="s">
        <v>72</v>
      </c>
      <c r="C55" s="72" t="s">
        <v>108</v>
      </c>
    </row>
    <row r="56" spans="1:11" ht="18" customHeight="1">
      <c r="B56" s="720" t="s">
        <v>109</v>
      </c>
      <c r="C56" s="720"/>
    </row>
    <row r="57" spans="1:11" ht="18" customHeight="1">
      <c r="B57" s="69" t="s">
        <v>72</v>
      </c>
      <c r="C57" s="66" t="s">
        <v>110</v>
      </c>
      <c r="D57" s="63"/>
      <c r="E57" s="64"/>
      <c r="F57" s="64"/>
      <c r="G57" s="64"/>
      <c r="H57" s="64"/>
      <c r="I57" s="64"/>
      <c r="J57" s="64"/>
      <c r="K57" s="64"/>
    </row>
    <row r="58" spans="1:11" ht="18" customHeight="1">
      <c r="B58" s="69" t="s">
        <v>72</v>
      </c>
      <c r="C58" s="66" t="s">
        <v>111</v>
      </c>
      <c r="D58" s="63"/>
      <c r="E58" s="64"/>
      <c r="F58" s="64"/>
      <c r="G58" s="64"/>
      <c r="H58" s="64"/>
      <c r="I58" s="64"/>
      <c r="J58" s="64"/>
      <c r="K58" s="64"/>
    </row>
    <row r="59" spans="1:11" ht="36" customHeight="1">
      <c r="B59" s="69" t="s">
        <v>72</v>
      </c>
      <c r="C59" s="66" t="s">
        <v>112</v>
      </c>
      <c r="D59" s="63"/>
      <c r="E59" s="64"/>
      <c r="F59" s="64"/>
      <c r="G59" s="64"/>
      <c r="H59" s="64"/>
      <c r="I59" s="64"/>
      <c r="J59" s="64"/>
      <c r="K59" s="64"/>
    </row>
    <row r="60" spans="1:11" ht="18" customHeight="1">
      <c r="B60" s="69" t="s">
        <v>72</v>
      </c>
      <c r="C60" s="66" t="s">
        <v>113</v>
      </c>
      <c r="D60" s="63"/>
      <c r="E60" s="64"/>
      <c r="F60" s="64"/>
      <c r="G60" s="64"/>
      <c r="H60" s="64"/>
      <c r="I60" s="64"/>
      <c r="J60" s="64"/>
      <c r="K60" s="64"/>
    </row>
    <row r="61" spans="1:11" ht="18" customHeight="1">
      <c r="A61" s="60"/>
      <c r="C61" s="73"/>
    </row>
    <row r="62" spans="1:11" ht="18" customHeight="1">
      <c r="A62" s="724"/>
      <c r="B62" s="724"/>
      <c r="C62" s="724"/>
      <c r="D62" s="74"/>
    </row>
    <row r="63" spans="1:11" ht="18" customHeight="1">
      <c r="A63" s="722" t="s">
        <v>114</v>
      </c>
      <c r="B63" s="722"/>
      <c r="C63" s="722"/>
      <c r="D63" s="74"/>
    </row>
    <row r="64" spans="1:11" ht="36" customHeight="1">
      <c r="A64" s="723" t="s">
        <v>115</v>
      </c>
      <c r="B64" s="723"/>
      <c r="C64" s="723"/>
    </row>
    <row r="65" spans="2:3" ht="18" customHeight="1">
      <c r="B65" s="75"/>
      <c r="C65" s="75"/>
    </row>
    <row r="66" spans="2:3" ht="18" customHeight="1">
      <c r="C66" s="72"/>
    </row>
    <row r="67" spans="2:3" ht="18" customHeight="1">
      <c r="C67" s="73"/>
    </row>
    <row r="68" spans="2:3" ht="18" customHeight="1">
      <c r="C68" s="72"/>
    </row>
    <row r="69" spans="2:3" ht="18" customHeight="1">
      <c r="B69" s="73"/>
      <c r="C69" s="73"/>
    </row>
    <row r="70" spans="2:3" ht="18" customHeight="1">
      <c r="B70" s="73"/>
      <c r="C70" s="73"/>
    </row>
    <row r="71" spans="2:3" ht="18" customHeight="1">
      <c r="B71" s="73"/>
      <c r="C71" s="73"/>
    </row>
    <row r="72" spans="2:3" ht="18" customHeight="1">
      <c r="B72" s="73"/>
      <c r="C72" s="73"/>
    </row>
    <row r="73" spans="2:3" ht="18" customHeight="1">
      <c r="B73" s="73"/>
      <c r="C73" s="73"/>
    </row>
    <row r="74" spans="2:3" ht="18" customHeight="1">
      <c r="B74" s="73"/>
      <c r="C74" s="7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2"/>
  <headerFooter alignWithMargins="0">
    <oddFooter>&amp;RPage &amp;P of &amp;N</oddFooter>
  </headerFooter>
  <rowBreaks count="1" manualBreakCount="1">
    <brk id="29" max="2" man="1"/>
  </rowBreaks>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SheetLayoutView="100" workbookViewId="0">
      <selection activeCell="C12" sqref="C12:F12"/>
    </sheetView>
  </sheetViews>
  <sheetFormatPr defaultColWidth="9.140625" defaultRowHeight="15.75"/>
  <cols>
    <col min="1" max="1" width="33" style="496" customWidth="1"/>
    <col min="2" max="2" width="11.7109375" style="496" customWidth="1"/>
    <col min="3" max="4" width="6.42578125" style="496" customWidth="1"/>
    <col min="5" max="5" width="6.42578125" style="499" customWidth="1"/>
    <col min="6" max="6" width="39" style="499" customWidth="1"/>
    <col min="7" max="7" width="11.85546875" style="499" hidden="1" customWidth="1"/>
    <col min="8" max="9" width="11.85546875" style="499" customWidth="1"/>
    <col min="10" max="10" width="11.85546875" style="499" hidden="1" customWidth="1"/>
    <col min="11" max="24" width="11.85546875" style="499" customWidth="1"/>
    <col min="25" max="25" width="9.140625" style="499" customWidth="1"/>
    <col min="26" max="26" width="15.28515625" style="499" customWidth="1"/>
    <col min="27" max="16384" width="9.140625" style="499"/>
  </cols>
  <sheetData>
    <row r="1" spans="1:28" s="496" customFormat="1" ht="112.5" customHeight="1">
      <c r="A1" s="733" t="str">
        <f>Cover!$B$2</f>
        <v xml:space="preserve">Tower Package TW03 for Zing-Zingbar to Sissu portion of ±350 KV HVDC Pang-Kaithal Transmission Line associated with Transmission system for evacuation of RE power from renewable energy parks in Leh (5 GW Leh-Kaithal transmission corridor)
</v>
      </c>
      <c r="B1" s="733"/>
      <c r="C1" s="733"/>
      <c r="D1" s="733"/>
      <c r="E1" s="733"/>
      <c r="F1" s="733"/>
      <c r="G1" s="497"/>
      <c r="H1" s="497"/>
      <c r="I1" s="497"/>
      <c r="J1" s="497"/>
      <c r="K1" s="497"/>
      <c r="L1" s="497"/>
      <c r="M1" s="497"/>
      <c r="N1" s="497"/>
      <c r="O1" s="497"/>
      <c r="P1" s="497"/>
      <c r="Q1" s="497"/>
      <c r="R1" s="497"/>
      <c r="S1" s="497"/>
      <c r="T1" s="497"/>
      <c r="U1" s="497"/>
      <c r="V1" s="497"/>
      <c r="W1" s="497"/>
      <c r="X1" s="497"/>
      <c r="Z1" s="498"/>
      <c r="AA1" s="498"/>
      <c r="AB1" s="498"/>
    </row>
    <row r="2" spans="1:28" ht="16.5" customHeight="1">
      <c r="A2" s="734" t="str">
        <f>Cover!B3</f>
        <v>CC/NT/W-TW/DOM/A04/25/06315</v>
      </c>
      <c r="B2" s="734"/>
      <c r="C2" s="734"/>
      <c r="D2" s="734"/>
      <c r="E2" s="734"/>
      <c r="F2" s="734"/>
      <c r="G2" s="496"/>
      <c r="H2" s="496"/>
      <c r="I2" s="496"/>
      <c r="J2" s="496"/>
      <c r="K2" s="496"/>
      <c r="L2" s="496"/>
      <c r="M2" s="496"/>
      <c r="N2" s="496"/>
      <c r="O2" s="496"/>
      <c r="P2" s="496"/>
      <c r="Q2" s="496"/>
      <c r="R2" s="496"/>
      <c r="S2" s="496"/>
      <c r="T2" s="496"/>
      <c r="U2" s="496"/>
      <c r="V2" s="496"/>
      <c r="W2" s="496"/>
      <c r="X2" s="496"/>
      <c r="Z2" s="499" t="s">
        <v>116</v>
      </c>
      <c r="AA2" s="500">
        <v>1</v>
      </c>
      <c r="AB2" s="501"/>
    </row>
    <row r="3" spans="1:28" ht="12" customHeight="1">
      <c r="A3" s="502"/>
      <c r="B3" s="502"/>
      <c r="C3" s="502"/>
      <c r="D3" s="502"/>
      <c r="E3" s="496"/>
      <c r="F3" s="496"/>
      <c r="G3" s="496"/>
      <c r="H3" s="496"/>
      <c r="I3" s="496"/>
      <c r="J3" s="496"/>
      <c r="K3" s="496"/>
      <c r="L3" s="496"/>
      <c r="M3" s="496"/>
      <c r="N3" s="496"/>
      <c r="O3" s="496"/>
      <c r="P3" s="496"/>
      <c r="Q3" s="496"/>
      <c r="R3" s="496"/>
      <c r="S3" s="496"/>
      <c r="T3" s="496"/>
      <c r="U3" s="496"/>
      <c r="V3" s="496"/>
      <c r="W3" s="496"/>
      <c r="X3" s="496"/>
      <c r="Z3" s="499" t="s">
        <v>117</v>
      </c>
      <c r="AA3" s="500" t="s">
        <v>118</v>
      </c>
      <c r="AB3" s="501"/>
    </row>
    <row r="4" spans="1:28" ht="20.100000000000001" customHeight="1">
      <c r="A4" s="735" t="s">
        <v>119</v>
      </c>
      <c r="B4" s="735"/>
      <c r="C4" s="735"/>
      <c r="D4" s="735"/>
      <c r="E4" s="735"/>
      <c r="F4" s="735"/>
      <c r="G4" s="496"/>
      <c r="H4" s="496"/>
      <c r="I4" s="496"/>
      <c r="J4" s="496"/>
      <c r="K4" s="496"/>
      <c r="L4" s="496"/>
      <c r="M4" s="496"/>
      <c r="N4" s="496"/>
      <c r="O4" s="496"/>
      <c r="P4" s="496"/>
      <c r="Q4" s="496"/>
      <c r="R4" s="496"/>
      <c r="S4" s="496"/>
      <c r="T4" s="496"/>
      <c r="U4" s="496"/>
      <c r="V4" s="496"/>
      <c r="W4" s="496"/>
      <c r="X4" s="496"/>
      <c r="AA4" s="500"/>
      <c r="AB4" s="501"/>
    </row>
    <row r="5" spans="1:28" ht="12" customHeight="1">
      <c r="A5" s="503"/>
      <c r="B5" s="503"/>
      <c r="E5" s="496"/>
      <c r="F5" s="496"/>
      <c r="G5" s="496"/>
      <c r="H5" s="496"/>
      <c r="I5" s="496"/>
      <c r="J5" s="496"/>
      <c r="K5" s="496"/>
      <c r="L5" s="496"/>
      <c r="M5" s="496"/>
      <c r="N5" s="496"/>
      <c r="O5" s="496"/>
      <c r="P5" s="496"/>
      <c r="Q5" s="496"/>
      <c r="R5" s="496"/>
      <c r="S5" s="496"/>
      <c r="T5" s="496"/>
      <c r="U5" s="496"/>
      <c r="V5" s="496"/>
      <c r="W5" s="496"/>
      <c r="X5" s="496"/>
      <c r="Z5" s="501"/>
      <c r="AA5" s="501"/>
      <c r="AB5" s="501"/>
    </row>
    <row r="6" spans="1:28" s="496" customFormat="1" ht="50.25" customHeight="1">
      <c r="A6" s="740" t="s">
        <v>340</v>
      </c>
      <c r="B6" s="740"/>
      <c r="C6" s="736" t="s">
        <v>116</v>
      </c>
      <c r="D6" s="736"/>
      <c r="E6" s="736"/>
      <c r="F6" s="736"/>
      <c r="G6" s="504"/>
      <c r="H6" s="504"/>
      <c r="I6" s="504"/>
      <c r="J6" s="523">
        <f>IF(C6="Sole Bidder", 1,2)</f>
        <v>1</v>
      </c>
      <c r="K6" s="504"/>
      <c r="L6" s="504"/>
      <c r="M6" s="504"/>
      <c r="N6" s="504"/>
      <c r="O6" s="504"/>
      <c r="P6" s="504"/>
      <c r="Q6" s="504"/>
      <c r="R6" s="504"/>
      <c r="T6" s="504"/>
      <c r="U6" s="504"/>
      <c r="V6" s="504"/>
      <c r="W6" s="504"/>
      <c r="X6" s="504"/>
      <c r="Z6" s="505">
        <f>IF(C6= "Sole Bidder", 0, C7)</f>
        <v>0</v>
      </c>
      <c r="AA6" s="498"/>
      <c r="AB6" s="498"/>
    </row>
    <row r="7" spans="1:28" ht="31.5" customHeight="1">
      <c r="A7" s="506" t="str">
        <f>IF(C6= "JV (Joint Venture)", "Total Nos. of  Partners in the JV [excluding the Lead Partner]", "")</f>
        <v/>
      </c>
      <c r="B7" s="507"/>
      <c r="C7" s="737"/>
      <c r="D7" s="738"/>
      <c r="E7" s="738"/>
      <c r="F7" s="739"/>
      <c r="Z7" s="501"/>
      <c r="AA7" s="501"/>
      <c r="AB7" s="501"/>
    </row>
    <row r="8" spans="1:28" ht="19.5" customHeight="1">
      <c r="A8" s="508"/>
      <c r="B8" s="508"/>
      <c r="C8" s="504"/>
    </row>
    <row r="9" spans="1:28" ht="20.100000000000001" customHeight="1">
      <c r="A9" s="509" t="str">
        <f>IF(C6= "Sole Bidder", "Name of Sole Bidder", "Name of Lead Partner")</f>
        <v>Name of Sole Bidder</v>
      </c>
      <c r="B9" s="510"/>
      <c r="C9" s="725"/>
      <c r="D9" s="728"/>
      <c r="E9" s="728"/>
      <c r="F9" s="729"/>
    </row>
    <row r="10" spans="1:28" ht="20.100000000000001" customHeight="1">
      <c r="A10" s="511" t="str">
        <f>IF(C6= "Sole Bidder", "Address of Sole Bidder", "Address of Lead Partner")</f>
        <v>Address of Sole Bidder</v>
      </c>
      <c r="B10" s="512"/>
      <c r="C10" s="725"/>
      <c r="D10" s="728"/>
      <c r="E10" s="728"/>
      <c r="F10" s="729"/>
    </row>
    <row r="11" spans="1:28" ht="20.100000000000001" customHeight="1">
      <c r="A11" s="513"/>
      <c r="B11" s="514"/>
      <c r="C11" s="725"/>
      <c r="D11" s="728"/>
      <c r="E11" s="728"/>
      <c r="F11" s="729"/>
    </row>
    <row r="12" spans="1:28" ht="20.100000000000001" customHeight="1">
      <c r="A12" s="515"/>
      <c r="B12" s="516"/>
      <c r="C12" s="725"/>
      <c r="D12" s="728"/>
      <c r="E12" s="728"/>
      <c r="F12" s="729"/>
    </row>
    <row r="13" spans="1:28" ht="21.75" customHeight="1"/>
    <row r="14" spans="1:28" ht="20.100000000000001" hidden="1" customHeight="1">
      <c r="A14" s="509" t="s">
        <v>121</v>
      </c>
      <c r="B14" s="510"/>
      <c r="C14" s="725" t="s">
        <v>120</v>
      </c>
      <c r="D14" s="728"/>
      <c r="E14" s="728"/>
      <c r="F14" s="729"/>
    </row>
    <row r="15" spans="1:28" ht="20.100000000000001" hidden="1" customHeight="1">
      <c r="A15" s="511" t="s">
        <v>122</v>
      </c>
      <c r="B15" s="512"/>
      <c r="C15" s="725" t="s">
        <v>120</v>
      </c>
      <c r="D15" s="728"/>
      <c r="E15" s="728"/>
      <c r="F15" s="729"/>
    </row>
    <row r="16" spans="1:28" ht="20.100000000000001" hidden="1" customHeight="1">
      <c r="A16" s="513"/>
      <c r="B16" s="514"/>
      <c r="C16" s="725" t="s">
        <v>120</v>
      </c>
      <c r="D16" s="728"/>
      <c r="E16" s="728"/>
      <c r="F16" s="729"/>
    </row>
    <row r="17" spans="1:7" ht="20.100000000000001" hidden="1" customHeight="1">
      <c r="A17" s="515"/>
      <c r="B17" s="516"/>
      <c r="C17" s="725" t="s">
        <v>120</v>
      </c>
      <c r="D17" s="728"/>
      <c r="E17" s="728"/>
      <c r="F17" s="729"/>
    </row>
    <row r="18" spans="1:7" ht="20.100000000000001" customHeight="1"/>
    <row r="19" spans="1:7" ht="21" customHeight="1">
      <c r="A19" s="517" t="s">
        <v>123</v>
      </c>
      <c r="B19" s="518"/>
      <c r="C19" s="730"/>
      <c r="D19" s="731"/>
      <c r="E19" s="731"/>
      <c r="F19" s="732"/>
    </row>
    <row r="20" spans="1:7" ht="21" customHeight="1">
      <c r="A20" s="517" t="s">
        <v>124</v>
      </c>
      <c r="B20" s="518"/>
      <c r="C20" s="725"/>
      <c r="D20" s="726"/>
      <c r="E20" s="726"/>
      <c r="F20" s="727"/>
    </row>
    <row r="21" spans="1:7" ht="21" customHeight="1">
      <c r="A21" s="519"/>
      <c r="B21" s="519"/>
      <c r="C21" s="519"/>
    </row>
    <row r="22" spans="1:7" s="496" customFormat="1" ht="21" customHeight="1">
      <c r="A22" s="517" t="s">
        <v>125</v>
      </c>
      <c r="B22" s="518"/>
      <c r="C22" s="520"/>
      <c r="D22" s="522"/>
      <c r="E22" s="520"/>
      <c r="F22" s="521" t="str">
        <f>IF(C22&gt;G22, "Invalid Date !", "")</f>
        <v/>
      </c>
      <c r="G22" s="498">
        <f>IF(D22="Feb",28,IF(OR(D22="Apr", D22="Jun", D22="Sep", D22="Nov"),30,31))</f>
        <v>31</v>
      </c>
    </row>
    <row r="23" spans="1:7" ht="21" customHeight="1">
      <c r="A23" s="517" t="s">
        <v>126</v>
      </c>
      <c r="B23" s="518"/>
      <c r="C23" s="725"/>
      <c r="D23" s="726"/>
      <c r="E23" s="726"/>
      <c r="F23" s="727"/>
    </row>
    <row r="24" spans="1:7">
      <c r="D24" s="499"/>
    </row>
  </sheetData>
  <sheetProtection algorithmName="SHA-512" hashValue="ljTk3akkFPoZLHCLMRK3M1mIZFFYMTIcPf6gt2Bbcwp/MQzNpbb7p3Q35bMQAHfY3UG/2KyUUtp2PzJF+5awfQ==" saltValue="QYbKaHLu4VSbEjx7dOKRGQ==" spinCount="100000" sheet="1" formatColumns="0" formatRows="0" selectLockedCells="1"/>
  <customSheetViews>
    <customSheetView guid="{89CB4E6A-722E-4E39-885D-E2A6D0D08321}" scale="115" showGridLines="0" printArea="1" hiddenRows="1" hiddenColumns="1" view="pageBreakPreview">
      <selection activeCell="C6" sqref="C6:F6"/>
      <pageMargins left="0.75" right="0.75" top="0.69" bottom="0.7" header="0.4" footer="0.37"/>
      <pageSetup scale="86" orientation="portrait" r:id="rId1"/>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3"/>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4"/>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5"/>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11"/>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list" allowBlank="1" showInputMessage="1" showErrorMessage="1" sqref="E22" xr:uid="{00000000-0002-0000-0300-000000000000}">
      <formula1>"2024,2025"</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2"/>
  <headerFooter alignWithMargins="0"/>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168"/>
  <sheetViews>
    <sheetView view="pageBreakPreview" topLeftCell="A9" zoomScale="92" zoomScaleNormal="92" zoomScaleSheetLayoutView="92" workbookViewId="0">
      <selection activeCell="M18" sqref="M18:M134"/>
    </sheetView>
  </sheetViews>
  <sheetFormatPr defaultColWidth="9.140625" defaultRowHeight="15.75"/>
  <cols>
    <col min="1" max="1" width="12.5703125" style="429" customWidth="1"/>
    <col min="2" max="2" width="12" style="429" hidden="1" customWidth="1"/>
    <col min="3" max="3" width="8.5703125" style="429" hidden="1" customWidth="1"/>
    <col min="4" max="4" width="29.5703125" style="483" customWidth="1"/>
    <col min="5" max="5" width="16.42578125" style="429" customWidth="1"/>
    <col min="6" max="6" width="16.85546875" style="429" customWidth="1"/>
    <col min="7" max="7" width="17.5703125" style="429" customWidth="1"/>
    <col min="8" max="8" width="12.42578125" style="481" customWidth="1"/>
    <col min="9" max="9" width="17.5703125" style="429" customWidth="1"/>
    <col min="10" max="10" width="79.7109375" style="483" customWidth="1"/>
    <col min="11" max="11" width="7.140625" style="429" customWidth="1"/>
    <col min="12" max="12" width="16.42578125" style="429" customWidth="1"/>
    <col min="13" max="13" width="16.7109375" style="429" customWidth="1"/>
    <col min="14" max="14" width="21.28515625" style="429" customWidth="1"/>
    <col min="15" max="15" width="14" style="429" hidden="1" customWidth="1"/>
    <col min="16" max="16" width="14.85546875" style="429" hidden="1" customWidth="1"/>
    <col min="17" max="17" width="13" style="429" hidden="1" customWidth="1"/>
    <col min="18" max="18" width="20.140625" style="429" hidden="1" customWidth="1"/>
    <col min="19" max="19" width="16.140625" style="429" hidden="1" customWidth="1"/>
    <col min="20" max="20" width="15" style="429" hidden="1" customWidth="1"/>
    <col min="21" max="22" width="9.140625" style="429" customWidth="1"/>
    <col min="23" max="23" width="7.28515625" style="429" customWidth="1"/>
    <col min="24" max="24" width="9.140625" style="429" hidden="1" customWidth="1"/>
    <col min="25" max="25" width="28.7109375" style="429" hidden="1" customWidth="1"/>
    <col min="26" max="37" width="9.140625" style="429" hidden="1" customWidth="1"/>
    <col min="38" max="38" width="0.28515625" style="429" customWidth="1"/>
    <col min="39" max="44" width="9.140625" style="429" customWidth="1"/>
    <col min="45" max="16384" width="9.140625" style="429"/>
  </cols>
  <sheetData>
    <row r="1" spans="1:256" ht="22.5" customHeight="1">
      <c r="A1" s="651" t="str">
        <f>Basic!B5</f>
        <v>CC/NT/W-TW/DOM/A04/25/06315</v>
      </c>
      <c r="B1" s="6"/>
      <c r="C1" s="6"/>
      <c r="D1" s="387"/>
      <c r="E1" s="6"/>
      <c r="F1" s="6"/>
      <c r="G1" s="6"/>
      <c r="H1" s="6"/>
      <c r="I1" s="6"/>
      <c r="J1" s="652"/>
      <c r="K1" s="6"/>
      <c r="L1" s="6"/>
      <c r="M1" s="6"/>
      <c r="N1" s="6" t="s">
        <v>463</v>
      </c>
    </row>
    <row r="2" spans="1:256">
      <c r="A2" s="4"/>
      <c r="B2" s="4"/>
      <c r="C2" s="4"/>
      <c r="D2" s="321"/>
      <c r="E2" s="4"/>
      <c r="F2" s="4"/>
      <c r="G2" s="4"/>
      <c r="H2" s="4"/>
      <c r="I2" s="4"/>
      <c r="J2" s="321"/>
      <c r="K2" s="4"/>
      <c r="L2" s="4"/>
      <c r="M2" s="4"/>
      <c r="N2" s="4"/>
    </row>
    <row r="3" spans="1:256" ht="78.75" customHeight="1">
      <c r="A3" s="756" t="str">
        <f>Cover!$B$2</f>
        <v xml:space="preserve">Tower Package TW03 for Zing-Zingbar to Sissu portion of ±350 KV HVDC Pang-Kaithal Transmission Line associated with Transmission system for evacuation of RE power from renewable energy parks in Leh (5 GW Leh-Kaithal transmission corridor)
</v>
      </c>
      <c r="B3" s="756"/>
      <c r="C3" s="756"/>
      <c r="D3" s="756"/>
      <c r="E3" s="756"/>
      <c r="F3" s="756"/>
      <c r="G3" s="756"/>
      <c r="H3" s="756"/>
      <c r="I3" s="756"/>
      <c r="J3" s="756"/>
      <c r="K3" s="756"/>
      <c r="L3" s="756"/>
      <c r="M3" s="756"/>
      <c r="N3" s="756"/>
    </row>
    <row r="4" spans="1:256" ht="16.5">
      <c r="A4" s="757" t="s">
        <v>0</v>
      </c>
      <c r="B4" s="757"/>
      <c r="C4" s="757"/>
      <c r="D4" s="757"/>
      <c r="E4" s="757"/>
      <c r="F4" s="757"/>
      <c r="G4" s="757"/>
      <c r="H4" s="757"/>
      <c r="I4" s="757"/>
      <c r="J4" s="757"/>
      <c r="K4" s="757"/>
      <c r="L4" s="757"/>
      <c r="M4" s="757"/>
      <c r="N4" s="757"/>
    </row>
    <row r="5" spans="1:256" ht="27" customHeight="1">
      <c r="A5" s="524"/>
      <c r="B5" s="524"/>
      <c r="C5" s="524"/>
      <c r="D5" s="524"/>
      <c r="E5" s="524"/>
      <c r="F5" s="524"/>
      <c r="G5" s="524"/>
      <c r="H5" s="524"/>
      <c r="I5" s="524"/>
      <c r="J5" s="524"/>
      <c r="K5" s="524"/>
      <c r="L5" s="524"/>
      <c r="M5" s="524"/>
      <c r="N5" s="524"/>
    </row>
    <row r="6" spans="1:256" ht="23.25" customHeight="1">
      <c r="A6" s="758" t="s">
        <v>339</v>
      </c>
      <c r="B6" s="758"/>
      <c r="C6" s="4"/>
      <c r="D6" s="321"/>
      <c r="E6" s="4"/>
      <c r="F6" s="4"/>
      <c r="G6" s="4"/>
      <c r="H6" s="4"/>
      <c r="I6" s="4"/>
      <c r="J6" s="321"/>
      <c r="K6" s="4"/>
      <c r="L6" s="4"/>
      <c r="M6" s="4"/>
      <c r="N6" s="4"/>
    </row>
    <row r="7" spans="1:256" ht="24" customHeight="1">
      <c r="A7" s="762">
        <f>IF(Z7=1,Z8,"JOINT VENTURE OF "&amp;Z8&amp;" &amp; "&amp;Z9)</f>
        <v>0</v>
      </c>
      <c r="B7" s="762"/>
      <c r="C7" s="762"/>
      <c r="D7" s="762"/>
      <c r="E7" s="762"/>
      <c r="F7" s="762"/>
      <c r="G7" s="762"/>
      <c r="H7" s="762"/>
      <c r="I7" s="762"/>
      <c r="J7" s="374"/>
      <c r="K7" s="413" t="s">
        <v>1</v>
      </c>
      <c r="L7" s="373"/>
      <c r="N7" s="4"/>
      <c r="Z7" s="481">
        <f>'Names of Bidder'!J6</f>
        <v>1</v>
      </c>
    </row>
    <row r="8" spans="1:256" ht="24" customHeight="1">
      <c r="A8" s="759" t="str">
        <f>"Bidder’s Name and Address  (" &amp; MID('Names of Bidder'!A9,9, 20) &amp; ") :"</f>
        <v>Bidder’s Name and Address  (Sole Bidder) :</v>
      </c>
      <c r="B8" s="759"/>
      <c r="C8" s="759"/>
      <c r="D8" s="759"/>
      <c r="E8" s="759"/>
      <c r="F8" s="759"/>
      <c r="G8" s="759"/>
      <c r="H8" s="397"/>
      <c r="I8" s="397"/>
      <c r="J8" s="397"/>
      <c r="K8" s="235" t="s">
        <v>2</v>
      </c>
      <c r="L8" s="397"/>
      <c r="N8" s="4"/>
      <c r="U8" s="479"/>
      <c r="Z8" s="741">
        <f>'Names of Bidder'!C9</f>
        <v>0</v>
      </c>
      <c r="AA8" s="741"/>
      <c r="AB8" s="741"/>
      <c r="AC8" s="741"/>
      <c r="AD8" s="741"/>
      <c r="AE8" s="741"/>
      <c r="AF8" s="741"/>
      <c r="AG8" s="741"/>
      <c r="AH8" s="741"/>
      <c r="AI8" s="741"/>
      <c r="AJ8" s="741"/>
      <c r="AK8" s="741"/>
      <c r="AL8" s="741"/>
    </row>
    <row r="9" spans="1:256" ht="24" customHeight="1">
      <c r="A9" s="418" t="s">
        <v>12</v>
      </c>
      <c r="B9" s="373"/>
      <c r="C9" s="762" t="str">
        <f>IF('Names of Bidder'!C9=0, "", 'Names of Bidder'!C9)</f>
        <v/>
      </c>
      <c r="D9" s="762"/>
      <c r="E9" s="762"/>
      <c r="F9" s="762"/>
      <c r="G9" s="762"/>
      <c r="H9" s="375"/>
      <c r="I9" s="375"/>
      <c r="J9" s="374"/>
      <c r="K9" s="235" t="s">
        <v>3</v>
      </c>
      <c r="N9" s="4"/>
      <c r="U9" s="479"/>
      <c r="Z9" s="741" t="e">
        <f>'Names of Bidder'!#REF!</f>
        <v>#REF!</v>
      </c>
      <c r="AA9" s="741"/>
      <c r="AB9" s="741"/>
      <c r="AC9" s="741"/>
      <c r="AD9" s="741"/>
      <c r="AE9" s="741"/>
      <c r="AF9" s="741"/>
      <c r="AG9" s="741"/>
      <c r="AH9" s="741"/>
      <c r="AI9" s="741"/>
      <c r="AJ9" s="741"/>
      <c r="AK9" s="741"/>
      <c r="AL9" s="741"/>
    </row>
    <row r="10" spans="1:256" ht="24" customHeight="1">
      <c r="A10" s="418" t="s">
        <v>11</v>
      </c>
      <c r="B10" s="373"/>
      <c r="C10" s="761" t="str">
        <f>IF('Names of Bidder'!C10=0, "", 'Names of Bidder'!C10)</f>
        <v/>
      </c>
      <c r="D10" s="761"/>
      <c r="E10" s="761"/>
      <c r="F10" s="761"/>
      <c r="G10" s="761"/>
      <c r="H10" s="375"/>
      <c r="I10" s="375"/>
      <c r="J10" s="374"/>
      <c r="K10" s="235" t="s">
        <v>4</v>
      </c>
      <c r="N10" s="4"/>
      <c r="Z10" s="741" t="e">
        <f>"JOINT VENTURE OF "&amp;Z8&amp;" &amp; "&amp;Z9</f>
        <v>#REF!</v>
      </c>
      <c r="AA10" s="741"/>
      <c r="AB10" s="741"/>
      <c r="AC10" s="741"/>
      <c r="AD10" s="741"/>
      <c r="AE10" s="741"/>
      <c r="AF10" s="741"/>
      <c r="AG10" s="741"/>
      <c r="AH10" s="741"/>
      <c r="AI10" s="741"/>
      <c r="AJ10" s="741"/>
      <c r="AK10" s="741"/>
      <c r="AL10" s="741"/>
    </row>
    <row r="11" spans="1:256" ht="24" customHeight="1">
      <c r="A11" s="375"/>
      <c r="B11" s="375"/>
      <c r="C11" s="761" t="str">
        <f>IF('Names of Bidder'!C11=0, "", 'Names of Bidder'!C11)</f>
        <v/>
      </c>
      <c r="D11" s="761"/>
      <c r="E11" s="761"/>
      <c r="F11" s="761"/>
      <c r="G11" s="761"/>
      <c r="H11" s="375"/>
      <c r="I11" s="375"/>
      <c r="J11" s="374"/>
      <c r="K11" s="235" t="s">
        <v>5</v>
      </c>
      <c r="N11" s="4"/>
    </row>
    <row r="12" spans="1:256" ht="24" customHeight="1">
      <c r="A12" s="375"/>
      <c r="B12" s="375"/>
      <c r="C12" s="761" t="str">
        <f>IF('Names of Bidder'!C12=0, "", 'Names of Bidder'!C12)</f>
        <v/>
      </c>
      <c r="D12" s="761"/>
      <c r="E12" s="761"/>
      <c r="F12" s="761"/>
      <c r="G12" s="761"/>
      <c r="H12" s="375"/>
      <c r="I12" s="375"/>
      <c r="J12" s="374"/>
      <c r="K12" s="235" t="s">
        <v>6</v>
      </c>
      <c r="N12" s="4"/>
    </row>
    <row r="13" spans="1:256" s="480" customFormat="1" ht="26.25" customHeight="1">
      <c r="A13" s="763" t="s">
        <v>299</v>
      </c>
      <c r="B13" s="763"/>
      <c r="C13" s="763"/>
      <c r="D13" s="763"/>
      <c r="E13" s="763"/>
      <c r="F13" s="763"/>
      <c r="G13" s="763"/>
      <c r="H13" s="763"/>
      <c r="I13" s="763"/>
      <c r="J13" s="763"/>
      <c r="K13" s="763"/>
      <c r="L13" s="763"/>
      <c r="M13" s="763"/>
      <c r="N13" s="763"/>
    </row>
    <row r="14" spans="1:256" ht="15.75" customHeight="1">
      <c r="A14" s="4"/>
      <c r="B14" s="4"/>
      <c r="C14" s="4"/>
      <c r="D14" s="321"/>
      <c r="E14" s="4"/>
      <c r="F14" s="4"/>
      <c r="G14" s="4"/>
      <c r="H14" s="4"/>
      <c r="I14" s="4"/>
      <c r="J14" s="321"/>
      <c r="K14" s="760" t="s">
        <v>344</v>
      </c>
      <c r="L14" s="760"/>
      <c r="M14" s="760"/>
      <c r="N14" s="760"/>
    </row>
    <row r="15" spans="1:256" ht="122.25" customHeight="1">
      <c r="A15" s="359" t="s">
        <v>7</v>
      </c>
      <c r="B15" s="359" t="s">
        <v>260</v>
      </c>
      <c r="C15" s="359" t="s">
        <v>272</v>
      </c>
      <c r="D15" s="359" t="s">
        <v>274</v>
      </c>
      <c r="E15" s="359" t="s">
        <v>13</v>
      </c>
      <c r="F15" s="359" t="s">
        <v>300</v>
      </c>
      <c r="G15" s="402" t="s">
        <v>303</v>
      </c>
      <c r="H15" s="359" t="s">
        <v>306</v>
      </c>
      <c r="I15" s="403" t="s">
        <v>304</v>
      </c>
      <c r="J15" s="359" t="s">
        <v>8</v>
      </c>
      <c r="K15" s="15" t="s">
        <v>9</v>
      </c>
      <c r="L15" s="15" t="s">
        <v>10</v>
      </c>
      <c r="M15" s="359" t="s">
        <v>343</v>
      </c>
      <c r="N15" s="359" t="s">
        <v>342</v>
      </c>
    </row>
    <row r="16" spans="1:256" s="536" customFormat="1">
      <c r="A16" s="532">
        <v>1</v>
      </c>
      <c r="B16" s="532">
        <v>2</v>
      </c>
      <c r="C16" s="532">
        <v>3</v>
      </c>
      <c r="D16" s="533">
        <v>4</v>
      </c>
      <c r="E16" s="532">
        <v>5</v>
      </c>
      <c r="F16" s="532">
        <v>6</v>
      </c>
      <c r="G16" s="534">
        <v>7</v>
      </c>
      <c r="H16" s="532">
        <v>8</v>
      </c>
      <c r="I16" s="535">
        <v>9</v>
      </c>
      <c r="J16" s="533">
        <v>10</v>
      </c>
      <c r="K16" s="532">
        <v>11</v>
      </c>
      <c r="L16" s="532">
        <v>12</v>
      </c>
      <c r="M16" s="532">
        <v>13</v>
      </c>
      <c r="N16" s="532" t="s">
        <v>341</v>
      </c>
      <c r="IV16" s="536">
        <f>SUM(A16:IU16)</f>
        <v>91</v>
      </c>
    </row>
    <row r="17" spans="1:20" s="676" customFormat="1" ht="16.5">
      <c r="A17" s="673"/>
      <c r="B17" s="753" t="s">
        <v>539</v>
      </c>
      <c r="C17" s="754"/>
      <c r="D17" s="754"/>
      <c r="E17" s="754"/>
      <c r="F17" s="754"/>
      <c r="G17" s="755"/>
      <c r="H17" s="673"/>
      <c r="I17" s="674"/>
      <c r="J17" s="675"/>
      <c r="K17" s="673"/>
      <c r="L17" s="673"/>
      <c r="M17" s="673"/>
      <c r="N17" s="673"/>
    </row>
    <row r="18" spans="1:20" ht="31.5">
      <c r="A18" s="415">
        <v>1</v>
      </c>
      <c r="B18" s="484"/>
      <c r="C18" s="484"/>
      <c r="D18" s="478" t="s">
        <v>540</v>
      </c>
      <c r="E18" s="478">
        <v>1000013472</v>
      </c>
      <c r="F18" s="478">
        <v>73181500</v>
      </c>
      <c r="G18" s="477"/>
      <c r="H18" s="478">
        <v>18</v>
      </c>
      <c r="I18" s="476"/>
      <c r="J18" s="478" t="s">
        <v>500</v>
      </c>
      <c r="K18" s="478" t="s">
        <v>496</v>
      </c>
      <c r="L18" s="484">
        <v>492</v>
      </c>
      <c r="M18" s="661"/>
      <c r="N18" s="486" t="str">
        <f>IF(M18=0, "INCLUDED", IF(ISERROR(M18*L18), M18, M18*L18))</f>
        <v>INCLUDED</v>
      </c>
      <c r="O18" s="558">
        <f>IF(N18="Included",0,N18)</f>
        <v>0</v>
      </c>
      <c r="P18" s="558">
        <f>IF( I18="",H18*(IF(N18="Included",0,N18))/100,I18*(IF(N18="Included",0,N18)))</f>
        <v>0</v>
      </c>
      <c r="Q18" s="561">
        <f>Discount!$H$36</f>
        <v>0</v>
      </c>
      <c r="R18" s="561">
        <f>Q18*O18</f>
        <v>0</v>
      </c>
      <c r="S18" s="561">
        <f>IF(I18="",H18*R18/100,I18*R18)</f>
        <v>0</v>
      </c>
      <c r="T18" s="658">
        <f>M18*L18</f>
        <v>0</v>
      </c>
    </row>
    <row r="19" spans="1:20">
      <c r="A19" s="415">
        <v>2</v>
      </c>
      <c r="B19" s="484"/>
      <c r="C19" s="484"/>
      <c r="D19" s="478" t="s">
        <v>540</v>
      </c>
      <c r="E19" s="478">
        <v>1000007847</v>
      </c>
      <c r="F19" s="478">
        <v>73181500</v>
      </c>
      <c r="G19" s="477"/>
      <c r="H19" s="478">
        <v>18</v>
      </c>
      <c r="I19" s="476"/>
      <c r="J19" s="478" t="s">
        <v>501</v>
      </c>
      <c r="K19" s="478" t="s">
        <v>496</v>
      </c>
      <c r="L19" s="484">
        <v>11</v>
      </c>
      <c r="M19" s="661"/>
      <c r="N19" s="486" t="str">
        <f t="shared" ref="N19:N82" si="0">IF(M19=0, "INCLUDED", IF(ISERROR(M19*L19), M19, M19*L19))</f>
        <v>INCLUDED</v>
      </c>
      <c r="O19" s="558">
        <f t="shared" ref="O19:O82" si="1">IF(N19="Included",0,N19)</f>
        <v>0</v>
      </c>
      <c r="P19" s="558">
        <f t="shared" ref="P19:P82" si="2">IF( I19="",H19*(IF(N19="Included",0,N19))/100,I19*(IF(N19="Included",0,N19)))</f>
        <v>0</v>
      </c>
      <c r="Q19" s="561">
        <f>Discount!$H$36</f>
        <v>0</v>
      </c>
      <c r="R19" s="561">
        <f t="shared" ref="R19:R82" si="3">Q19*O19</f>
        <v>0</v>
      </c>
      <c r="S19" s="561">
        <f t="shared" ref="S19:S82" si="4">IF(I19="",H19*R19/100,I19*R19)</f>
        <v>0</v>
      </c>
      <c r="T19" s="658">
        <f t="shared" ref="T19:T82" si="5">M19*L19</f>
        <v>0</v>
      </c>
    </row>
    <row r="20" spans="1:20" ht="31.5">
      <c r="A20" s="415">
        <v>3</v>
      </c>
      <c r="B20" s="484"/>
      <c r="C20" s="484"/>
      <c r="D20" s="478" t="s">
        <v>540</v>
      </c>
      <c r="E20" s="478">
        <v>1000013472</v>
      </c>
      <c r="F20" s="478">
        <v>73181500</v>
      </c>
      <c r="G20" s="477"/>
      <c r="H20" s="478">
        <v>18</v>
      </c>
      <c r="I20" s="476"/>
      <c r="J20" s="478" t="s">
        <v>500</v>
      </c>
      <c r="K20" s="478" t="s">
        <v>496</v>
      </c>
      <c r="L20" s="484">
        <v>4.9000000000000004</v>
      </c>
      <c r="M20" s="661"/>
      <c r="N20" s="486" t="str">
        <f t="shared" si="0"/>
        <v>INCLUDED</v>
      </c>
      <c r="O20" s="558">
        <f t="shared" si="1"/>
        <v>0</v>
      </c>
      <c r="P20" s="558">
        <f t="shared" si="2"/>
        <v>0</v>
      </c>
      <c r="Q20" s="561">
        <f>Discount!$H$36</f>
        <v>0</v>
      </c>
      <c r="R20" s="561">
        <f t="shared" si="3"/>
        <v>0</v>
      </c>
      <c r="S20" s="561">
        <f t="shared" si="4"/>
        <v>0</v>
      </c>
      <c r="T20" s="658">
        <f t="shared" si="5"/>
        <v>0</v>
      </c>
    </row>
    <row r="21" spans="1:20" ht="20.25" customHeight="1">
      <c r="A21" s="415">
        <v>4</v>
      </c>
      <c r="B21" s="484"/>
      <c r="C21" s="484"/>
      <c r="D21" s="478" t="s">
        <v>540</v>
      </c>
      <c r="E21" s="478">
        <v>1000007847</v>
      </c>
      <c r="F21" s="478">
        <v>73181500</v>
      </c>
      <c r="G21" s="477"/>
      <c r="H21" s="478">
        <v>18</v>
      </c>
      <c r="I21" s="476"/>
      <c r="J21" s="478" t="s">
        <v>593</v>
      </c>
      <c r="K21" s="478" t="s">
        <v>496</v>
      </c>
      <c r="L21" s="484">
        <v>0.1</v>
      </c>
      <c r="M21" s="661"/>
      <c r="N21" s="486" t="str">
        <f t="shared" si="0"/>
        <v>INCLUDED</v>
      </c>
      <c r="O21" s="558">
        <f t="shared" si="1"/>
        <v>0</v>
      </c>
      <c r="P21" s="558">
        <f t="shared" si="2"/>
        <v>0</v>
      </c>
      <c r="Q21" s="561">
        <f>Discount!$H$36</f>
        <v>0</v>
      </c>
      <c r="R21" s="561">
        <f t="shared" si="3"/>
        <v>0</v>
      </c>
      <c r="S21" s="561">
        <f t="shared" si="4"/>
        <v>0</v>
      </c>
      <c r="T21" s="658">
        <f t="shared" si="5"/>
        <v>0</v>
      </c>
    </row>
    <row r="22" spans="1:20" ht="78.75">
      <c r="A22" s="415">
        <v>5</v>
      </c>
      <c r="B22" s="484"/>
      <c r="C22" s="484"/>
      <c r="D22" s="478" t="s">
        <v>540</v>
      </c>
      <c r="E22" s="478">
        <v>1000033625</v>
      </c>
      <c r="F22" s="478">
        <v>73082011</v>
      </c>
      <c r="G22" s="477"/>
      <c r="H22" s="478">
        <v>18</v>
      </c>
      <c r="I22" s="476"/>
      <c r="J22" s="478" t="s">
        <v>594</v>
      </c>
      <c r="K22" s="478" t="s">
        <v>496</v>
      </c>
      <c r="L22" s="484">
        <v>4087</v>
      </c>
      <c r="M22" s="661"/>
      <c r="N22" s="486" t="str">
        <f t="shared" si="0"/>
        <v>INCLUDED</v>
      </c>
      <c r="O22" s="558">
        <f t="shared" si="1"/>
        <v>0</v>
      </c>
      <c r="P22" s="558">
        <f t="shared" si="2"/>
        <v>0</v>
      </c>
      <c r="Q22" s="561">
        <f>Discount!$H$36</f>
        <v>0</v>
      </c>
      <c r="R22" s="561">
        <f t="shared" si="3"/>
        <v>0</v>
      </c>
      <c r="S22" s="561">
        <f t="shared" si="4"/>
        <v>0</v>
      </c>
      <c r="T22" s="658">
        <f t="shared" si="5"/>
        <v>0</v>
      </c>
    </row>
    <row r="23" spans="1:20" ht="78.75">
      <c r="A23" s="415">
        <v>6</v>
      </c>
      <c r="B23" s="484"/>
      <c r="C23" s="484"/>
      <c r="D23" s="478" t="s">
        <v>540</v>
      </c>
      <c r="E23" s="478">
        <v>1000033623</v>
      </c>
      <c r="F23" s="478">
        <v>73082011</v>
      </c>
      <c r="G23" s="477"/>
      <c r="H23" s="478">
        <v>18</v>
      </c>
      <c r="I23" s="476"/>
      <c r="J23" s="478" t="s">
        <v>557</v>
      </c>
      <c r="K23" s="478" t="s">
        <v>496</v>
      </c>
      <c r="L23" s="484">
        <v>4929</v>
      </c>
      <c r="M23" s="661"/>
      <c r="N23" s="486" t="str">
        <f t="shared" si="0"/>
        <v>INCLUDED</v>
      </c>
      <c r="O23" s="558">
        <f t="shared" si="1"/>
        <v>0</v>
      </c>
      <c r="P23" s="558">
        <f t="shared" si="2"/>
        <v>0</v>
      </c>
      <c r="Q23" s="561">
        <f>Discount!$H$36</f>
        <v>0</v>
      </c>
      <c r="R23" s="561">
        <f t="shared" si="3"/>
        <v>0</v>
      </c>
      <c r="S23" s="561">
        <f t="shared" si="4"/>
        <v>0</v>
      </c>
      <c r="T23" s="658">
        <f t="shared" si="5"/>
        <v>0</v>
      </c>
    </row>
    <row r="24" spans="1:20" ht="78.75">
      <c r="A24" s="415">
        <v>7</v>
      </c>
      <c r="B24" s="484"/>
      <c r="C24" s="484"/>
      <c r="D24" s="478" t="s">
        <v>540</v>
      </c>
      <c r="E24" s="478">
        <v>1000033624</v>
      </c>
      <c r="F24" s="478">
        <v>73082011</v>
      </c>
      <c r="G24" s="477"/>
      <c r="H24" s="478">
        <v>18</v>
      </c>
      <c r="I24" s="476"/>
      <c r="J24" s="478" t="s">
        <v>558</v>
      </c>
      <c r="K24" s="478" t="s">
        <v>496</v>
      </c>
      <c r="L24" s="484">
        <v>360</v>
      </c>
      <c r="M24" s="661"/>
      <c r="N24" s="486" t="str">
        <f t="shared" si="0"/>
        <v>INCLUDED</v>
      </c>
      <c r="O24" s="558">
        <f t="shared" si="1"/>
        <v>0</v>
      </c>
      <c r="P24" s="558">
        <f t="shared" si="2"/>
        <v>0</v>
      </c>
      <c r="Q24" s="561">
        <f>Discount!$H$36</f>
        <v>0</v>
      </c>
      <c r="R24" s="561">
        <f t="shared" si="3"/>
        <v>0</v>
      </c>
      <c r="S24" s="561">
        <f t="shared" si="4"/>
        <v>0</v>
      </c>
      <c r="T24" s="658">
        <f t="shared" si="5"/>
        <v>0</v>
      </c>
    </row>
    <row r="25" spans="1:20" ht="78.75">
      <c r="A25" s="415">
        <v>8</v>
      </c>
      <c r="B25" s="484"/>
      <c r="C25" s="484"/>
      <c r="D25" s="478" t="s">
        <v>540</v>
      </c>
      <c r="E25" s="478">
        <v>1000033625</v>
      </c>
      <c r="F25" s="478">
        <v>73082011</v>
      </c>
      <c r="G25" s="477"/>
      <c r="H25" s="478">
        <v>18</v>
      </c>
      <c r="I25" s="476"/>
      <c r="J25" s="478" t="s">
        <v>556</v>
      </c>
      <c r="K25" s="478" t="s">
        <v>496</v>
      </c>
      <c r="L25" s="484">
        <v>40.9</v>
      </c>
      <c r="M25" s="661"/>
      <c r="N25" s="486" t="str">
        <f t="shared" si="0"/>
        <v>INCLUDED</v>
      </c>
      <c r="O25" s="558">
        <f t="shared" si="1"/>
        <v>0</v>
      </c>
      <c r="P25" s="558">
        <f t="shared" si="2"/>
        <v>0</v>
      </c>
      <c r="Q25" s="561">
        <f>Discount!$H$36</f>
        <v>0</v>
      </c>
      <c r="R25" s="561">
        <f t="shared" si="3"/>
        <v>0</v>
      </c>
      <c r="S25" s="561">
        <f t="shared" si="4"/>
        <v>0</v>
      </c>
      <c r="T25" s="658">
        <f t="shared" si="5"/>
        <v>0</v>
      </c>
    </row>
    <row r="26" spans="1:20" ht="78.75">
      <c r="A26" s="415">
        <v>9</v>
      </c>
      <c r="B26" s="484"/>
      <c r="C26" s="484"/>
      <c r="D26" s="478" t="s">
        <v>540</v>
      </c>
      <c r="E26" s="478">
        <v>1000033623</v>
      </c>
      <c r="F26" s="478">
        <v>73082011</v>
      </c>
      <c r="G26" s="477"/>
      <c r="H26" s="478">
        <v>18</v>
      </c>
      <c r="I26" s="476"/>
      <c r="J26" s="478" t="s">
        <v>557</v>
      </c>
      <c r="K26" s="478" t="s">
        <v>496</v>
      </c>
      <c r="L26" s="484">
        <v>49.3</v>
      </c>
      <c r="M26" s="661"/>
      <c r="N26" s="486" t="str">
        <f t="shared" si="0"/>
        <v>INCLUDED</v>
      </c>
      <c r="O26" s="558">
        <f t="shared" si="1"/>
        <v>0</v>
      </c>
      <c r="P26" s="558">
        <f t="shared" si="2"/>
        <v>0</v>
      </c>
      <c r="Q26" s="561">
        <f>Discount!$H$36</f>
        <v>0</v>
      </c>
      <c r="R26" s="561">
        <f t="shared" si="3"/>
        <v>0</v>
      </c>
      <c r="S26" s="561">
        <f t="shared" si="4"/>
        <v>0</v>
      </c>
      <c r="T26" s="658">
        <f t="shared" si="5"/>
        <v>0</v>
      </c>
    </row>
    <row r="27" spans="1:20" ht="78.75">
      <c r="A27" s="415">
        <v>10</v>
      </c>
      <c r="B27" s="484"/>
      <c r="C27" s="484"/>
      <c r="D27" s="478" t="s">
        <v>540</v>
      </c>
      <c r="E27" s="478">
        <v>1000033624</v>
      </c>
      <c r="F27" s="478">
        <v>73082011</v>
      </c>
      <c r="G27" s="477"/>
      <c r="H27" s="478">
        <v>18</v>
      </c>
      <c r="I27" s="476"/>
      <c r="J27" s="478" t="s">
        <v>558</v>
      </c>
      <c r="K27" s="478" t="s">
        <v>496</v>
      </c>
      <c r="L27" s="484">
        <v>3.6</v>
      </c>
      <c r="M27" s="661"/>
      <c r="N27" s="486" t="str">
        <f t="shared" si="0"/>
        <v>INCLUDED</v>
      </c>
      <c r="O27" s="558">
        <f t="shared" si="1"/>
        <v>0</v>
      </c>
      <c r="P27" s="558">
        <f t="shared" si="2"/>
        <v>0</v>
      </c>
      <c r="Q27" s="561">
        <f>Discount!$H$36</f>
        <v>0</v>
      </c>
      <c r="R27" s="561">
        <f t="shared" si="3"/>
        <v>0</v>
      </c>
      <c r="S27" s="561">
        <f t="shared" si="4"/>
        <v>0</v>
      </c>
      <c r="T27" s="658">
        <f t="shared" si="5"/>
        <v>0</v>
      </c>
    </row>
    <row r="28" spans="1:20" ht="35.25" customHeight="1">
      <c r="A28" s="415">
        <v>11</v>
      </c>
      <c r="B28" s="484"/>
      <c r="C28" s="484"/>
      <c r="D28" s="478" t="s">
        <v>541</v>
      </c>
      <c r="E28" s="478">
        <v>1000075072</v>
      </c>
      <c r="F28" s="478">
        <v>73082011</v>
      </c>
      <c r="G28" s="477"/>
      <c r="H28" s="478">
        <v>18</v>
      </c>
      <c r="I28" s="476"/>
      <c r="J28" s="478" t="s">
        <v>559</v>
      </c>
      <c r="K28" s="478" t="s">
        <v>496</v>
      </c>
      <c r="L28" s="484">
        <v>1500</v>
      </c>
      <c r="M28" s="661"/>
      <c r="N28" s="486" t="str">
        <f t="shared" si="0"/>
        <v>INCLUDED</v>
      </c>
      <c r="O28" s="558">
        <f t="shared" si="1"/>
        <v>0</v>
      </c>
      <c r="P28" s="558">
        <f t="shared" si="2"/>
        <v>0</v>
      </c>
      <c r="Q28" s="561">
        <f>Discount!$H$36</f>
        <v>0</v>
      </c>
      <c r="R28" s="561">
        <f t="shared" si="3"/>
        <v>0</v>
      </c>
      <c r="S28" s="561">
        <f t="shared" si="4"/>
        <v>0</v>
      </c>
      <c r="T28" s="658">
        <f t="shared" si="5"/>
        <v>0</v>
      </c>
    </row>
    <row r="29" spans="1:20" ht="54" customHeight="1">
      <c r="A29" s="415">
        <v>12</v>
      </c>
      <c r="B29" s="484"/>
      <c r="C29" s="484"/>
      <c r="D29" s="478" t="s">
        <v>541</v>
      </c>
      <c r="E29" s="478">
        <v>1000013472</v>
      </c>
      <c r="F29" s="478">
        <v>73181500</v>
      </c>
      <c r="G29" s="477"/>
      <c r="H29" s="478">
        <v>18</v>
      </c>
      <c r="I29" s="476"/>
      <c r="J29" s="478" t="s">
        <v>500</v>
      </c>
      <c r="K29" s="478" t="s">
        <v>496</v>
      </c>
      <c r="L29" s="484">
        <v>75</v>
      </c>
      <c r="M29" s="661"/>
      <c r="N29" s="486" t="str">
        <f t="shared" si="0"/>
        <v>INCLUDED</v>
      </c>
      <c r="O29" s="558">
        <f t="shared" si="1"/>
        <v>0</v>
      </c>
      <c r="P29" s="558">
        <f t="shared" si="2"/>
        <v>0</v>
      </c>
      <c r="Q29" s="561">
        <f>Discount!$H$36</f>
        <v>0</v>
      </c>
      <c r="R29" s="561">
        <f t="shared" si="3"/>
        <v>0</v>
      </c>
      <c r="S29" s="561">
        <f t="shared" si="4"/>
        <v>0</v>
      </c>
      <c r="T29" s="658">
        <f t="shared" si="5"/>
        <v>0</v>
      </c>
    </row>
    <row r="30" spans="1:20" ht="36.75" customHeight="1">
      <c r="A30" s="415">
        <v>13</v>
      </c>
      <c r="B30" s="484"/>
      <c r="C30" s="484"/>
      <c r="D30" s="478" t="s">
        <v>542</v>
      </c>
      <c r="E30" s="478">
        <v>1000017587</v>
      </c>
      <c r="F30" s="478">
        <v>73082011</v>
      </c>
      <c r="G30" s="477"/>
      <c r="H30" s="478">
        <v>18</v>
      </c>
      <c r="I30" s="476"/>
      <c r="J30" s="478" t="s">
        <v>474</v>
      </c>
      <c r="K30" s="478" t="s">
        <v>475</v>
      </c>
      <c r="L30" s="484">
        <v>12</v>
      </c>
      <c r="M30" s="661"/>
      <c r="N30" s="486" t="str">
        <f t="shared" si="0"/>
        <v>INCLUDED</v>
      </c>
      <c r="O30" s="558">
        <f t="shared" si="1"/>
        <v>0</v>
      </c>
      <c r="P30" s="558">
        <f t="shared" si="2"/>
        <v>0</v>
      </c>
      <c r="Q30" s="561">
        <f>Discount!$H$36</f>
        <v>0</v>
      </c>
      <c r="R30" s="561">
        <f t="shared" si="3"/>
        <v>0</v>
      </c>
      <c r="S30" s="561">
        <f t="shared" si="4"/>
        <v>0</v>
      </c>
      <c r="T30" s="658">
        <f t="shared" si="5"/>
        <v>0</v>
      </c>
    </row>
    <row r="31" spans="1:20" ht="31.5">
      <c r="A31" s="415">
        <v>14</v>
      </c>
      <c r="B31" s="484"/>
      <c r="C31" s="484"/>
      <c r="D31" s="478" t="s">
        <v>542</v>
      </c>
      <c r="E31" s="478">
        <v>1000019718</v>
      </c>
      <c r="F31" s="478">
        <v>73082011</v>
      </c>
      <c r="G31" s="477"/>
      <c r="H31" s="478">
        <v>18</v>
      </c>
      <c r="I31" s="476"/>
      <c r="J31" s="478" t="s">
        <v>502</v>
      </c>
      <c r="K31" s="478" t="s">
        <v>475</v>
      </c>
      <c r="L31" s="484">
        <v>2</v>
      </c>
      <c r="M31" s="661"/>
      <c r="N31" s="486" t="str">
        <f t="shared" si="0"/>
        <v>INCLUDED</v>
      </c>
      <c r="O31" s="558">
        <f t="shared" si="1"/>
        <v>0</v>
      </c>
      <c r="P31" s="558">
        <f t="shared" si="2"/>
        <v>0</v>
      </c>
      <c r="Q31" s="561">
        <f>Discount!$H$36</f>
        <v>0</v>
      </c>
      <c r="R31" s="561">
        <f t="shared" si="3"/>
        <v>0</v>
      </c>
      <c r="S31" s="561">
        <f t="shared" si="4"/>
        <v>0</v>
      </c>
      <c r="T31" s="658">
        <f t="shared" si="5"/>
        <v>0</v>
      </c>
    </row>
    <row r="32" spans="1:20">
      <c r="A32" s="415">
        <v>15</v>
      </c>
      <c r="B32" s="484"/>
      <c r="C32" s="484"/>
      <c r="D32" s="478" t="s">
        <v>542</v>
      </c>
      <c r="E32" s="478">
        <v>1000038340</v>
      </c>
      <c r="F32" s="478">
        <v>73082011</v>
      </c>
      <c r="G32" s="477"/>
      <c r="H32" s="478">
        <v>18</v>
      </c>
      <c r="I32" s="476"/>
      <c r="J32" s="478" t="s">
        <v>476</v>
      </c>
      <c r="K32" s="478" t="s">
        <v>475</v>
      </c>
      <c r="L32" s="484">
        <v>14</v>
      </c>
      <c r="M32" s="661"/>
      <c r="N32" s="486" t="str">
        <f t="shared" si="0"/>
        <v>INCLUDED</v>
      </c>
      <c r="O32" s="558">
        <f t="shared" si="1"/>
        <v>0</v>
      </c>
      <c r="P32" s="558">
        <f t="shared" si="2"/>
        <v>0</v>
      </c>
      <c r="Q32" s="561">
        <f>Discount!$H$36</f>
        <v>0</v>
      </c>
      <c r="R32" s="561">
        <f t="shared" si="3"/>
        <v>0</v>
      </c>
      <c r="S32" s="561">
        <f t="shared" si="4"/>
        <v>0</v>
      </c>
      <c r="T32" s="658">
        <f t="shared" si="5"/>
        <v>0</v>
      </c>
    </row>
    <row r="33" spans="1:20">
      <c r="A33" s="415">
        <v>16</v>
      </c>
      <c r="B33" s="484"/>
      <c r="C33" s="484"/>
      <c r="D33" s="478" t="s">
        <v>542</v>
      </c>
      <c r="E33" s="478">
        <v>1000045873</v>
      </c>
      <c r="F33" s="478">
        <v>73082011</v>
      </c>
      <c r="G33" s="477"/>
      <c r="H33" s="478">
        <v>18</v>
      </c>
      <c r="I33" s="476"/>
      <c r="J33" s="478" t="s">
        <v>515</v>
      </c>
      <c r="K33" s="478" t="s">
        <v>475</v>
      </c>
      <c r="L33" s="484">
        <v>2</v>
      </c>
      <c r="M33" s="661"/>
      <c r="N33" s="486" t="str">
        <f t="shared" si="0"/>
        <v>INCLUDED</v>
      </c>
      <c r="O33" s="558">
        <f t="shared" si="1"/>
        <v>0</v>
      </c>
      <c r="P33" s="558">
        <f t="shared" si="2"/>
        <v>0</v>
      </c>
      <c r="Q33" s="561">
        <f>Discount!$H$36</f>
        <v>0</v>
      </c>
      <c r="R33" s="561">
        <f t="shared" si="3"/>
        <v>0</v>
      </c>
      <c r="S33" s="561">
        <f t="shared" si="4"/>
        <v>0</v>
      </c>
      <c r="T33" s="658">
        <f t="shared" si="5"/>
        <v>0</v>
      </c>
    </row>
    <row r="34" spans="1:20">
      <c r="A34" s="415">
        <v>17</v>
      </c>
      <c r="B34" s="484"/>
      <c r="C34" s="484"/>
      <c r="D34" s="478" t="s">
        <v>542</v>
      </c>
      <c r="E34" s="478">
        <v>1000010003</v>
      </c>
      <c r="F34" s="478">
        <v>73082011</v>
      </c>
      <c r="G34" s="477"/>
      <c r="H34" s="478">
        <v>18</v>
      </c>
      <c r="I34" s="476"/>
      <c r="J34" s="478" t="s">
        <v>516</v>
      </c>
      <c r="K34" s="478" t="s">
        <v>475</v>
      </c>
      <c r="L34" s="484">
        <v>59</v>
      </c>
      <c r="M34" s="661"/>
      <c r="N34" s="486" t="str">
        <f t="shared" si="0"/>
        <v>INCLUDED</v>
      </c>
      <c r="O34" s="558">
        <f t="shared" si="1"/>
        <v>0</v>
      </c>
      <c r="P34" s="558">
        <f t="shared" si="2"/>
        <v>0</v>
      </c>
      <c r="Q34" s="561">
        <f>Discount!$H$36</f>
        <v>0</v>
      </c>
      <c r="R34" s="561">
        <f t="shared" si="3"/>
        <v>0</v>
      </c>
      <c r="S34" s="561">
        <f t="shared" si="4"/>
        <v>0</v>
      </c>
      <c r="T34" s="658">
        <f t="shared" si="5"/>
        <v>0</v>
      </c>
    </row>
    <row r="35" spans="1:20" ht="31.5">
      <c r="A35" s="415">
        <v>18</v>
      </c>
      <c r="B35" s="484"/>
      <c r="C35" s="484"/>
      <c r="D35" s="478" t="s">
        <v>542</v>
      </c>
      <c r="E35" s="478">
        <v>1000048808</v>
      </c>
      <c r="F35" s="478">
        <v>73082011</v>
      </c>
      <c r="G35" s="477"/>
      <c r="H35" s="478">
        <v>18</v>
      </c>
      <c r="I35" s="476"/>
      <c r="J35" s="478" t="s">
        <v>517</v>
      </c>
      <c r="K35" s="478" t="s">
        <v>475</v>
      </c>
      <c r="L35" s="484">
        <v>7</v>
      </c>
      <c r="M35" s="661"/>
      <c r="N35" s="486" t="str">
        <f t="shared" si="0"/>
        <v>INCLUDED</v>
      </c>
      <c r="O35" s="558">
        <f t="shared" si="1"/>
        <v>0</v>
      </c>
      <c r="P35" s="558">
        <f t="shared" si="2"/>
        <v>0</v>
      </c>
      <c r="Q35" s="561">
        <f>Discount!$H$36</f>
        <v>0</v>
      </c>
      <c r="R35" s="561">
        <f t="shared" si="3"/>
        <v>0</v>
      </c>
      <c r="S35" s="561">
        <f t="shared" si="4"/>
        <v>0</v>
      </c>
      <c r="T35" s="658">
        <f t="shared" si="5"/>
        <v>0</v>
      </c>
    </row>
    <row r="36" spans="1:20">
      <c r="A36" s="415">
        <v>19</v>
      </c>
      <c r="B36" s="484"/>
      <c r="C36" s="484"/>
      <c r="D36" s="478" t="s">
        <v>542</v>
      </c>
      <c r="E36" s="478">
        <v>1000010005</v>
      </c>
      <c r="F36" s="478">
        <v>73082011</v>
      </c>
      <c r="G36" s="477"/>
      <c r="H36" s="478">
        <v>18</v>
      </c>
      <c r="I36" s="476"/>
      <c r="J36" s="478" t="s">
        <v>560</v>
      </c>
      <c r="K36" s="478" t="s">
        <v>475</v>
      </c>
      <c r="L36" s="484">
        <v>59</v>
      </c>
      <c r="M36" s="661"/>
      <c r="N36" s="486" t="str">
        <f t="shared" si="0"/>
        <v>INCLUDED</v>
      </c>
      <c r="O36" s="558">
        <f t="shared" si="1"/>
        <v>0</v>
      </c>
      <c r="P36" s="558">
        <f t="shared" si="2"/>
        <v>0</v>
      </c>
      <c r="Q36" s="561">
        <f>Discount!$H$36</f>
        <v>0</v>
      </c>
      <c r="R36" s="561">
        <f t="shared" si="3"/>
        <v>0</v>
      </c>
      <c r="S36" s="561">
        <f t="shared" si="4"/>
        <v>0</v>
      </c>
      <c r="T36" s="658">
        <f t="shared" si="5"/>
        <v>0</v>
      </c>
    </row>
    <row r="37" spans="1:20" ht="31.5">
      <c r="A37" s="415">
        <v>20</v>
      </c>
      <c r="B37" s="484"/>
      <c r="C37" s="484"/>
      <c r="D37" s="478" t="s">
        <v>542</v>
      </c>
      <c r="E37" s="478">
        <v>1000048809</v>
      </c>
      <c r="F37" s="478">
        <v>73082011</v>
      </c>
      <c r="G37" s="477"/>
      <c r="H37" s="478">
        <v>18</v>
      </c>
      <c r="I37" s="476"/>
      <c r="J37" s="478" t="s">
        <v>561</v>
      </c>
      <c r="K37" s="478" t="s">
        <v>475</v>
      </c>
      <c r="L37" s="484">
        <v>7</v>
      </c>
      <c r="M37" s="661"/>
      <c r="N37" s="486" t="str">
        <f t="shared" si="0"/>
        <v>INCLUDED</v>
      </c>
      <c r="O37" s="558">
        <f t="shared" si="1"/>
        <v>0</v>
      </c>
      <c r="P37" s="558">
        <f t="shared" si="2"/>
        <v>0</v>
      </c>
      <c r="Q37" s="561">
        <f>Discount!$H$36</f>
        <v>0</v>
      </c>
      <c r="R37" s="561">
        <f t="shared" si="3"/>
        <v>0</v>
      </c>
      <c r="S37" s="561">
        <f t="shared" si="4"/>
        <v>0</v>
      </c>
      <c r="T37" s="658">
        <f t="shared" si="5"/>
        <v>0</v>
      </c>
    </row>
    <row r="38" spans="1:20" ht="31.5">
      <c r="A38" s="415">
        <v>21</v>
      </c>
      <c r="B38" s="484"/>
      <c r="C38" s="484"/>
      <c r="D38" s="478" t="s">
        <v>542</v>
      </c>
      <c r="E38" s="478">
        <v>1000057380</v>
      </c>
      <c r="F38" s="478">
        <v>73082011</v>
      </c>
      <c r="G38" s="477"/>
      <c r="H38" s="478">
        <v>18</v>
      </c>
      <c r="I38" s="476"/>
      <c r="J38" s="478" t="s">
        <v>518</v>
      </c>
      <c r="K38" s="478" t="s">
        <v>475</v>
      </c>
      <c r="L38" s="484">
        <v>6</v>
      </c>
      <c r="M38" s="661"/>
      <c r="N38" s="486" t="str">
        <f t="shared" si="0"/>
        <v>INCLUDED</v>
      </c>
      <c r="O38" s="558">
        <f t="shared" si="1"/>
        <v>0</v>
      </c>
      <c r="P38" s="558">
        <f t="shared" si="2"/>
        <v>0</v>
      </c>
      <c r="Q38" s="561">
        <f>Discount!$H$36</f>
        <v>0</v>
      </c>
      <c r="R38" s="561">
        <f t="shared" si="3"/>
        <v>0</v>
      </c>
      <c r="S38" s="561">
        <f t="shared" si="4"/>
        <v>0</v>
      </c>
      <c r="T38" s="658">
        <f t="shared" si="5"/>
        <v>0</v>
      </c>
    </row>
    <row r="39" spans="1:20" ht="31.5">
      <c r="A39" s="415">
        <v>22</v>
      </c>
      <c r="B39" s="484"/>
      <c r="C39" s="484"/>
      <c r="D39" s="478" t="s">
        <v>543</v>
      </c>
      <c r="E39" s="478">
        <v>1000017671</v>
      </c>
      <c r="F39" s="478">
        <v>73082011</v>
      </c>
      <c r="G39" s="477"/>
      <c r="H39" s="478">
        <v>18</v>
      </c>
      <c r="I39" s="476"/>
      <c r="J39" s="478" t="s">
        <v>562</v>
      </c>
      <c r="K39" s="478" t="s">
        <v>477</v>
      </c>
      <c r="L39" s="484">
        <v>146</v>
      </c>
      <c r="M39" s="661"/>
      <c r="N39" s="486" t="str">
        <f t="shared" si="0"/>
        <v>INCLUDED</v>
      </c>
      <c r="O39" s="558">
        <f t="shared" si="1"/>
        <v>0</v>
      </c>
      <c r="P39" s="558">
        <f t="shared" si="2"/>
        <v>0</v>
      </c>
      <c r="Q39" s="561">
        <f>Discount!$H$36</f>
        <v>0</v>
      </c>
      <c r="R39" s="561">
        <f t="shared" si="3"/>
        <v>0</v>
      </c>
      <c r="S39" s="561">
        <f t="shared" si="4"/>
        <v>0</v>
      </c>
      <c r="T39" s="658">
        <f t="shared" si="5"/>
        <v>0</v>
      </c>
    </row>
    <row r="40" spans="1:20" ht="31.5">
      <c r="A40" s="415">
        <v>23</v>
      </c>
      <c r="B40" s="484"/>
      <c r="C40" s="484"/>
      <c r="D40" s="478" t="s">
        <v>543</v>
      </c>
      <c r="E40" s="478">
        <v>1000006779</v>
      </c>
      <c r="F40" s="478">
        <v>73082011</v>
      </c>
      <c r="G40" s="477"/>
      <c r="H40" s="478">
        <v>18</v>
      </c>
      <c r="I40" s="476"/>
      <c r="J40" s="478" t="s">
        <v>503</v>
      </c>
      <c r="K40" s="478" t="s">
        <v>477</v>
      </c>
      <c r="L40" s="484">
        <v>146</v>
      </c>
      <c r="M40" s="661"/>
      <c r="N40" s="486" t="str">
        <f t="shared" si="0"/>
        <v>INCLUDED</v>
      </c>
      <c r="O40" s="558">
        <f t="shared" si="1"/>
        <v>0</v>
      </c>
      <c r="P40" s="558">
        <f t="shared" si="2"/>
        <v>0</v>
      </c>
      <c r="Q40" s="561">
        <f>Discount!$H$36</f>
        <v>0</v>
      </c>
      <c r="R40" s="561">
        <f t="shared" si="3"/>
        <v>0</v>
      </c>
      <c r="S40" s="561">
        <f t="shared" si="4"/>
        <v>0</v>
      </c>
      <c r="T40" s="658">
        <f t="shared" si="5"/>
        <v>0</v>
      </c>
    </row>
    <row r="41" spans="1:20" ht="31.5">
      <c r="A41" s="415">
        <v>24</v>
      </c>
      <c r="B41" s="484"/>
      <c r="C41" s="484"/>
      <c r="D41" s="478" t="s">
        <v>543</v>
      </c>
      <c r="E41" s="478">
        <v>1000053828</v>
      </c>
      <c r="F41" s="478">
        <v>73082011</v>
      </c>
      <c r="G41" s="477"/>
      <c r="H41" s="478">
        <v>18</v>
      </c>
      <c r="I41" s="476"/>
      <c r="J41" s="478" t="s">
        <v>563</v>
      </c>
      <c r="K41" s="478" t="s">
        <v>475</v>
      </c>
      <c r="L41" s="484">
        <v>146</v>
      </c>
      <c r="M41" s="661"/>
      <c r="N41" s="486" t="str">
        <f t="shared" si="0"/>
        <v>INCLUDED</v>
      </c>
      <c r="O41" s="558">
        <f t="shared" si="1"/>
        <v>0</v>
      </c>
      <c r="P41" s="558">
        <f t="shared" si="2"/>
        <v>0</v>
      </c>
      <c r="Q41" s="561">
        <f>Discount!$H$36</f>
        <v>0</v>
      </c>
      <c r="R41" s="561">
        <f t="shared" si="3"/>
        <v>0</v>
      </c>
      <c r="S41" s="561">
        <f t="shared" si="4"/>
        <v>0</v>
      </c>
      <c r="T41" s="658">
        <f t="shared" si="5"/>
        <v>0</v>
      </c>
    </row>
    <row r="42" spans="1:20" ht="31.5">
      <c r="A42" s="415">
        <v>25</v>
      </c>
      <c r="B42" s="484"/>
      <c r="C42" s="484"/>
      <c r="D42" s="478" t="s">
        <v>543</v>
      </c>
      <c r="E42" s="478">
        <v>1000053829</v>
      </c>
      <c r="F42" s="478">
        <v>73082011</v>
      </c>
      <c r="G42" s="477"/>
      <c r="H42" s="478">
        <v>18</v>
      </c>
      <c r="I42" s="476"/>
      <c r="J42" s="478" t="s">
        <v>564</v>
      </c>
      <c r="K42" s="478" t="s">
        <v>475</v>
      </c>
      <c r="L42" s="484">
        <v>146</v>
      </c>
      <c r="M42" s="661"/>
      <c r="N42" s="486" t="str">
        <f t="shared" si="0"/>
        <v>INCLUDED</v>
      </c>
      <c r="O42" s="558">
        <f t="shared" si="1"/>
        <v>0</v>
      </c>
      <c r="P42" s="558">
        <f t="shared" si="2"/>
        <v>0</v>
      </c>
      <c r="Q42" s="561">
        <f>Discount!$H$36</f>
        <v>0</v>
      </c>
      <c r="R42" s="561">
        <f t="shared" si="3"/>
        <v>0</v>
      </c>
      <c r="S42" s="561">
        <f t="shared" si="4"/>
        <v>0</v>
      </c>
      <c r="T42" s="658">
        <f t="shared" si="5"/>
        <v>0</v>
      </c>
    </row>
    <row r="43" spans="1:20" ht="31.5">
      <c r="A43" s="415">
        <v>26</v>
      </c>
      <c r="B43" s="484"/>
      <c r="C43" s="484"/>
      <c r="D43" s="478" t="s">
        <v>543</v>
      </c>
      <c r="E43" s="478">
        <v>1000045871</v>
      </c>
      <c r="F43" s="478">
        <v>73082011</v>
      </c>
      <c r="G43" s="477"/>
      <c r="H43" s="478">
        <v>18</v>
      </c>
      <c r="I43" s="476"/>
      <c r="J43" s="478" t="s">
        <v>511</v>
      </c>
      <c r="K43" s="478" t="s">
        <v>475</v>
      </c>
      <c r="L43" s="484">
        <v>343</v>
      </c>
      <c r="M43" s="661"/>
      <c r="N43" s="486" t="str">
        <f t="shared" si="0"/>
        <v>INCLUDED</v>
      </c>
      <c r="O43" s="558">
        <f t="shared" si="1"/>
        <v>0</v>
      </c>
      <c r="P43" s="558">
        <f t="shared" si="2"/>
        <v>0</v>
      </c>
      <c r="Q43" s="561">
        <f>Discount!$H$36</f>
        <v>0</v>
      </c>
      <c r="R43" s="561">
        <f t="shared" si="3"/>
        <v>0</v>
      </c>
      <c r="S43" s="561">
        <f t="shared" si="4"/>
        <v>0</v>
      </c>
      <c r="T43" s="658">
        <f t="shared" si="5"/>
        <v>0</v>
      </c>
    </row>
    <row r="44" spans="1:20" ht="31.5">
      <c r="A44" s="415">
        <v>27</v>
      </c>
      <c r="B44" s="484"/>
      <c r="C44" s="484"/>
      <c r="D44" s="478" t="s">
        <v>544</v>
      </c>
      <c r="E44" s="478">
        <v>1000053338</v>
      </c>
      <c r="F44" s="478">
        <v>73082011</v>
      </c>
      <c r="G44" s="477"/>
      <c r="H44" s="478">
        <v>18</v>
      </c>
      <c r="I44" s="476"/>
      <c r="J44" s="478" t="s">
        <v>565</v>
      </c>
      <c r="K44" s="478" t="s">
        <v>477</v>
      </c>
      <c r="L44" s="484">
        <v>1168</v>
      </c>
      <c r="M44" s="661"/>
      <c r="N44" s="486" t="str">
        <f t="shared" si="0"/>
        <v>INCLUDED</v>
      </c>
      <c r="O44" s="558">
        <f t="shared" si="1"/>
        <v>0</v>
      </c>
      <c r="P44" s="558">
        <f t="shared" si="2"/>
        <v>0</v>
      </c>
      <c r="Q44" s="561">
        <f>Discount!$H$36</f>
        <v>0</v>
      </c>
      <c r="R44" s="561">
        <f t="shared" si="3"/>
        <v>0</v>
      </c>
      <c r="S44" s="561">
        <f t="shared" si="4"/>
        <v>0</v>
      </c>
      <c r="T44" s="658">
        <f t="shared" si="5"/>
        <v>0</v>
      </c>
    </row>
    <row r="45" spans="1:20" ht="31.5">
      <c r="A45" s="415">
        <v>28</v>
      </c>
      <c r="B45" s="484"/>
      <c r="C45" s="484"/>
      <c r="D45" s="478" t="s">
        <v>544</v>
      </c>
      <c r="E45" s="478">
        <v>1000053338</v>
      </c>
      <c r="F45" s="478">
        <v>73082011</v>
      </c>
      <c r="G45" s="477"/>
      <c r="H45" s="478">
        <v>18</v>
      </c>
      <c r="I45" s="476"/>
      <c r="J45" s="478" t="s">
        <v>565</v>
      </c>
      <c r="K45" s="478" t="s">
        <v>477</v>
      </c>
      <c r="L45" s="484">
        <v>24</v>
      </c>
      <c r="M45" s="661"/>
      <c r="N45" s="486" t="str">
        <f t="shared" si="0"/>
        <v>INCLUDED</v>
      </c>
      <c r="O45" s="558">
        <f t="shared" si="1"/>
        <v>0</v>
      </c>
      <c r="P45" s="558">
        <f t="shared" si="2"/>
        <v>0</v>
      </c>
      <c r="Q45" s="561">
        <f>Discount!$H$36</f>
        <v>0</v>
      </c>
      <c r="R45" s="561">
        <f t="shared" si="3"/>
        <v>0</v>
      </c>
      <c r="S45" s="561">
        <f t="shared" si="4"/>
        <v>0</v>
      </c>
      <c r="T45" s="658">
        <f t="shared" si="5"/>
        <v>0</v>
      </c>
    </row>
    <row r="46" spans="1:20" ht="31.5">
      <c r="A46" s="415">
        <v>29</v>
      </c>
      <c r="B46" s="484"/>
      <c r="C46" s="484"/>
      <c r="D46" s="478" t="s">
        <v>544</v>
      </c>
      <c r="E46" s="478">
        <v>1000062521</v>
      </c>
      <c r="F46" s="478">
        <v>73082011</v>
      </c>
      <c r="G46" s="477"/>
      <c r="H46" s="478">
        <v>18</v>
      </c>
      <c r="I46" s="476"/>
      <c r="J46" s="478" t="s">
        <v>566</v>
      </c>
      <c r="K46" s="478" t="s">
        <v>477</v>
      </c>
      <c r="L46" s="484">
        <v>172</v>
      </c>
      <c r="M46" s="661"/>
      <c r="N46" s="486" t="str">
        <f t="shared" si="0"/>
        <v>INCLUDED</v>
      </c>
      <c r="O46" s="558">
        <f t="shared" si="1"/>
        <v>0</v>
      </c>
      <c r="P46" s="558">
        <f t="shared" si="2"/>
        <v>0</v>
      </c>
      <c r="Q46" s="561">
        <f>Discount!$H$36</f>
        <v>0</v>
      </c>
      <c r="R46" s="561">
        <f t="shared" si="3"/>
        <v>0</v>
      </c>
      <c r="S46" s="561">
        <f t="shared" si="4"/>
        <v>0</v>
      </c>
      <c r="T46" s="658">
        <f t="shared" si="5"/>
        <v>0</v>
      </c>
    </row>
    <row r="47" spans="1:20" ht="31.5">
      <c r="A47" s="415">
        <v>30</v>
      </c>
      <c r="B47" s="484"/>
      <c r="C47" s="484"/>
      <c r="D47" s="478" t="s">
        <v>544</v>
      </c>
      <c r="E47" s="478">
        <v>1000062521</v>
      </c>
      <c r="F47" s="478">
        <v>73082011</v>
      </c>
      <c r="G47" s="477"/>
      <c r="H47" s="478">
        <v>18</v>
      </c>
      <c r="I47" s="476"/>
      <c r="J47" s="478" t="s">
        <v>566</v>
      </c>
      <c r="K47" s="478" t="s">
        <v>477</v>
      </c>
      <c r="L47" s="484">
        <v>4</v>
      </c>
      <c r="M47" s="661"/>
      <c r="N47" s="486" t="str">
        <f t="shared" si="0"/>
        <v>INCLUDED</v>
      </c>
      <c r="O47" s="558">
        <f t="shared" si="1"/>
        <v>0</v>
      </c>
      <c r="P47" s="558">
        <f t="shared" si="2"/>
        <v>0</v>
      </c>
      <c r="Q47" s="561">
        <f>Discount!$H$36</f>
        <v>0</v>
      </c>
      <c r="R47" s="561">
        <f t="shared" si="3"/>
        <v>0</v>
      </c>
      <c r="S47" s="561">
        <f t="shared" si="4"/>
        <v>0</v>
      </c>
      <c r="T47" s="658">
        <f t="shared" si="5"/>
        <v>0</v>
      </c>
    </row>
    <row r="48" spans="1:20">
      <c r="A48" s="415">
        <v>31</v>
      </c>
      <c r="B48" s="484"/>
      <c r="C48" s="484"/>
      <c r="D48" s="478" t="s">
        <v>545</v>
      </c>
      <c r="E48" s="478">
        <v>1000015513</v>
      </c>
      <c r="F48" s="478">
        <v>76169990</v>
      </c>
      <c r="G48" s="477"/>
      <c r="H48" s="478">
        <v>18</v>
      </c>
      <c r="I48" s="476"/>
      <c r="J48" s="478" t="s">
        <v>567</v>
      </c>
      <c r="K48" s="478" t="s">
        <v>475</v>
      </c>
      <c r="L48" s="484">
        <v>475</v>
      </c>
      <c r="M48" s="661"/>
      <c r="N48" s="486" t="str">
        <f t="shared" si="0"/>
        <v>INCLUDED</v>
      </c>
      <c r="O48" s="558">
        <f t="shared" si="1"/>
        <v>0</v>
      </c>
      <c r="P48" s="558">
        <f t="shared" si="2"/>
        <v>0</v>
      </c>
      <c r="Q48" s="561">
        <f>Discount!$H$36</f>
        <v>0</v>
      </c>
      <c r="R48" s="561">
        <f t="shared" si="3"/>
        <v>0</v>
      </c>
      <c r="S48" s="561">
        <f t="shared" si="4"/>
        <v>0</v>
      </c>
      <c r="T48" s="658">
        <f t="shared" si="5"/>
        <v>0</v>
      </c>
    </row>
    <row r="49" spans="1:20">
      <c r="A49" s="415">
        <v>32</v>
      </c>
      <c r="B49" s="484"/>
      <c r="C49" s="484"/>
      <c r="D49" s="478" t="s">
        <v>545</v>
      </c>
      <c r="E49" s="478">
        <v>1000018442</v>
      </c>
      <c r="F49" s="478">
        <v>76169990</v>
      </c>
      <c r="G49" s="477"/>
      <c r="H49" s="478">
        <v>18</v>
      </c>
      <c r="I49" s="476"/>
      <c r="J49" s="478" t="s">
        <v>568</v>
      </c>
      <c r="K49" s="478" t="s">
        <v>475</v>
      </c>
      <c r="L49" s="484">
        <v>159</v>
      </c>
      <c r="M49" s="661"/>
      <c r="N49" s="486" t="str">
        <f t="shared" si="0"/>
        <v>INCLUDED</v>
      </c>
      <c r="O49" s="558">
        <f t="shared" si="1"/>
        <v>0</v>
      </c>
      <c r="P49" s="558">
        <f t="shared" si="2"/>
        <v>0</v>
      </c>
      <c r="Q49" s="561">
        <f>Discount!$H$36</f>
        <v>0</v>
      </c>
      <c r="R49" s="561">
        <f t="shared" si="3"/>
        <v>0</v>
      </c>
      <c r="S49" s="561">
        <f t="shared" si="4"/>
        <v>0</v>
      </c>
      <c r="T49" s="658">
        <f t="shared" si="5"/>
        <v>0</v>
      </c>
    </row>
    <row r="50" spans="1:20" ht="31.5">
      <c r="A50" s="415">
        <v>33</v>
      </c>
      <c r="B50" s="484"/>
      <c r="C50" s="484"/>
      <c r="D50" s="478" t="s">
        <v>545</v>
      </c>
      <c r="E50" s="478">
        <v>1000047986</v>
      </c>
      <c r="F50" s="478">
        <v>76169990</v>
      </c>
      <c r="G50" s="477"/>
      <c r="H50" s="478">
        <v>18</v>
      </c>
      <c r="I50" s="476"/>
      <c r="J50" s="478" t="s">
        <v>569</v>
      </c>
      <c r="K50" s="478" t="s">
        <v>475</v>
      </c>
      <c r="L50" s="484">
        <v>3528</v>
      </c>
      <c r="M50" s="661"/>
      <c r="N50" s="486" t="str">
        <f t="shared" si="0"/>
        <v>INCLUDED</v>
      </c>
      <c r="O50" s="558">
        <f t="shared" si="1"/>
        <v>0</v>
      </c>
      <c r="P50" s="558">
        <f t="shared" si="2"/>
        <v>0</v>
      </c>
      <c r="Q50" s="561">
        <f>Discount!$H$36</f>
        <v>0</v>
      </c>
      <c r="R50" s="561">
        <f t="shared" si="3"/>
        <v>0</v>
      </c>
      <c r="S50" s="561">
        <f t="shared" si="4"/>
        <v>0</v>
      </c>
      <c r="T50" s="658">
        <f t="shared" si="5"/>
        <v>0</v>
      </c>
    </row>
    <row r="51" spans="1:20">
      <c r="A51" s="415">
        <v>34</v>
      </c>
      <c r="B51" s="484"/>
      <c r="C51" s="484"/>
      <c r="D51" s="478" t="s">
        <v>545</v>
      </c>
      <c r="E51" s="478">
        <v>1000017978</v>
      </c>
      <c r="F51" s="478">
        <v>76169990</v>
      </c>
      <c r="G51" s="477"/>
      <c r="H51" s="478">
        <v>18</v>
      </c>
      <c r="I51" s="476"/>
      <c r="J51" s="478" t="s">
        <v>570</v>
      </c>
      <c r="K51" s="478" t="s">
        <v>475</v>
      </c>
      <c r="L51" s="484">
        <v>4088</v>
      </c>
      <c r="M51" s="661"/>
      <c r="N51" s="486" t="str">
        <f t="shared" si="0"/>
        <v>INCLUDED</v>
      </c>
      <c r="O51" s="558">
        <f t="shared" si="1"/>
        <v>0</v>
      </c>
      <c r="P51" s="558">
        <f t="shared" si="2"/>
        <v>0</v>
      </c>
      <c r="Q51" s="561">
        <f>Discount!$H$36</f>
        <v>0</v>
      </c>
      <c r="R51" s="561">
        <f t="shared" si="3"/>
        <v>0</v>
      </c>
      <c r="S51" s="561">
        <f t="shared" si="4"/>
        <v>0</v>
      </c>
      <c r="T51" s="658">
        <f t="shared" si="5"/>
        <v>0</v>
      </c>
    </row>
    <row r="52" spans="1:20">
      <c r="A52" s="415">
        <v>35</v>
      </c>
      <c r="B52" s="484"/>
      <c r="C52" s="484"/>
      <c r="D52" s="478" t="s">
        <v>545</v>
      </c>
      <c r="E52" s="478">
        <v>1000015513</v>
      </c>
      <c r="F52" s="478">
        <v>76169990</v>
      </c>
      <c r="G52" s="477"/>
      <c r="H52" s="478">
        <v>18</v>
      </c>
      <c r="I52" s="476"/>
      <c r="J52" s="478" t="s">
        <v>567</v>
      </c>
      <c r="K52" s="478" t="s">
        <v>475</v>
      </c>
      <c r="L52" s="484">
        <v>10</v>
      </c>
      <c r="M52" s="661"/>
      <c r="N52" s="486" t="str">
        <f t="shared" si="0"/>
        <v>INCLUDED</v>
      </c>
      <c r="O52" s="558">
        <f t="shared" si="1"/>
        <v>0</v>
      </c>
      <c r="P52" s="558">
        <f t="shared" si="2"/>
        <v>0</v>
      </c>
      <c r="Q52" s="561">
        <f>Discount!$H$36</f>
        <v>0</v>
      </c>
      <c r="R52" s="561">
        <f t="shared" si="3"/>
        <v>0</v>
      </c>
      <c r="S52" s="561">
        <f t="shared" si="4"/>
        <v>0</v>
      </c>
      <c r="T52" s="658">
        <f t="shared" si="5"/>
        <v>0</v>
      </c>
    </row>
    <row r="53" spans="1:20">
      <c r="A53" s="415">
        <v>36</v>
      </c>
      <c r="B53" s="484"/>
      <c r="C53" s="484"/>
      <c r="D53" s="478" t="s">
        <v>545</v>
      </c>
      <c r="E53" s="478">
        <v>1000018442</v>
      </c>
      <c r="F53" s="478">
        <v>76169990</v>
      </c>
      <c r="G53" s="477"/>
      <c r="H53" s="478">
        <v>18</v>
      </c>
      <c r="I53" s="476"/>
      <c r="J53" s="478" t="s">
        <v>568</v>
      </c>
      <c r="K53" s="478" t="s">
        <v>475</v>
      </c>
      <c r="L53" s="484">
        <v>4</v>
      </c>
      <c r="M53" s="661"/>
      <c r="N53" s="486" t="str">
        <f t="shared" si="0"/>
        <v>INCLUDED</v>
      </c>
      <c r="O53" s="558">
        <f t="shared" si="1"/>
        <v>0</v>
      </c>
      <c r="P53" s="558">
        <f t="shared" si="2"/>
        <v>0</v>
      </c>
      <c r="Q53" s="561">
        <f>Discount!$H$36</f>
        <v>0</v>
      </c>
      <c r="R53" s="561">
        <f t="shared" si="3"/>
        <v>0</v>
      </c>
      <c r="S53" s="561">
        <f t="shared" si="4"/>
        <v>0</v>
      </c>
      <c r="T53" s="658">
        <f t="shared" si="5"/>
        <v>0</v>
      </c>
    </row>
    <row r="54" spans="1:20" ht="31.5">
      <c r="A54" s="415">
        <v>37</v>
      </c>
      <c r="B54" s="484"/>
      <c r="C54" s="484"/>
      <c r="D54" s="478" t="s">
        <v>545</v>
      </c>
      <c r="E54" s="478">
        <v>1000047986</v>
      </c>
      <c r="F54" s="478">
        <v>76169990</v>
      </c>
      <c r="G54" s="477"/>
      <c r="H54" s="478">
        <v>18</v>
      </c>
      <c r="I54" s="476"/>
      <c r="J54" s="478" t="s">
        <v>569</v>
      </c>
      <c r="K54" s="478" t="s">
        <v>475</v>
      </c>
      <c r="L54" s="484">
        <v>71</v>
      </c>
      <c r="M54" s="661"/>
      <c r="N54" s="486" t="str">
        <f t="shared" si="0"/>
        <v>INCLUDED</v>
      </c>
      <c r="O54" s="558">
        <f t="shared" si="1"/>
        <v>0</v>
      </c>
      <c r="P54" s="558">
        <f t="shared" si="2"/>
        <v>0</v>
      </c>
      <c r="Q54" s="561">
        <f>Discount!$H$36</f>
        <v>0</v>
      </c>
      <c r="R54" s="561">
        <f t="shared" si="3"/>
        <v>0</v>
      </c>
      <c r="S54" s="561">
        <f t="shared" si="4"/>
        <v>0</v>
      </c>
      <c r="T54" s="658">
        <f t="shared" si="5"/>
        <v>0</v>
      </c>
    </row>
    <row r="55" spans="1:20">
      <c r="A55" s="415">
        <v>38</v>
      </c>
      <c r="B55" s="484"/>
      <c r="C55" s="484"/>
      <c r="D55" s="478" t="s">
        <v>545</v>
      </c>
      <c r="E55" s="478">
        <v>1000017978</v>
      </c>
      <c r="F55" s="478">
        <v>76169990</v>
      </c>
      <c r="G55" s="477"/>
      <c r="H55" s="478">
        <v>18</v>
      </c>
      <c r="I55" s="476"/>
      <c r="J55" s="478" t="s">
        <v>570</v>
      </c>
      <c r="K55" s="478" t="s">
        <v>475</v>
      </c>
      <c r="L55" s="484">
        <v>82</v>
      </c>
      <c r="M55" s="661"/>
      <c r="N55" s="486" t="str">
        <f t="shared" si="0"/>
        <v>INCLUDED</v>
      </c>
      <c r="O55" s="558">
        <f t="shared" si="1"/>
        <v>0</v>
      </c>
      <c r="P55" s="558">
        <f t="shared" si="2"/>
        <v>0</v>
      </c>
      <c r="Q55" s="561">
        <f>Discount!$H$36</f>
        <v>0</v>
      </c>
      <c r="R55" s="561">
        <f t="shared" si="3"/>
        <v>0</v>
      </c>
      <c r="S55" s="561">
        <f t="shared" si="4"/>
        <v>0</v>
      </c>
      <c r="T55" s="658">
        <f t="shared" si="5"/>
        <v>0</v>
      </c>
    </row>
    <row r="56" spans="1:20" ht="31.5">
      <c r="A56" s="415">
        <v>39</v>
      </c>
      <c r="B56" s="484"/>
      <c r="C56" s="484"/>
      <c r="D56" s="478" t="s">
        <v>546</v>
      </c>
      <c r="E56" s="478">
        <v>1000053333</v>
      </c>
      <c r="F56" s="478">
        <v>85391000</v>
      </c>
      <c r="G56" s="477"/>
      <c r="H56" s="478">
        <v>18</v>
      </c>
      <c r="I56" s="476"/>
      <c r="J56" s="478" t="s">
        <v>571</v>
      </c>
      <c r="K56" s="478" t="s">
        <v>477</v>
      </c>
      <c r="L56" s="484">
        <v>84</v>
      </c>
      <c r="M56" s="661"/>
      <c r="N56" s="486" t="str">
        <f t="shared" si="0"/>
        <v>INCLUDED</v>
      </c>
      <c r="O56" s="558">
        <f t="shared" si="1"/>
        <v>0</v>
      </c>
      <c r="P56" s="558">
        <f t="shared" si="2"/>
        <v>0</v>
      </c>
      <c r="Q56" s="561">
        <f>Discount!$H$36</f>
        <v>0</v>
      </c>
      <c r="R56" s="561">
        <f t="shared" si="3"/>
        <v>0</v>
      </c>
      <c r="S56" s="561">
        <f t="shared" si="4"/>
        <v>0</v>
      </c>
      <c r="T56" s="658">
        <f t="shared" si="5"/>
        <v>0</v>
      </c>
    </row>
    <row r="57" spans="1:20">
      <c r="A57" s="415">
        <v>40</v>
      </c>
      <c r="B57" s="484"/>
      <c r="C57" s="484"/>
      <c r="D57" s="478" t="s">
        <v>546</v>
      </c>
      <c r="E57" s="478">
        <v>1000019903</v>
      </c>
      <c r="F57" s="478">
        <v>73082011</v>
      </c>
      <c r="G57" s="477"/>
      <c r="H57" s="478">
        <v>18</v>
      </c>
      <c r="I57" s="476"/>
      <c r="J57" s="478" t="s">
        <v>494</v>
      </c>
      <c r="K57" s="478" t="s">
        <v>475</v>
      </c>
      <c r="L57" s="484">
        <v>84</v>
      </c>
      <c r="M57" s="661"/>
      <c r="N57" s="486" t="str">
        <f t="shared" si="0"/>
        <v>INCLUDED</v>
      </c>
      <c r="O57" s="558">
        <f t="shared" si="1"/>
        <v>0</v>
      </c>
      <c r="P57" s="558">
        <f t="shared" si="2"/>
        <v>0</v>
      </c>
      <c r="Q57" s="561">
        <f>Discount!$H$36</f>
        <v>0</v>
      </c>
      <c r="R57" s="561">
        <f t="shared" si="3"/>
        <v>0</v>
      </c>
      <c r="S57" s="561">
        <f t="shared" si="4"/>
        <v>0</v>
      </c>
      <c r="T57" s="658">
        <f t="shared" si="5"/>
        <v>0</v>
      </c>
    </row>
    <row r="58" spans="1:20">
      <c r="A58" s="415">
        <v>41</v>
      </c>
      <c r="B58" s="484"/>
      <c r="C58" s="484"/>
      <c r="D58" s="478" t="s">
        <v>547</v>
      </c>
      <c r="E58" s="478">
        <v>1000001134</v>
      </c>
      <c r="F58" s="478">
        <v>85462039</v>
      </c>
      <c r="G58" s="477"/>
      <c r="H58" s="478">
        <v>18</v>
      </c>
      <c r="I58" s="476"/>
      <c r="J58" s="478" t="s">
        <v>572</v>
      </c>
      <c r="K58" s="478" t="s">
        <v>475</v>
      </c>
      <c r="L58" s="484">
        <v>190608</v>
      </c>
      <c r="M58" s="661"/>
      <c r="N58" s="486" t="str">
        <f t="shared" si="0"/>
        <v>INCLUDED</v>
      </c>
      <c r="O58" s="558">
        <f t="shared" si="1"/>
        <v>0</v>
      </c>
      <c r="P58" s="558">
        <f t="shared" si="2"/>
        <v>0</v>
      </c>
      <c r="Q58" s="561">
        <f>Discount!$H$36</f>
        <v>0</v>
      </c>
      <c r="R58" s="561">
        <f t="shared" si="3"/>
        <v>0</v>
      </c>
      <c r="S58" s="561">
        <f t="shared" si="4"/>
        <v>0</v>
      </c>
      <c r="T58" s="658">
        <f t="shared" si="5"/>
        <v>0</v>
      </c>
    </row>
    <row r="59" spans="1:20">
      <c r="A59" s="415">
        <v>42</v>
      </c>
      <c r="B59" s="484"/>
      <c r="C59" s="484"/>
      <c r="D59" s="478" t="s">
        <v>547</v>
      </c>
      <c r="E59" s="478">
        <v>1000001134</v>
      </c>
      <c r="F59" s="478">
        <v>85462039</v>
      </c>
      <c r="G59" s="477"/>
      <c r="H59" s="478">
        <v>18</v>
      </c>
      <c r="I59" s="476"/>
      <c r="J59" s="478" t="s">
        <v>572</v>
      </c>
      <c r="K59" s="478" t="s">
        <v>475</v>
      </c>
      <c r="L59" s="484">
        <v>19061</v>
      </c>
      <c r="M59" s="661"/>
      <c r="N59" s="486" t="str">
        <f t="shared" si="0"/>
        <v>INCLUDED</v>
      </c>
      <c r="O59" s="558">
        <f t="shared" si="1"/>
        <v>0</v>
      </c>
      <c r="P59" s="558">
        <f t="shared" si="2"/>
        <v>0</v>
      </c>
      <c r="Q59" s="561">
        <f>Discount!$H$36</f>
        <v>0</v>
      </c>
      <c r="R59" s="561">
        <f t="shared" si="3"/>
        <v>0</v>
      </c>
      <c r="S59" s="561">
        <f t="shared" si="4"/>
        <v>0</v>
      </c>
      <c r="T59" s="658">
        <f t="shared" si="5"/>
        <v>0</v>
      </c>
    </row>
    <row r="60" spans="1:20" ht="31.5">
      <c r="A60" s="415">
        <v>43</v>
      </c>
      <c r="B60" s="484"/>
      <c r="C60" s="484"/>
      <c r="D60" s="478" t="s">
        <v>548</v>
      </c>
      <c r="E60" s="478">
        <v>1000030941</v>
      </c>
      <c r="F60" s="478">
        <v>85447090</v>
      </c>
      <c r="G60" s="477"/>
      <c r="H60" s="478">
        <v>18</v>
      </c>
      <c r="I60" s="476"/>
      <c r="J60" s="478" t="s">
        <v>573</v>
      </c>
      <c r="K60" s="478" t="s">
        <v>478</v>
      </c>
      <c r="L60" s="484">
        <v>51.36</v>
      </c>
      <c r="M60" s="661"/>
      <c r="N60" s="486" t="str">
        <f t="shared" si="0"/>
        <v>INCLUDED</v>
      </c>
      <c r="O60" s="558">
        <f t="shared" si="1"/>
        <v>0</v>
      </c>
      <c r="P60" s="558">
        <f t="shared" si="2"/>
        <v>0</v>
      </c>
      <c r="Q60" s="561">
        <f>Discount!$H$36</f>
        <v>0</v>
      </c>
      <c r="R60" s="561">
        <f t="shared" si="3"/>
        <v>0</v>
      </c>
      <c r="S60" s="561">
        <f t="shared" si="4"/>
        <v>0</v>
      </c>
      <c r="T60" s="658">
        <f t="shared" si="5"/>
        <v>0</v>
      </c>
    </row>
    <row r="61" spans="1:20" ht="31.5">
      <c r="A61" s="415">
        <v>44</v>
      </c>
      <c r="B61" s="484"/>
      <c r="C61" s="484"/>
      <c r="D61" s="478" t="s">
        <v>548</v>
      </c>
      <c r="E61" s="478">
        <v>1000031040</v>
      </c>
      <c r="F61" s="478">
        <v>82057000</v>
      </c>
      <c r="G61" s="477"/>
      <c r="H61" s="478">
        <v>18</v>
      </c>
      <c r="I61" s="476"/>
      <c r="J61" s="478" t="s">
        <v>574</v>
      </c>
      <c r="K61" s="478" t="s">
        <v>477</v>
      </c>
      <c r="L61" s="484">
        <v>19</v>
      </c>
      <c r="M61" s="661"/>
      <c r="N61" s="486" t="str">
        <f t="shared" si="0"/>
        <v>INCLUDED</v>
      </c>
      <c r="O61" s="558">
        <f t="shared" si="1"/>
        <v>0</v>
      </c>
      <c r="P61" s="558">
        <f t="shared" si="2"/>
        <v>0</v>
      </c>
      <c r="Q61" s="561">
        <f>Discount!$H$36</f>
        <v>0</v>
      </c>
      <c r="R61" s="561">
        <f t="shared" si="3"/>
        <v>0</v>
      </c>
      <c r="S61" s="561">
        <f t="shared" si="4"/>
        <v>0</v>
      </c>
      <c r="T61" s="658">
        <f t="shared" si="5"/>
        <v>0</v>
      </c>
    </row>
    <row r="62" spans="1:20" ht="21" customHeight="1">
      <c r="A62" s="415">
        <v>45</v>
      </c>
      <c r="B62" s="484"/>
      <c r="C62" s="484"/>
      <c r="D62" s="478" t="s">
        <v>548</v>
      </c>
      <c r="E62" s="478">
        <v>1000033147</v>
      </c>
      <c r="F62" s="478">
        <v>82057000</v>
      </c>
      <c r="G62" s="477"/>
      <c r="H62" s="478">
        <v>18</v>
      </c>
      <c r="I62" s="476"/>
      <c r="J62" s="478" t="s">
        <v>575</v>
      </c>
      <c r="K62" s="478" t="s">
        <v>477</v>
      </c>
      <c r="L62" s="484">
        <v>127</v>
      </c>
      <c r="M62" s="661"/>
      <c r="N62" s="486" t="str">
        <f t="shared" si="0"/>
        <v>INCLUDED</v>
      </c>
      <c r="O62" s="558">
        <f t="shared" si="1"/>
        <v>0</v>
      </c>
      <c r="P62" s="558">
        <f t="shared" si="2"/>
        <v>0</v>
      </c>
      <c r="Q62" s="561">
        <f>Discount!$H$36</f>
        <v>0</v>
      </c>
      <c r="R62" s="561">
        <f t="shared" si="3"/>
        <v>0</v>
      </c>
      <c r="S62" s="561">
        <f t="shared" si="4"/>
        <v>0</v>
      </c>
      <c r="T62" s="658">
        <f t="shared" si="5"/>
        <v>0</v>
      </c>
    </row>
    <row r="63" spans="1:20" ht="31.5">
      <c r="A63" s="415">
        <v>46</v>
      </c>
      <c r="B63" s="484"/>
      <c r="C63" s="484"/>
      <c r="D63" s="478" t="s">
        <v>548</v>
      </c>
      <c r="E63" s="478">
        <v>1000022418</v>
      </c>
      <c r="F63" s="478">
        <v>82057000</v>
      </c>
      <c r="G63" s="477"/>
      <c r="H63" s="478">
        <v>18</v>
      </c>
      <c r="I63" s="476"/>
      <c r="J63" s="478" t="s">
        <v>576</v>
      </c>
      <c r="K63" s="478" t="s">
        <v>475</v>
      </c>
      <c r="L63" s="484">
        <v>876</v>
      </c>
      <c r="M63" s="661"/>
      <c r="N63" s="486" t="str">
        <f t="shared" si="0"/>
        <v>INCLUDED</v>
      </c>
      <c r="O63" s="558">
        <f t="shared" si="1"/>
        <v>0</v>
      </c>
      <c r="P63" s="558">
        <f t="shared" si="2"/>
        <v>0</v>
      </c>
      <c r="Q63" s="561">
        <f>Discount!$H$36</f>
        <v>0</v>
      </c>
      <c r="R63" s="561">
        <f t="shared" si="3"/>
        <v>0</v>
      </c>
      <c r="S63" s="561">
        <f t="shared" si="4"/>
        <v>0</v>
      </c>
      <c r="T63" s="658">
        <f t="shared" si="5"/>
        <v>0</v>
      </c>
    </row>
    <row r="64" spans="1:20" ht="31.5">
      <c r="A64" s="415">
        <v>47</v>
      </c>
      <c r="B64" s="484"/>
      <c r="C64" s="484"/>
      <c r="D64" s="478" t="s">
        <v>548</v>
      </c>
      <c r="E64" s="478">
        <v>1000010820</v>
      </c>
      <c r="F64" s="478">
        <v>82057000</v>
      </c>
      <c r="G64" s="477"/>
      <c r="H64" s="478">
        <v>18</v>
      </c>
      <c r="I64" s="476"/>
      <c r="J64" s="478" t="s">
        <v>577</v>
      </c>
      <c r="K64" s="478" t="s">
        <v>475</v>
      </c>
      <c r="L64" s="484">
        <v>634</v>
      </c>
      <c r="M64" s="661"/>
      <c r="N64" s="486" t="str">
        <f t="shared" si="0"/>
        <v>INCLUDED</v>
      </c>
      <c r="O64" s="558">
        <f t="shared" si="1"/>
        <v>0</v>
      </c>
      <c r="P64" s="558">
        <f t="shared" si="2"/>
        <v>0</v>
      </c>
      <c r="Q64" s="561">
        <f>Discount!$H$36</f>
        <v>0</v>
      </c>
      <c r="R64" s="561">
        <f t="shared" si="3"/>
        <v>0</v>
      </c>
      <c r="S64" s="561">
        <f t="shared" si="4"/>
        <v>0</v>
      </c>
      <c r="T64" s="658">
        <f t="shared" si="5"/>
        <v>0</v>
      </c>
    </row>
    <row r="65" spans="1:20" ht="31.5">
      <c r="A65" s="415">
        <v>48</v>
      </c>
      <c r="B65" s="484"/>
      <c r="C65" s="484"/>
      <c r="D65" s="478" t="s">
        <v>548</v>
      </c>
      <c r="E65" s="478">
        <v>1000014201</v>
      </c>
      <c r="F65" s="478">
        <v>85353090</v>
      </c>
      <c r="G65" s="477"/>
      <c r="H65" s="478">
        <v>18</v>
      </c>
      <c r="I65" s="476"/>
      <c r="J65" s="478" t="s">
        <v>578</v>
      </c>
      <c r="K65" s="478" t="s">
        <v>475</v>
      </c>
      <c r="L65" s="484">
        <v>19</v>
      </c>
      <c r="M65" s="661"/>
      <c r="N65" s="486" t="str">
        <f t="shared" si="0"/>
        <v>INCLUDED</v>
      </c>
      <c r="O65" s="558">
        <f t="shared" si="1"/>
        <v>0</v>
      </c>
      <c r="P65" s="558">
        <f t="shared" si="2"/>
        <v>0</v>
      </c>
      <c r="Q65" s="561">
        <f>Discount!$H$36</f>
        <v>0</v>
      </c>
      <c r="R65" s="561">
        <f t="shared" si="3"/>
        <v>0</v>
      </c>
      <c r="S65" s="561">
        <f t="shared" si="4"/>
        <v>0</v>
      </c>
      <c r="T65" s="658">
        <f t="shared" si="5"/>
        <v>0</v>
      </c>
    </row>
    <row r="66" spans="1:20" ht="31.5">
      <c r="A66" s="415">
        <v>49</v>
      </c>
      <c r="B66" s="484"/>
      <c r="C66" s="484"/>
      <c r="D66" s="478" t="s">
        <v>549</v>
      </c>
      <c r="E66" s="478">
        <v>1000030941</v>
      </c>
      <c r="F66" s="478">
        <v>85447090</v>
      </c>
      <c r="G66" s="477"/>
      <c r="H66" s="478">
        <v>18</v>
      </c>
      <c r="I66" s="476"/>
      <c r="J66" s="478" t="s">
        <v>573</v>
      </c>
      <c r="K66" s="478" t="s">
        <v>478</v>
      </c>
      <c r="L66" s="484">
        <v>3</v>
      </c>
      <c r="M66" s="661"/>
      <c r="N66" s="486" t="str">
        <f t="shared" si="0"/>
        <v>INCLUDED</v>
      </c>
      <c r="O66" s="558">
        <f t="shared" si="1"/>
        <v>0</v>
      </c>
      <c r="P66" s="558">
        <f t="shared" si="2"/>
        <v>0</v>
      </c>
      <c r="Q66" s="561">
        <f>Discount!$H$36</f>
        <v>0</v>
      </c>
      <c r="R66" s="561">
        <f t="shared" si="3"/>
        <v>0</v>
      </c>
      <c r="S66" s="561">
        <f t="shared" si="4"/>
        <v>0</v>
      </c>
      <c r="T66" s="658">
        <f t="shared" si="5"/>
        <v>0</v>
      </c>
    </row>
    <row r="67" spans="1:20" ht="31.5">
      <c r="A67" s="415">
        <v>50</v>
      </c>
      <c r="B67" s="484"/>
      <c r="C67" s="484"/>
      <c r="D67" s="478" t="s">
        <v>549</v>
      </c>
      <c r="E67" s="478">
        <v>1000031040</v>
      </c>
      <c r="F67" s="478">
        <v>82057000</v>
      </c>
      <c r="G67" s="477"/>
      <c r="H67" s="478">
        <v>18</v>
      </c>
      <c r="I67" s="476"/>
      <c r="J67" s="478" t="s">
        <v>574</v>
      </c>
      <c r="K67" s="478" t="s">
        <v>477</v>
      </c>
      <c r="L67" s="484">
        <v>5</v>
      </c>
      <c r="M67" s="661"/>
      <c r="N67" s="486" t="str">
        <f t="shared" si="0"/>
        <v>INCLUDED</v>
      </c>
      <c r="O67" s="558">
        <f t="shared" si="1"/>
        <v>0</v>
      </c>
      <c r="P67" s="558">
        <f t="shared" si="2"/>
        <v>0</v>
      </c>
      <c r="Q67" s="561">
        <f>Discount!$H$36</f>
        <v>0</v>
      </c>
      <c r="R67" s="561">
        <f t="shared" si="3"/>
        <v>0</v>
      </c>
      <c r="S67" s="561">
        <f t="shared" si="4"/>
        <v>0</v>
      </c>
      <c r="T67" s="658">
        <f t="shared" si="5"/>
        <v>0</v>
      </c>
    </row>
    <row r="68" spans="1:20" ht="31.5">
      <c r="A68" s="415">
        <v>51</v>
      </c>
      <c r="B68" s="484"/>
      <c r="C68" s="484"/>
      <c r="D68" s="478" t="s">
        <v>549</v>
      </c>
      <c r="E68" s="478">
        <v>1000033147</v>
      </c>
      <c r="F68" s="478">
        <v>82057000</v>
      </c>
      <c r="G68" s="477"/>
      <c r="H68" s="478">
        <v>18</v>
      </c>
      <c r="I68" s="476"/>
      <c r="J68" s="478" t="s">
        <v>575</v>
      </c>
      <c r="K68" s="478" t="s">
        <v>477</v>
      </c>
      <c r="L68" s="484">
        <v>1</v>
      </c>
      <c r="M68" s="661"/>
      <c r="N68" s="486" t="str">
        <f t="shared" si="0"/>
        <v>INCLUDED</v>
      </c>
      <c r="O68" s="558">
        <f t="shared" si="1"/>
        <v>0</v>
      </c>
      <c r="P68" s="558">
        <f t="shared" si="2"/>
        <v>0</v>
      </c>
      <c r="Q68" s="561">
        <f>Discount!$H$36</f>
        <v>0</v>
      </c>
      <c r="R68" s="561">
        <f t="shared" si="3"/>
        <v>0</v>
      </c>
      <c r="S68" s="561">
        <f t="shared" si="4"/>
        <v>0</v>
      </c>
      <c r="T68" s="658">
        <f t="shared" si="5"/>
        <v>0</v>
      </c>
    </row>
    <row r="69" spans="1:20" ht="31.5">
      <c r="A69" s="415">
        <v>52</v>
      </c>
      <c r="B69" s="484"/>
      <c r="C69" s="484"/>
      <c r="D69" s="478" t="s">
        <v>549</v>
      </c>
      <c r="E69" s="478">
        <v>1000022418</v>
      </c>
      <c r="F69" s="478">
        <v>82057000</v>
      </c>
      <c r="G69" s="477"/>
      <c r="H69" s="478">
        <v>18</v>
      </c>
      <c r="I69" s="476"/>
      <c r="J69" s="478" t="s">
        <v>576</v>
      </c>
      <c r="K69" s="478" t="s">
        <v>475</v>
      </c>
      <c r="L69" s="484">
        <v>31</v>
      </c>
      <c r="M69" s="661"/>
      <c r="N69" s="486" t="str">
        <f t="shared" si="0"/>
        <v>INCLUDED</v>
      </c>
      <c r="O69" s="558">
        <f t="shared" si="1"/>
        <v>0</v>
      </c>
      <c r="P69" s="558">
        <f t="shared" si="2"/>
        <v>0</v>
      </c>
      <c r="Q69" s="561">
        <f>Discount!$H$36</f>
        <v>0</v>
      </c>
      <c r="R69" s="561">
        <f t="shared" si="3"/>
        <v>0</v>
      </c>
      <c r="S69" s="561">
        <f t="shared" si="4"/>
        <v>0</v>
      </c>
      <c r="T69" s="658">
        <f t="shared" si="5"/>
        <v>0</v>
      </c>
    </row>
    <row r="70" spans="1:20" ht="31.5">
      <c r="A70" s="415">
        <v>53</v>
      </c>
      <c r="B70" s="484"/>
      <c r="C70" s="484"/>
      <c r="D70" s="478" t="s">
        <v>549</v>
      </c>
      <c r="E70" s="478">
        <v>1000010820</v>
      </c>
      <c r="F70" s="478">
        <v>82057000</v>
      </c>
      <c r="G70" s="477"/>
      <c r="H70" s="478">
        <v>18</v>
      </c>
      <c r="I70" s="476"/>
      <c r="J70" s="478" t="s">
        <v>577</v>
      </c>
      <c r="K70" s="478" t="s">
        <v>475</v>
      </c>
      <c r="L70" s="484">
        <v>23</v>
      </c>
      <c r="M70" s="661"/>
      <c r="N70" s="486" t="str">
        <f t="shared" si="0"/>
        <v>INCLUDED</v>
      </c>
      <c r="O70" s="558">
        <f t="shared" si="1"/>
        <v>0</v>
      </c>
      <c r="P70" s="558">
        <f t="shared" si="2"/>
        <v>0</v>
      </c>
      <c r="Q70" s="561">
        <f>Discount!$H$36</f>
        <v>0</v>
      </c>
      <c r="R70" s="561">
        <f t="shared" si="3"/>
        <v>0</v>
      </c>
      <c r="S70" s="561">
        <f t="shared" si="4"/>
        <v>0</v>
      </c>
      <c r="T70" s="658">
        <f t="shared" si="5"/>
        <v>0</v>
      </c>
    </row>
    <row r="71" spans="1:20" ht="31.5">
      <c r="A71" s="415">
        <v>54</v>
      </c>
      <c r="B71" s="484"/>
      <c r="C71" s="484"/>
      <c r="D71" s="478" t="s">
        <v>549</v>
      </c>
      <c r="E71" s="478">
        <v>1000014201</v>
      </c>
      <c r="F71" s="478">
        <v>85353090</v>
      </c>
      <c r="G71" s="477"/>
      <c r="H71" s="478">
        <v>18</v>
      </c>
      <c r="I71" s="476"/>
      <c r="J71" s="478" t="s">
        <v>578</v>
      </c>
      <c r="K71" s="478" t="s">
        <v>475</v>
      </c>
      <c r="L71" s="484">
        <v>1</v>
      </c>
      <c r="M71" s="661"/>
      <c r="N71" s="486" t="str">
        <f t="shared" si="0"/>
        <v>INCLUDED</v>
      </c>
      <c r="O71" s="558">
        <f t="shared" si="1"/>
        <v>0</v>
      </c>
      <c r="P71" s="558">
        <f t="shared" si="2"/>
        <v>0</v>
      </c>
      <c r="Q71" s="561">
        <f>Discount!$H$36</f>
        <v>0</v>
      </c>
      <c r="R71" s="561">
        <f t="shared" si="3"/>
        <v>0</v>
      </c>
      <c r="S71" s="561">
        <f t="shared" si="4"/>
        <v>0</v>
      </c>
      <c r="T71" s="658">
        <f t="shared" si="5"/>
        <v>0</v>
      </c>
    </row>
    <row r="72" spans="1:20" ht="31.5">
      <c r="A72" s="415">
        <v>55</v>
      </c>
      <c r="B72" s="484"/>
      <c r="C72" s="484"/>
      <c r="D72" s="478" t="s">
        <v>550</v>
      </c>
      <c r="E72" s="478">
        <v>1000030941</v>
      </c>
      <c r="F72" s="478">
        <v>85447090</v>
      </c>
      <c r="G72" s="477"/>
      <c r="H72" s="478">
        <v>18</v>
      </c>
      <c r="I72" s="476"/>
      <c r="J72" s="478" t="s">
        <v>573</v>
      </c>
      <c r="K72" s="478" t="s">
        <v>478</v>
      </c>
      <c r="L72" s="484">
        <v>51.36</v>
      </c>
      <c r="M72" s="661"/>
      <c r="N72" s="486" t="str">
        <f t="shared" si="0"/>
        <v>INCLUDED</v>
      </c>
      <c r="O72" s="558">
        <f t="shared" si="1"/>
        <v>0</v>
      </c>
      <c r="P72" s="558">
        <f t="shared" si="2"/>
        <v>0</v>
      </c>
      <c r="Q72" s="561">
        <f>Discount!$H$36</f>
        <v>0</v>
      </c>
      <c r="R72" s="561">
        <f t="shared" si="3"/>
        <v>0</v>
      </c>
      <c r="S72" s="561">
        <f t="shared" si="4"/>
        <v>0</v>
      </c>
      <c r="T72" s="658">
        <f t="shared" si="5"/>
        <v>0</v>
      </c>
    </row>
    <row r="73" spans="1:20" ht="31.5">
      <c r="A73" s="415">
        <v>56</v>
      </c>
      <c r="B73" s="484"/>
      <c r="C73" s="484"/>
      <c r="D73" s="478" t="s">
        <v>550</v>
      </c>
      <c r="E73" s="478">
        <v>1000031040</v>
      </c>
      <c r="F73" s="478">
        <v>82057000</v>
      </c>
      <c r="G73" s="477"/>
      <c r="H73" s="478">
        <v>18</v>
      </c>
      <c r="I73" s="476"/>
      <c r="J73" s="478" t="s">
        <v>574</v>
      </c>
      <c r="K73" s="478" t="s">
        <v>477</v>
      </c>
      <c r="L73" s="484">
        <v>19</v>
      </c>
      <c r="M73" s="661"/>
      <c r="N73" s="486" t="str">
        <f t="shared" si="0"/>
        <v>INCLUDED</v>
      </c>
      <c r="O73" s="558">
        <f t="shared" si="1"/>
        <v>0</v>
      </c>
      <c r="P73" s="558">
        <f t="shared" si="2"/>
        <v>0</v>
      </c>
      <c r="Q73" s="561">
        <f>Discount!$H$36</f>
        <v>0</v>
      </c>
      <c r="R73" s="561">
        <f t="shared" si="3"/>
        <v>0</v>
      </c>
      <c r="S73" s="561">
        <f t="shared" si="4"/>
        <v>0</v>
      </c>
      <c r="T73" s="658">
        <f t="shared" si="5"/>
        <v>0</v>
      </c>
    </row>
    <row r="74" spans="1:20" ht="31.5">
      <c r="A74" s="415">
        <v>57</v>
      </c>
      <c r="B74" s="484"/>
      <c r="C74" s="484"/>
      <c r="D74" s="478" t="s">
        <v>550</v>
      </c>
      <c r="E74" s="478">
        <v>1000033147</v>
      </c>
      <c r="F74" s="478">
        <v>82057000</v>
      </c>
      <c r="G74" s="477"/>
      <c r="H74" s="478">
        <v>18</v>
      </c>
      <c r="I74" s="476"/>
      <c r="J74" s="478" t="s">
        <v>575</v>
      </c>
      <c r="K74" s="478" t="s">
        <v>477</v>
      </c>
      <c r="L74" s="484">
        <v>127</v>
      </c>
      <c r="M74" s="661"/>
      <c r="N74" s="486" t="str">
        <f t="shared" si="0"/>
        <v>INCLUDED</v>
      </c>
      <c r="O74" s="558">
        <f t="shared" si="1"/>
        <v>0</v>
      </c>
      <c r="P74" s="558">
        <f t="shared" si="2"/>
        <v>0</v>
      </c>
      <c r="Q74" s="561">
        <f>Discount!$H$36</f>
        <v>0</v>
      </c>
      <c r="R74" s="561">
        <f t="shared" si="3"/>
        <v>0</v>
      </c>
      <c r="S74" s="561">
        <f t="shared" si="4"/>
        <v>0</v>
      </c>
      <c r="T74" s="658">
        <f t="shared" si="5"/>
        <v>0</v>
      </c>
    </row>
    <row r="75" spans="1:20" ht="31.5">
      <c r="A75" s="415">
        <v>58</v>
      </c>
      <c r="B75" s="484"/>
      <c r="C75" s="484"/>
      <c r="D75" s="478" t="s">
        <v>550</v>
      </c>
      <c r="E75" s="478">
        <v>1000022418</v>
      </c>
      <c r="F75" s="478">
        <v>82057000</v>
      </c>
      <c r="G75" s="477"/>
      <c r="H75" s="478">
        <v>18</v>
      </c>
      <c r="I75" s="476"/>
      <c r="J75" s="478" t="s">
        <v>576</v>
      </c>
      <c r="K75" s="478" t="s">
        <v>475</v>
      </c>
      <c r="L75" s="484">
        <v>876</v>
      </c>
      <c r="M75" s="661"/>
      <c r="N75" s="486" t="str">
        <f t="shared" si="0"/>
        <v>INCLUDED</v>
      </c>
      <c r="O75" s="558">
        <f t="shared" si="1"/>
        <v>0</v>
      </c>
      <c r="P75" s="558">
        <f t="shared" si="2"/>
        <v>0</v>
      </c>
      <c r="Q75" s="561">
        <f>Discount!$H$36</f>
        <v>0</v>
      </c>
      <c r="R75" s="561">
        <f t="shared" si="3"/>
        <v>0</v>
      </c>
      <c r="S75" s="561">
        <f t="shared" si="4"/>
        <v>0</v>
      </c>
      <c r="T75" s="658">
        <f t="shared" si="5"/>
        <v>0</v>
      </c>
    </row>
    <row r="76" spans="1:20" ht="54.75" customHeight="1">
      <c r="A76" s="415">
        <v>59</v>
      </c>
      <c r="B76" s="484"/>
      <c r="C76" s="484"/>
      <c r="D76" s="478" t="s">
        <v>550</v>
      </c>
      <c r="E76" s="478">
        <v>1000010820</v>
      </c>
      <c r="F76" s="478">
        <v>82057000</v>
      </c>
      <c r="G76" s="477"/>
      <c r="H76" s="478">
        <v>18</v>
      </c>
      <c r="I76" s="476"/>
      <c r="J76" s="478" t="s">
        <v>577</v>
      </c>
      <c r="K76" s="478" t="s">
        <v>475</v>
      </c>
      <c r="L76" s="484">
        <v>634</v>
      </c>
      <c r="M76" s="661"/>
      <c r="N76" s="486" t="str">
        <f t="shared" si="0"/>
        <v>INCLUDED</v>
      </c>
      <c r="O76" s="558">
        <f t="shared" si="1"/>
        <v>0</v>
      </c>
      <c r="P76" s="558">
        <f t="shared" si="2"/>
        <v>0</v>
      </c>
      <c r="Q76" s="561">
        <f>Discount!$H$36</f>
        <v>0</v>
      </c>
      <c r="R76" s="561">
        <f t="shared" si="3"/>
        <v>0</v>
      </c>
      <c r="S76" s="561">
        <f t="shared" si="4"/>
        <v>0</v>
      </c>
      <c r="T76" s="658">
        <f t="shared" si="5"/>
        <v>0</v>
      </c>
    </row>
    <row r="77" spans="1:20" ht="51" customHeight="1">
      <c r="A77" s="415">
        <v>60</v>
      </c>
      <c r="B77" s="484"/>
      <c r="C77" s="484"/>
      <c r="D77" s="478" t="s">
        <v>550</v>
      </c>
      <c r="E77" s="478">
        <v>1000014201</v>
      </c>
      <c r="F77" s="478">
        <v>85353090</v>
      </c>
      <c r="G77" s="477"/>
      <c r="H77" s="478">
        <v>18</v>
      </c>
      <c r="I77" s="476"/>
      <c r="J77" s="478" t="s">
        <v>578</v>
      </c>
      <c r="K77" s="478" t="s">
        <v>475</v>
      </c>
      <c r="L77" s="484">
        <v>19</v>
      </c>
      <c r="M77" s="661"/>
      <c r="N77" s="486" t="str">
        <f t="shared" si="0"/>
        <v>INCLUDED</v>
      </c>
      <c r="O77" s="558">
        <f t="shared" si="1"/>
        <v>0</v>
      </c>
      <c r="P77" s="558">
        <f t="shared" si="2"/>
        <v>0</v>
      </c>
      <c r="Q77" s="561">
        <f>Discount!$H$36</f>
        <v>0</v>
      </c>
      <c r="R77" s="561">
        <f t="shared" si="3"/>
        <v>0</v>
      </c>
      <c r="S77" s="561">
        <f t="shared" si="4"/>
        <v>0</v>
      </c>
      <c r="T77" s="658">
        <f t="shared" si="5"/>
        <v>0</v>
      </c>
    </row>
    <row r="78" spans="1:20" ht="51" customHeight="1">
      <c r="A78" s="415">
        <v>61</v>
      </c>
      <c r="B78" s="484"/>
      <c r="C78" s="484"/>
      <c r="D78" s="478" t="s">
        <v>551</v>
      </c>
      <c r="E78" s="478">
        <v>1000030941</v>
      </c>
      <c r="F78" s="478">
        <v>85447090</v>
      </c>
      <c r="G78" s="477"/>
      <c r="H78" s="478">
        <v>18</v>
      </c>
      <c r="I78" s="476"/>
      <c r="J78" s="478" t="s">
        <v>573</v>
      </c>
      <c r="K78" s="478" t="s">
        <v>478</v>
      </c>
      <c r="L78" s="484">
        <v>3</v>
      </c>
      <c r="M78" s="661"/>
      <c r="N78" s="486" t="str">
        <f t="shared" si="0"/>
        <v>INCLUDED</v>
      </c>
      <c r="O78" s="558">
        <f t="shared" si="1"/>
        <v>0</v>
      </c>
      <c r="P78" s="558">
        <f t="shared" si="2"/>
        <v>0</v>
      </c>
      <c r="Q78" s="561">
        <f>Discount!$H$36</f>
        <v>0</v>
      </c>
      <c r="R78" s="561">
        <f t="shared" si="3"/>
        <v>0</v>
      </c>
      <c r="S78" s="561">
        <f t="shared" si="4"/>
        <v>0</v>
      </c>
      <c r="T78" s="658">
        <f t="shared" si="5"/>
        <v>0</v>
      </c>
    </row>
    <row r="79" spans="1:20" ht="19.5" customHeight="1">
      <c r="A79" s="415">
        <v>62</v>
      </c>
      <c r="B79" s="484"/>
      <c r="C79" s="484"/>
      <c r="D79" s="478" t="s">
        <v>551</v>
      </c>
      <c r="E79" s="478">
        <v>1000031040</v>
      </c>
      <c r="F79" s="478">
        <v>82057000</v>
      </c>
      <c r="G79" s="477"/>
      <c r="H79" s="478">
        <v>18</v>
      </c>
      <c r="I79" s="476"/>
      <c r="J79" s="478" t="s">
        <v>574</v>
      </c>
      <c r="K79" s="478" t="s">
        <v>477</v>
      </c>
      <c r="L79" s="484">
        <v>5</v>
      </c>
      <c r="M79" s="661"/>
      <c r="N79" s="486" t="str">
        <f t="shared" si="0"/>
        <v>INCLUDED</v>
      </c>
      <c r="O79" s="558">
        <f t="shared" si="1"/>
        <v>0</v>
      </c>
      <c r="P79" s="558">
        <f t="shared" si="2"/>
        <v>0</v>
      </c>
      <c r="Q79" s="561">
        <f>Discount!$H$36</f>
        <v>0</v>
      </c>
      <c r="R79" s="561">
        <f t="shared" si="3"/>
        <v>0</v>
      </c>
      <c r="S79" s="561">
        <f t="shared" si="4"/>
        <v>0</v>
      </c>
      <c r="T79" s="658">
        <f t="shared" si="5"/>
        <v>0</v>
      </c>
    </row>
    <row r="80" spans="1:20" ht="31.5">
      <c r="A80" s="415">
        <v>63</v>
      </c>
      <c r="B80" s="484"/>
      <c r="C80" s="484"/>
      <c r="D80" s="478" t="s">
        <v>551</v>
      </c>
      <c r="E80" s="478">
        <v>1000033147</v>
      </c>
      <c r="F80" s="478">
        <v>82057000</v>
      </c>
      <c r="G80" s="477"/>
      <c r="H80" s="478">
        <v>18</v>
      </c>
      <c r="I80" s="476"/>
      <c r="J80" s="478" t="s">
        <v>575</v>
      </c>
      <c r="K80" s="478" t="s">
        <v>477</v>
      </c>
      <c r="L80" s="484">
        <v>1</v>
      </c>
      <c r="M80" s="661"/>
      <c r="N80" s="486" t="str">
        <f t="shared" si="0"/>
        <v>INCLUDED</v>
      </c>
      <c r="O80" s="558">
        <f t="shared" si="1"/>
        <v>0</v>
      </c>
      <c r="P80" s="558">
        <f t="shared" si="2"/>
        <v>0</v>
      </c>
      <c r="Q80" s="561">
        <f>Discount!$H$36</f>
        <v>0</v>
      </c>
      <c r="R80" s="561">
        <f t="shared" si="3"/>
        <v>0</v>
      </c>
      <c r="S80" s="561">
        <f t="shared" si="4"/>
        <v>0</v>
      </c>
      <c r="T80" s="658">
        <f t="shared" si="5"/>
        <v>0</v>
      </c>
    </row>
    <row r="81" spans="1:20" ht="31.5">
      <c r="A81" s="415">
        <v>64</v>
      </c>
      <c r="B81" s="484"/>
      <c r="C81" s="484"/>
      <c r="D81" s="478" t="s">
        <v>551</v>
      </c>
      <c r="E81" s="478">
        <v>1000022418</v>
      </c>
      <c r="F81" s="478">
        <v>82057000</v>
      </c>
      <c r="G81" s="477"/>
      <c r="H81" s="478">
        <v>18</v>
      </c>
      <c r="I81" s="476"/>
      <c r="J81" s="478" t="s">
        <v>576</v>
      </c>
      <c r="K81" s="478" t="s">
        <v>475</v>
      </c>
      <c r="L81" s="484">
        <v>31</v>
      </c>
      <c r="M81" s="661"/>
      <c r="N81" s="486" t="str">
        <f t="shared" si="0"/>
        <v>INCLUDED</v>
      </c>
      <c r="O81" s="558">
        <f t="shared" si="1"/>
        <v>0</v>
      </c>
      <c r="P81" s="558">
        <f t="shared" si="2"/>
        <v>0</v>
      </c>
      <c r="Q81" s="561">
        <f>Discount!$H$36</f>
        <v>0</v>
      </c>
      <c r="R81" s="561">
        <f t="shared" si="3"/>
        <v>0</v>
      </c>
      <c r="S81" s="561">
        <f t="shared" si="4"/>
        <v>0</v>
      </c>
      <c r="T81" s="658">
        <f t="shared" si="5"/>
        <v>0</v>
      </c>
    </row>
    <row r="82" spans="1:20" ht="31.5">
      <c r="A82" s="415">
        <v>65</v>
      </c>
      <c r="B82" s="484"/>
      <c r="C82" s="484"/>
      <c r="D82" s="478" t="s">
        <v>551</v>
      </c>
      <c r="E82" s="478">
        <v>1000010820</v>
      </c>
      <c r="F82" s="478">
        <v>82057000</v>
      </c>
      <c r="G82" s="477"/>
      <c r="H82" s="478">
        <v>18</v>
      </c>
      <c r="I82" s="476"/>
      <c r="J82" s="478" t="s">
        <v>577</v>
      </c>
      <c r="K82" s="478" t="s">
        <v>475</v>
      </c>
      <c r="L82" s="484">
        <v>23</v>
      </c>
      <c r="M82" s="661"/>
      <c r="N82" s="486" t="str">
        <f t="shared" si="0"/>
        <v>INCLUDED</v>
      </c>
      <c r="O82" s="558">
        <f t="shared" si="1"/>
        <v>0</v>
      </c>
      <c r="P82" s="558">
        <f t="shared" si="2"/>
        <v>0</v>
      </c>
      <c r="Q82" s="561">
        <f>Discount!$H$36</f>
        <v>0</v>
      </c>
      <c r="R82" s="561">
        <f t="shared" si="3"/>
        <v>0</v>
      </c>
      <c r="S82" s="561">
        <f t="shared" si="4"/>
        <v>0</v>
      </c>
      <c r="T82" s="658">
        <f t="shared" si="5"/>
        <v>0</v>
      </c>
    </row>
    <row r="83" spans="1:20" ht="31.5">
      <c r="A83" s="415">
        <v>66</v>
      </c>
      <c r="B83" s="484"/>
      <c r="C83" s="484"/>
      <c r="D83" s="478" t="s">
        <v>551</v>
      </c>
      <c r="E83" s="478">
        <v>1000014201</v>
      </c>
      <c r="F83" s="478">
        <v>85353090</v>
      </c>
      <c r="G83" s="477"/>
      <c r="H83" s="478">
        <v>18</v>
      </c>
      <c r="I83" s="476"/>
      <c r="J83" s="478" t="s">
        <v>578</v>
      </c>
      <c r="K83" s="478" t="s">
        <v>475</v>
      </c>
      <c r="L83" s="484">
        <v>1</v>
      </c>
      <c r="M83" s="661"/>
      <c r="N83" s="486" t="str">
        <f t="shared" ref="N83:N134" si="6">IF(M83=0, "INCLUDED", IF(ISERROR(M83*L83), M83, M83*L83))</f>
        <v>INCLUDED</v>
      </c>
      <c r="O83" s="558">
        <f t="shared" ref="O83:O134" si="7">IF(N83="Included",0,N83)</f>
        <v>0</v>
      </c>
      <c r="P83" s="558">
        <f t="shared" ref="P83:P134" si="8">IF( I83="",H83*(IF(N83="Included",0,N83))/100,I83*(IF(N83="Included",0,N83)))</f>
        <v>0</v>
      </c>
      <c r="Q83" s="561">
        <f>Discount!$H$36</f>
        <v>0</v>
      </c>
      <c r="R83" s="561">
        <f t="shared" ref="R83:R134" si="9">Q83*O83</f>
        <v>0</v>
      </c>
      <c r="S83" s="561">
        <f t="shared" ref="S83:S134" si="10">IF(I83="",H83*R83/100,I83*R83)</f>
        <v>0</v>
      </c>
      <c r="T83" s="658">
        <f t="shared" ref="T83:T134" si="11">M83*L83</f>
        <v>0</v>
      </c>
    </row>
    <row r="84" spans="1:20" ht="31.5">
      <c r="A84" s="415">
        <v>67</v>
      </c>
      <c r="B84" s="484"/>
      <c r="C84" s="484"/>
      <c r="D84" s="478" t="s">
        <v>552</v>
      </c>
      <c r="E84" s="478">
        <v>1000013472</v>
      </c>
      <c r="F84" s="478">
        <v>73181500</v>
      </c>
      <c r="G84" s="477"/>
      <c r="H84" s="478">
        <v>18</v>
      </c>
      <c r="I84" s="476"/>
      <c r="J84" s="478" t="s">
        <v>500</v>
      </c>
      <c r="K84" s="478" t="s">
        <v>496</v>
      </c>
      <c r="L84" s="484">
        <v>31.31</v>
      </c>
      <c r="M84" s="661"/>
      <c r="N84" s="486" t="str">
        <f t="shared" si="6"/>
        <v>INCLUDED</v>
      </c>
      <c r="O84" s="558">
        <f t="shared" si="7"/>
        <v>0</v>
      </c>
      <c r="P84" s="558">
        <f t="shared" si="8"/>
        <v>0</v>
      </c>
      <c r="Q84" s="561">
        <f>Discount!$H$36</f>
        <v>0</v>
      </c>
      <c r="R84" s="561">
        <f t="shared" si="9"/>
        <v>0</v>
      </c>
      <c r="S84" s="561">
        <f t="shared" si="10"/>
        <v>0</v>
      </c>
      <c r="T84" s="658">
        <f t="shared" si="11"/>
        <v>0</v>
      </c>
    </row>
    <row r="85" spans="1:20" ht="31.5">
      <c r="A85" s="415">
        <v>68</v>
      </c>
      <c r="B85" s="484"/>
      <c r="C85" s="484"/>
      <c r="D85" s="478" t="s">
        <v>552</v>
      </c>
      <c r="E85" s="478">
        <v>1000007847</v>
      </c>
      <c r="F85" s="478">
        <v>73181500</v>
      </c>
      <c r="G85" s="477"/>
      <c r="H85" s="478">
        <v>18</v>
      </c>
      <c r="I85" s="476"/>
      <c r="J85" s="478" t="s">
        <v>501</v>
      </c>
      <c r="K85" s="478" t="s">
        <v>496</v>
      </c>
      <c r="L85" s="484">
        <v>0.46</v>
      </c>
      <c r="M85" s="661"/>
      <c r="N85" s="486" t="str">
        <f t="shared" si="6"/>
        <v>INCLUDED</v>
      </c>
      <c r="O85" s="558">
        <f t="shared" si="7"/>
        <v>0</v>
      </c>
      <c r="P85" s="558">
        <f t="shared" si="8"/>
        <v>0</v>
      </c>
      <c r="Q85" s="561">
        <f>Discount!$H$36</f>
        <v>0</v>
      </c>
      <c r="R85" s="561">
        <f t="shared" si="9"/>
        <v>0</v>
      </c>
      <c r="S85" s="561">
        <f t="shared" si="10"/>
        <v>0</v>
      </c>
      <c r="T85" s="658">
        <f t="shared" si="11"/>
        <v>0</v>
      </c>
    </row>
    <row r="86" spans="1:20" ht="31.5">
      <c r="A86" s="415">
        <v>69</v>
      </c>
      <c r="B86" s="484"/>
      <c r="C86" s="484"/>
      <c r="D86" s="478" t="s">
        <v>552</v>
      </c>
      <c r="E86" s="478">
        <v>1000013472</v>
      </c>
      <c r="F86" s="478">
        <v>73181500</v>
      </c>
      <c r="G86" s="477"/>
      <c r="H86" s="478">
        <v>18</v>
      </c>
      <c r="I86" s="476"/>
      <c r="J86" s="478" t="s">
        <v>500</v>
      </c>
      <c r="K86" s="478" t="s">
        <v>496</v>
      </c>
      <c r="L86" s="484">
        <v>0.31</v>
      </c>
      <c r="M86" s="661"/>
      <c r="N86" s="486" t="str">
        <f t="shared" si="6"/>
        <v>INCLUDED</v>
      </c>
      <c r="O86" s="558">
        <f t="shared" si="7"/>
        <v>0</v>
      </c>
      <c r="P86" s="558">
        <f t="shared" si="8"/>
        <v>0</v>
      </c>
      <c r="Q86" s="561">
        <f>Discount!$H$36</f>
        <v>0</v>
      </c>
      <c r="R86" s="561">
        <f t="shared" si="9"/>
        <v>0</v>
      </c>
      <c r="S86" s="561">
        <f t="shared" si="10"/>
        <v>0</v>
      </c>
      <c r="T86" s="658">
        <f t="shared" si="11"/>
        <v>0</v>
      </c>
    </row>
    <row r="87" spans="1:20" ht="31.5">
      <c r="A87" s="415">
        <v>70</v>
      </c>
      <c r="B87" s="484"/>
      <c r="C87" s="484"/>
      <c r="D87" s="478" t="s">
        <v>552</v>
      </c>
      <c r="E87" s="478">
        <v>1000007847</v>
      </c>
      <c r="F87" s="478">
        <v>73181500</v>
      </c>
      <c r="G87" s="477"/>
      <c r="H87" s="478">
        <v>18</v>
      </c>
      <c r="I87" s="476"/>
      <c r="J87" s="478" t="s">
        <v>501</v>
      </c>
      <c r="K87" s="478" t="s">
        <v>496</v>
      </c>
      <c r="L87" s="484">
        <v>5.0000000000000001E-3</v>
      </c>
      <c r="M87" s="661"/>
      <c r="N87" s="486" t="str">
        <f t="shared" si="6"/>
        <v>INCLUDED</v>
      </c>
      <c r="O87" s="558">
        <f t="shared" si="7"/>
        <v>0</v>
      </c>
      <c r="P87" s="558">
        <f t="shared" si="8"/>
        <v>0</v>
      </c>
      <c r="Q87" s="561">
        <f>Discount!$H$36</f>
        <v>0</v>
      </c>
      <c r="R87" s="561">
        <f t="shared" si="9"/>
        <v>0</v>
      </c>
      <c r="S87" s="561">
        <f t="shared" si="10"/>
        <v>0</v>
      </c>
      <c r="T87" s="658">
        <f t="shared" si="11"/>
        <v>0</v>
      </c>
    </row>
    <row r="88" spans="1:20" ht="78.75">
      <c r="A88" s="415">
        <v>71</v>
      </c>
      <c r="B88" s="484"/>
      <c r="C88" s="484"/>
      <c r="D88" s="478" t="s">
        <v>552</v>
      </c>
      <c r="E88" s="478">
        <v>1000033625</v>
      </c>
      <c r="F88" s="478">
        <v>73082011</v>
      </c>
      <c r="G88" s="477"/>
      <c r="H88" s="478">
        <v>18</v>
      </c>
      <c r="I88" s="476"/>
      <c r="J88" s="478" t="s">
        <v>556</v>
      </c>
      <c r="K88" s="478" t="s">
        <v>496</v>
      </c>
      <c r="L88" s="484">
        <v>254.33</v>
      </c>
      <c r="M88" s="661"/>
      <c r="N88" s="486" t="str">
        <f t="shared" si="6"/>
        <v>INCLUDED</v>
      </c>
      <c r="O88" s="558">
        <f t="shared" si="7"/>
        <v>0</v>
      </c>
      <c r="P88" s="558">
        <f t="shared" si="8"/>
        <v>0</v>
      </c>
      <c r="Q88" s="561">
        <f>Discount!$H$36</f>
        <v>0</v>
      </c>
      <c r="R88" s="561">
        <f t="shared" si="9"/>
        <v>0</v>
      </c>
      <c r="S88" s="561">
        <f t="shared" si="10"/>
        <v>0</v>
      </c>
      <c r="T88" s="658">
        <f t="shared" si="11"/>
        <v>0</v>
      </c>
    </row>
    <row r="89" spans="1:20" ht="78.75">
      <c r="A89" s="415">
        <v>72</v>
      </c>
      <c r="B89" s="484"/>
      <c r="C89" s="484"/>
      <c r="D89" s="478" t="s">
        <v>552</v>
      </c>
      <c r="E89" s="478">
        <v>1000033623</v>
      </c>
      <c r="F89" s="478">
        <v>73082011</v>
      </c>
      <c r="G89" s="477"/>
      <c r="H89" s="478">
        <v>18</v>
      </c>
      <c r="I89" s="476"/>
      <c r="J89" s="478" t="s">
        <v>557</v>
      </c>
      <c r="K89" s="478" t="s">
        <v>496</v>
      </c>
      <c r="L89" s="484">
        <v>319.72000000000003</v>
      </c>
      <c r="M89" s="661"/>
      <c r="N89" s="486" t="str">
        <f t="shared" si="6"/>
        <v>INCLUDED</v>
      </c>
      <c r="O89" s="558">
        <f t="shared" si="7"/>
        <v>0</v>
      </c>
      <c r="P89" s="558">
        <f t="shared" si="8"/>
        <v>0</v>
      </c>
      <c r="Q89" s="561">
        <f>Discount!$H$36</f>
        <v>0</v>
      </c>
      <c r="R89" s="561">
        <f t="shared" si="9"/>
        <v>0</v>
      </c>
      <c r="S89" s="561">
        <f t="shared" si="10"/>
        <v>0</v>
      </c>
      <c r="T89" s="658">
        <f t="shared" si="11"/>
        <v>0</v>
      </c>
    </row>
    <row r="90" spans="1:20" ht="78.75">
      <c r="A90" s="415">
        <v>73</v>
      </c>
      <c r="B90" s="484"/>
      <c r="C90" s="484"/>
      <c r="D90" s="478" t="s">
        <v>552</v>
      </c>
      <c r="E90" s="478">
        <v>1000033624</v>
      </c>
      <c r="F90" s="478">
        <v>73082011</v>
      </c>
      <c r="G90" s="477"/>
      <c r="H90" s="478">
        <v>18</v>
      </c>
      <c r="I90" s="476"/>
      <c r="J90" s="478" t="s">
        <v>558</v>
      </c>
      <c r="K90" s="478" t="s">
        <v>496</v>
      </c>
      <c r="L90" s="484">
        <v>15.58</v>
      </c>
      <c r="M90" s="661"/>
      <c r="N90" s="486" t="str">
        <f t="shared" si="6"/>
        <v>INCLUDED</v>
      </c>
      <c r="O90" s="558">
        <f t="shared" si="7"/>
        <v>0</v>
      </c>
      <c r="P90" s="558">
        <f t="shared" si="8"/>
        <v>0</v>
      </c>
      <c r="Q90" s="561">
        <f>Discount!$H$36</f>
        <v>0</v>
      </c>
      <c r="R90" s="561">
        <f t="shared" si="9"/>
        <v>0</v>
      </c>
      <c r="S90" s="561">
        <f t="shared" si="10"/>
        <v>0</v>
      </c>
      <c r="T90" s="658">
        <f t="shared" si="11"/>
        <v>0</v>
      </c>
    </row>
    <row r="91" spans="1:20" ht="78.75">
      <c r="A91" s="415">
        <v>74</v>
      </c>
      <c r="B91" s="484"/>
      <c r="C91" s="484"/>
      <c r="D91" s="478" t="s">
        <v>552</v>
      </c>
      <c r="E91" s="478">
        <v>1000033625</v>
      </c>
      <c r="F91" s="478">
        <v>73082011</v>
      </c>
      <c r="G91" s="477"/>
      <c r="H91" s="478">
        <v>18</v>
      </c>
      <c r="I91" s="476"/>
      <c r="J91" s="478" t="s">
        <v>556</v>
      </c>
      <c r="K91" s="478" t="s">
        <v>496</v>
      </c>
      <c r="L91" s="484">
        <v>2.54</v>
      </c>
      <c r="M91" s="661"/>
      <c r="N91" s="486" t="str">
        <f t="shared" si="6"/>
        <v>INCLUDED</v>
      </c>
      <c r="O91" s="558">
        <f t="shared" si="7"/>
        <v>0</v>
      </c>
      <c r="P91" s="558">
        <f t="shared" si="8"/>
        <v>0</v>
      </c>
      <c r="Q91" s="561">
        <f>Discount!$H$36</f>
        <v>0</v>
      </c>
      <c r="R91" s="561">
        <f t="shared" si="9"/>
        <v>0</v>
      </c>
      <c r="S91" s="561">
        <f t="shared" si="10"/>
        <v>0</v>
      </c>
      <c r="T91" s="658">
        <f t="shared" si="11"/>
        <v>0</v>
      </c>
    </row>
    <row r="92" spans="1:20" ht="78.75">
      <c r="A92" s="415">
        <v>75</v>
      </c>
      <c r="B92" s="484"/>
      <c r="C92" s="484"/>
      <c r="D92" s="478" t="s">
        <v>552</v>
      </c>
      <c r="E92" s="478">
        <v>1000033623</v>
      </c>
      <c r="F92" s="478">
        <v>73082011</v>
      </c>
      <c r="G92" s="477"/>
      <c r="H92" s="478">
        <v>18</v>
      </c>
      <c r="I92" s="476"/>
      <c r="J92" s="478" t="s">
        <v>557</v>
      </c>
      <c r="K92" s="478" t="s">
        <v>496</v>
      </c>
      <c r="L92" s="484">
        <v>3.2</v>
      </c>
      <c r="M92" s="661"/>
      <c r="N92" s="486" t="str">
        <f t="shared" si="6"/>
        <v>INCLUDED</v>
      </c>
      <c r="O92" s="558">
        <f t="shared" si="7"/>
        <v>0</v>
      </c>
      <c r="P92" s="558">
        <f t="shared" si="8"/>
        <v>0</v>
      </c>
      <c r="Q92" s="561">
        <f>Discount!$H$36</f>
        <v>0</v>
      </c>
      <c r="R92" s="561">
        <f t="shared" si="9"/>
        <v>0</v>
      </c>
      <c r="S92" s="561">
        <f t="shared" si="10"/>
        <v>0</v>
      </c>
      <c r="T92" s="658">
        <f t="shared" si="11"/>
        <v>0</v>
      </c>
    </row>
    <row r="93" spans="1:20" ht="78.75">
      <c r="A93" s="415">
        <v>76</v>
      </c>
      <c r="B93" s="484"/>
      <c r="C93" s="484"/>
      <c r="D93" s="478" t="s">
        <v>552</v>
      </c>
      <c r="E93" s="478">
        <v>1000033624</v>
      </c>
      <c r="F93" s="478">
        <v>73082011</v>
      </c>
      <c r="G93" s="477"/>
      <c r="H93" s="478">
        <v>18</v>
      </c>
      <c r="I93" s="476"/>
      <c r="J93" s="478" t="s">
        <v>558</v>
      </c>
      <c r="K93" s="478" t="s">
        <v>496</v>
      </c>
      <c r="L93" s="484">
        <v>0.16</v>
      </c>
      <c r="M93" s="661"/>
      <c r="N93" s="486" t="str">
        <f t="shared" si="6"/>
        <v>INCLUDED</v>
      </c>
      <c r="O93" s="558">
        <f t="shared" si="7"/>
        <v>0</v>
      </c>
      <c r="P93" s="558">
        <f t="shared" si="8"/>
        <v>0</v>
      </c>
      <c r="Q93" s="561">
        <f>Discount!$H$36</f>
        <v>0</v>
      </c>
      <c r="R93" s="561">
        <f t="shared" si="9"/>
        <v>0</v>
      </c>
      <c r="S93" s="561">
        <f t="shared" si="10"/>
        <v>0</v>
      </c>
      <c r="T93" s="658">
        <f t="shared" si="11"/>
        <v>0</v>
      </c>
    </row>
    <row r="94" spans="1:20">
      <c r="A94" s="415">
        <v>77</v>
      </c>
      <c r="B94" s="484"/>
      <c r="C94" s="484"/>
      <c r="D94" s="478" t="s">
        <v>553</v>
      </c>
      <c r="E94" s="478">
        <v>1000076810</v>
      </c>
      <c r="F94" s="478">
        <v>85447090</v>
      </c>
      <c r="G94" s="477"/>
      <c r="H94" s="478">
        <v>18</v>
      </c>
      <c r="I94" s="476"/>
      <c r="J94" s="478" t="s">
        <v>579</v>
      </c>
      <c r="K94" s="478" t="s">
        <v>478</v>
      </c>
      <c r="L94" s="484">
        <v>5</v>
      </c>
      <c r="M94" s="661"/>
      <c r="N94" s="486" t="str">
        <f t="shared" si="6"/>
        <v>INCLUDED</v>
      </c>
      <c r="O94" s="558">
        <f t="shared" si="7"/>
        <v>0</v>
      </c>
      <c r="P94" s="558">
        <f t="shared" si="8"/>
        <v>0</v>
      </c>
      <c r="Q94" s="561">
        <f>Discount!$H$36</f>
        <v>0</v>
      </c>
      <c r="R94" s="561">
        <f t="shared" si="9"/>
        <v>0</v>
      </c>
      <c r="S94" s="561">
        <f t="shared" si="10"/>
        <v>0</v>
      </c>
      <c r="T94" s="658">
        <f t="shared" si="11"/>
        <v>0</v>
      </c>
    </row>
    <row r="95" spans="1:20">
      <c r="A95" s="415">
        <v>78</v>
      </c>
      <c r="B95" s="484"/>
      <c r="C95" s="484"/>
      <c r="D95" s="478" t="s">
        <v>553</v>
      </c>
      <c r="E95" s="478">
        <v>1000076816</v>
      </c>
      <c r="F95" s="478">
        <v>82057000</v>
      </c>
      <c r="G95" s="477"/>
      <c r="H95" s="478">
        <v>18</v>
      </c>
      <c r="I95" s="476"/>
      <c r="J95" s="478" t="s">
        <v>580</v>
      </c>
      <c r="K95" s="478" t="s">
        <v>475</v>
      </c>
      <c r="L95" s="484">
        <v>1</v>
      </c>
      <c r="M95" s="661"/>
      <c r="N95" s="486" t="str">
        <f t="shared" si="6"/>
        <v>INCLUDED</v>
      </c>
      <c r="O95" s="558">
        <f t="shared" si="7"/>
        <v>0</v>
      </c>
      <c r="P95" s="558">
        <f t="shared" si="8"/>
        <v>0</v>
      </c>
      <c r="Q95" s="561">
        <f>Discount!$H$36</f>
        <v>0</v>
      </c>
      <c r="R95" s="561">
        <f t="shared" si="9"/>
        <v>0</v>
      </c>
      <c r="S95" s="561">
        <f t="shared" si="10"/>
        <v>0</v>
      </c>
      <c r="T95" s="658">
        <f t="shared" si="11"/>
        <v>0</v>
      </c>
    </row>
    <row r="96" spans="1:20">
      <c r="A96" s="415">
        <v>79</v>
      </c>
      <c r="B96" s="484"/>
      <c r="C96" s="484"/>
      <c r="D96" s="478" t="s">
        <v>553</v>
      </c>
      <c r="E96" s="478">
        <v>1000076811</v>
      </c>
      <c r="F96" s="478">
        <v>82057000</v>
      </c>
      <c r="G96" s="477"/>
      <c r="H96" s="478">
        <v>18</v>
      </c>
      <c r="I96" s="476"/>
      <c r="J96" s="478" t="s">
        <v>581</v>
      </c>
      <c r="K96" s="478" t="s">
        <v>477</v>
      </c>
      <c r="L96" s="484">
        <v>1</v>
      </c>
      <c r="M96" s="661"/>
      <c r="N96" s="486" t="str">
        <f t="shared" si="6"/>
        <v>INCLUDED</v>
      </c>
      <c r="O96" s="558">
        <f t="shared" si="7"/>
        <v>0</v>
      </c>
      <c r="P96" s="558">
        <f t="shared" si="8"/>
        <v>0</v>
      </c>
      <c r="Q96" s="561">
        <f>Discount!$H$36</f>
        <v>0</v>
      </c>
      <c r="R96" s="561">
        <f t="shared" si="9"/>
        <v>0</v>
      </c>
      <c r="S96" s="561">
        <f t="shared" si="10"/>
        <v>0</v>
      </c>
      <c r="T96" s="658">
        <f t="shared" si="11"/>
        <v>0</v>
      </c>
    </row>
    <row r="97" spans="1:20" ht="31.5">
      <c r="A97" s="415">
        <v>80</v>
      </c>
      <c r="B97" s="484"/>
      <c r="C97" s="484"/>
      <c r="D97" s="478" t="s">
        <v>553</v>
      </c>
      <c r="E97" s="478">
        <v>1000076813</v>
      </c>
      <c r="F97" s="478">
        <v>82057000</v>
      </c>
      <c r="G97" s="477"/>
      <c r="H97" s="478">
        <v>18</v>
      </c>
      <c r="I97" s="476"/>
      <c r="J97" s="478" t="s">
        <v>582</v>
      </c>
      <c r="K97" s="478" t="s">
        <v>477</v>
      </c>
      <c r="L97" s="484">
        <v>3</v>
      </c>
      <c r="M97" s="661"/>
      <c r="N97" s="486" t="str">
        <f t="shared" si="6"/>
        <v>INCLUDED</v>
      </c>
      <c r="O97" s="558">
        <f t="shared" si="7"/>
        <v>0</v>
      </c>
      <c r="P97" s="558">
        <f t="shared" si="8"/>
        <v>0</v>
      </c>
      <c r="Q97" s="561">
        <f>Discount!$H$36</f>
        <v>0</v>
      </c>
      <c r="R97" s="561">
        <f t="shared" si="9"/>
        <v>0</v>
      </c>
      <c r="S97" s="561">
        <f t="shared" si="10"/>
        <v>0</v>
      </c>
      <c r="T97" s="658">
        <f t="shared" si="11"/>
        <v>0</v>
      </c>
    </row>
    <row r="98" spans="1:20" ht="31.5">
      <c r="A98" s="415">
        <v>81</v>
      </c>
      <c r="B98" s="484"/>
      <c r="C98" s="484"/>
      <c r="D98" s="478" t="s">
        <v>553</v>
      </c>
      <c r="E98" s="478">
        <v>1000076815</v>
      </c>
      <c r="F98" s="478">
        <v>82057000</v>
      </c>
      <c r="G98" s="477"/>
      <c r="H98" s="478">
        <v>18</v>
      </c>
      <c r="I98" s="476"/>
      <c r="J98" s="478" t="s">
        <v>583</v>
      </c>
      <c r="K98" s="478" t="s">
        <v>477</v>
      </c>
      <c r="L98" s="484">
        <v>100</v>
      </c>
      <c r="M98" s="661"/>
      <c r="N98" s="486" t="str">
        <f t="shared" si="6"/>
        <v>INCLUDED</v>
      </c>
      <c r="O98" s="558">
        <f t="shared" si="7"/>
        <v>0</v>
      </c>
      <c r="P98" s="558">
        <f t="shared" si="8"/>
        <v>0</v>
      </c>
      <c r="Q98" s="561">
        <f>Discount!$H$36</f>
        <v>0</v>
      </c>
      <c r="R98" s="561">
        <f t="shared" si="9"/>
        <v>0</v>
      </c>
      <c r="S98" s="561">
        <f t="shared" si="10"/>
        <v>0</v>
      </c>
      <c r="T98" s="658">
        <f t="shared" si="11"/>
        <v>0</v>
      </c>
    </row>
    <row r="99" spans="1:20" ht="31.5">
      <c r="A99" s="415">
        <v>82</v>
      </c>
      <c r="B99" s="484"/>
      <c r="C99" s="484"/>
      <c r="D99" s="478" t="s">
        <v>553</v>
      </c>
      <c r="E99" s="478">
        <v>1000076817</v>
      </c>
      <c r="F99" s="478">
        <v>82057000</v>
      </c>
      <c r="G99" s="477"/>
      <c r="H99" s="478">
        <v>18</v>
      </c>
      <c r="I99" s="476"/>
      <c r="J99" s="478" t="s">
        <v>584</v>
      </c>
      <c r="K99" s="478" t="s">
        <v>477</v>
      </c>
      <c r="L99" s="484">
        <v>1</v>
      </c>
      <c r="M99" s="661"/>
      <c r="N99" s="486" t="str">
        <f t="shared" si="6"/>
        <v>INCLUDED</v>
      </c>
      <c r="O99" s="558">
        <f t="shared" si="7"/>
        <v>0</v>
      </c>
      <c r="P99" s="558">
        <f t="shared" si="8"/>
        <v>0</v>
      </c>
      <c r="Q99" s="561">
        <f>Discount!$H$36</f>
        <v>0</v>
      </c>
      <c r="R99" s="561">
        <f t="shared" si="9"/>
        <v>0</v>
      </c>
      <c r="S99" s="561">
        <f t="shared" si="10"/>
        <v>0</v>
      </c>
      <c r="T99" s="658">
        <f t="shared" si="11"/>
        <v>0</v>
      </c>
    </row>
    <row r="100" spans="1:20">
      <c r="A100" s="415">
        <v>83</v>
      </c>
      <c r="B100" s="484"/>
      <c r="C100" s="484"/>
      <c r="D100" s="478" t="s">
        <v>553</v>
      </c>
      <c r="E100" s="478">
        <v>1000076818</v>
      </c>
      <c r="F100" s="478">
        <v>82057000</v>
      </c>
      <c r="G100" s="477"/>
      <c r="H100" s="478">
        <v>18</v>
      </c>
      <c r="I100" s="476"/>
      <c r="J100" s="478" t="s">
        <v>585</v>
      </c>
      <c r="K100" s="478" t="s">
        <v>475</v>
      </c>
      <c r="L100" s="484">
        <v>10</v>
      </c>
      <c r="M100" s="661"/>
      <c r="N100" s="486" t="str">
        <f t="shared" si="6"/>
        <v>INCLUDED</v>
      </c>
      <c r="O100" s="558">
        <f t="shared" si="7"/>
        <v>0</v>
      </c>
      <c r="P100" s="558">
        <f t="shared" si="8"/>
        <v>0</v>
      </c>
      <c r="Q100" s="561">
        <f>Discount!$H$36</f>
        <v>0</v>
      </c>
      <c r="R100" s="561">
        <f t="shared" si="9"/>
        <v>0</v>
      </c>
      <c r="S100" s="561">
        <f t="shared" si="10"/>
        <v>0</v>
      </c>
      <c r="T100" s="658">
        <f t="shared" si="11"/>
        <v>0</v>
      </c>
    </row>
    <row r="101" spans="1:20">
      <c r="A101" s="415">
        <v>84</v>
      </c>
      <c r="B101" s="484"/>
      <c r="C101" s="484"/>
      <c r="D101" s="478" t="s">
        <v>553</v>
      </c>
      <c r="E101" s="478">
        <v>1000076812</v>
      </c>
      <c r="F101" s="478">
        <v>82057000</v>
      </c>
      <c r="G101" s="477"/>
      <c r="H101" s="478">
        <v>18</v>
      </c>
      <c r="I101" s="476"/>
      <c r="J101" s="478" t="s">
        <v>586</v>
      </c>
      <c r="K101" s="478" t="s">
        <v>475</v>
      </c>
      <c r="L101" s="484">
        <v>5</v>
      </c>
      <c r="M101" s="661"/>
      <c r="N101" s="486" t="str">
        <f t="shared" si="6"/>
        <v>INCLUDED</v>
      </c>
      <c r="O101" s="558">
        <f t="shared" si="7"/>
        <v>0</v>
      </c>
      <c r="P101" s="558">
        <f t="shared" si="8"/>
        <v>0</v>
      </c>
      <c r="Q101" s="561">
        <f>Discount!$H$36</f>
        <v>0</v>
      </c>
      <c r="R101" s="561">
        <f t="shared" si="9"/>
        <v>0</v>
      </c>
      <c r="S101" s="561">
        <f t="shared" si="10"/>
        <v>0</v>
      </c>
      <c r="T101" s="658">
        <f t="shared" si="11"/>
        <v>0</v>
      </c>
    </row>
    <row r="102" spans="1:20">
      <c r="A102" s="415">
        <v>85</v>
      </c>
      <c r="B102" s="484"/>
      <c r="C102" s="484"/>
      <c r="D102" s="478" t="s">
        <v>553</v>
      </c>
      <c r="E102" s="478">
        <v>1000076814</v>
      </c>
      <c r="F102" s="478">
        <v>85353090</v>
      </c>
      <c r="G102" s="477"/>
      <c r="H102" s="478">
        <v>18</v>
      </c>
      <c r="I102" s="476"/>
      <c r="J102" s="478" t="s">
        <v>587</v>
      </c>
      <c r="K102" s="478" t="s">
        <v>475</v>
      </c>
      <c r="L102" s="484">
        <v>3</v>
      </c>
      <c r="M102" s="661"/>
      <c r="N102" s="486" t="str">
        <f t="shared" si="6"/>
        <v>INCLUDED</v>
      </c>
      <c r="O102" s="558">
        <f t="shared" si="7"/>
        <v>0</v>
      </c>
      <c r="P102" s="558">
        <f t="shared" si="8"/>
        <v>0</v>
      </c>
      <c r="Q102" s="561">
        <f>Discount!$H$36</f>
        <v>0</v>
      </c>
      <c r="R102" s="561">
        <f t="shared" si="9"/>
        <v>0</v>
      </c>
      <c r="S102" s="561">
        <f t="shared" si="10"/>
        <v>0</v>
      </c>
      <c r="T102" s="658">
        <f t="shared" si="11"/>
        <v>0</v>
      </c>
    </row>
    <row r="103" spans="1:20">
      <c r="A103" s="415">
        <v>86</v>
      </c>
      <c r="B103" s="484"/>
      <c r="C103" s="484"/>
      <c r="D103" s="478" t="s">
        <v>553</v>
      </c>
      <c r="E103" s="478">
        <v>1000076809</v>
      </c>
      <c r="F103" s="478">
        <v>85447090</v>
      </c>
      <c r="G103" s="477"/>
      <c r="H103" s="478">
        <v>18</v>
      </c>
      <c r="I103" s="476"/>
      <c r="J103" s="478" t="s">
        <v>588</v>
      </c>
      <c r="K103" s="478" t="s">
        <v>478</v>
      </c>
      <c r="L103" s="484">
        <v>0.3</v>
      </c>
      <c r="M103" s="661"/>
      <c r="N103" s="486" t="str">
        <f t="shared" si="6"/>
        <v>INCLUDED</v>
      </c>
      <c r="O103" s="558">
        <f t="shared" si="7"/>
        <v>0</v>
      </c>
      <c r="P103" s="558">
        <f t="shared" si="8"/>
        <v>0</v>
      </c>
      <c r="Q103" s="561">
        <f>Discount!$H$36</f>
        <v>0</v>
      </c>
      <c r="R103" s="561">
        <f t="shared" si="9"/>
        <v>0</v>
      </c>
      <c r="S103" s="561">
        <f t="shared" si="10"/>
        <v>0</v>
      </c>
      <c r="T103" s="658">
        <f t="shared" si="11"/>
        <v>0</v>
      </c>
    </row>
    <row r="104" spans="1:20">
      <c r="A104" s="415">
        <v>87</v>
      </c>
      <c r="B104" s="484"/>
      <c r="C104" s="484"/>
      <c r="D104" s="478" t="s">
        <v>553</v>
      </c>
      <c r="E104" s="478">
        <v>1000023471</v>
      </c>
      <c r="F104" s="478">
        <v>85372000</v>
      </c>
      <c r="G104" s="477"/>
      <c r="H104" s="478">
        <v>18</v>
      </c>
      <c r="I104" s="476"/>
      <c r="J104" s="478" t="s">
        <v>589</v>
      </c>
      <c r="K104" s="478" t="s">
        <v>475</v>
      </c>
      <c r="L104" s="484">
        <v>1</v>
      </c>
      <c r="M104" s="661"/>
      <c r="N104" s="486" t="str">
        <f t="shared" si="6"/>
        <v>INCLUDED</v>
      </c>
      <c r="O104" s="558">
        <f t="shared" si="7"/>
        <v>0</v>
      </c>
      <c r="P104" s="558">
        <f t="shared" si="8"/>
        <v>0</v>
      </c>
      <c r="Q104" s="561">
        <f>Discount!$H$36</f>
        <v>0</v>
      </c>
      <c r="R104" s="561">
        <f t="shared" si="9"/>
        <v>0</v>
      </c>
      <c r="S104" s="561">
        <f t="shared" si="10"/>
        <v>0</v>
      </c>
      <c r="T104" s="658">
        <f t="shared" si="11"/>
        <v>0</v>
      </c>
    </row>
    <row r="105" spans="1:20">
      <c r="A105" s="415">
        <v>88</v>
      </c>
      <c r="B105" s="484"/>
      <c r="C105" s="484"/>
      <c r="D105" s="478" t="s">
        <v>553</v>
      </c>
      <c r="E105" s="478">
        <v>1000066614</v>
      </c>
      <c r="F105" s="478">
        <v>73069011</v>
      </c>
      <c r="G105" s="477"/>
      <c r="H105" s="478">
        <v>18</v>
      </c>
      <c r="I105" s="476"/>
      <c r="J105" s="478" t="s">
        <v>590</v>
      </c>
      <c r="K105" s="478" t="s">
        <v>478</v>
      </c>
      <c r="L105" s="484">
        <v>0.3</v>
      </c>
      <c r="M105" s="661"/>
      <c r="N105" s="486" t="str">
        <f t="shared" si="6"/>
        <v>INCLUDED</v>
      </c>
      <c r="O105" s="558">
        <f t="shared" si="7"/>
        <v>0</v>
      </c>
      <c r="P105" s="558">
        <f t="shared" si="8"/>
        <v>0</v>
      </c>
      <c r="Q105" s="561">
        <f>Discount!$H$36</f>
        <v>0</v>
      </c>
      <c r="R105" s="561">
        <f t="shared" si="9"/>
        <v>0</v>
      </c>
      <c r="S105" s="561">
        <f t="shared" si="10"/>
        <v>0</v>
      </c>
      <c r="T105" s="658">
        <f t="shared" si="11"/>
        <v>0</v>
      </c>
    </row>
    <row r="106" spans="1:20">
      <c r="A106" s="415">
        <v>89</v>
      </c>
      <c r="B106" s="484"/>
      <c r="C106" s="484"/>
      <c r="D106" s="478" t="s">
        <v>553</v>
      </c>
      <c r="E106" s="478">
        <v>1000066612</v>
      </c>
      <c r="F106" s="478">
        <v>73071900</v>
      </c>
      <c r="G106" s="477"/>
      <c r="H106" s="478">
        <v>18</v>
      </c>
      <c r="I106" s="476"/>
      <c r="J106" s="478" t="s">
        <v>591</v>
      </c>
      <c r="K106" s="478" t="s">
        <v>475</v>
      </c>
      <c r="L106" s="484">
        <v>5</v>
      </c>
      <c r="M106" s="661"/>
      <c r="N106" s="486" t="str">
        <f t="shared" si="6"/>
        <v>INCLUDED</v>
      </c>
      <c r="O106" s="558">
        <f t="shared" si="7"/>
        <v>0</v>
      </c>
      <c r="P106" s="558">
        <f t="shared" si="8"/>
        <v>0</v>
      </c>
      <c r="Q106" s="561">
        <f>Discount!$H$36</f>
        <v>0</v>
      </c>
      <c r="R106" s="561">
        <f t="shared" si="9"/>
        <v>0</v>
      </c>
      <c r="S106" s="561">
        <f t="shared" si="10"/>
        <v>0</v>
      </c>
      <c r="T106" s="658">
        <f t="shared" si="11"/>
        <v>0</v>
      </c>
    </row>
    <row r="107" spans="1:20" ht="31.5">
      <c r="A107" s="415">
        <v>90</v>
      </c>
      <c r="B107" s="484"/>
      <c r="C107" s="484"/>
      <c r="D107" s="478" t="s">
        <v>553</v>
      </c>
      <c r="E107" s="478">
        <v>1000066613</v>
      </c>
      <c r="F107" s="478">
        <v>83071000</v>
      </c>
      <c r="G107" s="477"/>
      <c r="H107" s="478">
        <v>18</v>
      </c>
      <c r="I107" s="476"/>
      <c r="J107" s="478" t="s">
        <v>592</v>
      </c>
      <c r="K107" s="478" t="s">
        <v>475</v>
      </c>
      <c r="L107" s="484">
        <v>2</v>
      </c>
      <c r="M107" s="661"/>
      <c r="N107" s="486" t="str">
        <f t="shared" si="6"/>
        <v>INCLUDED</v>
      </c>
      <c r="O107" s="558">
        <f t="shared" si="7"/>
        <v>0</v>
      </c>
      <c r="P107" s="558">
        <f t="shared" si="8"/>
        <v>0</v>
      </c>
      <c r="Q107" s="561">
        <f>Discount!$H$36</f>
        <v>0</v>
      </c>
      <c r="R107" s="561">
        <f t="shared" si="9"/>
        <v>0</v>
      </c>
      <c r="S107" s="561">
        <f t="shared" si="10"/>
        <v>0</v>
      </c>
      <c r="T107" s="658">
        <f t="shared" si="11"/>
        <v>0</v>
      </c>
    </row>
    <row r="108" spans="1:20">
      <c r="A108" s="415">
        <v>91</v>
      </c>
      <c r="B108" s="484"/>
      <c r="C108" s="484"/>
      <c r="D108" s="478" t="s">
        <v>554</v>
      </c>
      <c r="E108" s="478">
        <v>1000076810</v>
      </c>
      <c r="F108" s="478">
        <v>85447090</v>
      </c>
      <c r="G108" s="477"/>
      <c r="H108" s="478">
        <v>18</v>
      </c>
      <c r="I108" s="476"/>
      <c r="J108" s="478" t="s">
        <v>579</v>
      </c>
      <c r="K108" s="478" t="s">
        <v>478</v>
      </c>
      <c r="L108" s="484">
        <v>3</v>
      </c>
      <c r="M108" s="661"/>
      <c r="N108" s="486" t="str">
        <f t="shared" si="6"/>
        <v>INCLUDED</v>
      </c>
      <c r="O108" s="558">
        <f t="shared" si="7"/>
        <v>0</v>
      </c>
      <c r="P108" s="558">
        <f t="shared" si="8"/>
        <v>0</v>
      </c>
      <c r="Q108" s="561">
        <f>Discount!$H$36</f>
        <v>0</v>
      </c>
      <c r="R108" s="561">
        <f t="shared" si="9"/>
        <v>0</v>
      </c>
      <c r="S108" s="561">
        <f t="shared" si="10"/>
        <v>0</v>
      </c>
      <c r="T108" s="658">
        <f t="shared" si="11"/>
        <v>0</v>
      </c>
    </row>
    <row r="109" spans="1:20">
      <c r="A109" s="415">
        <v>92</v>
      </c>
      <c r="B109" s="484"/>
      <c r="C109" s="484"/>
      <c r="D109" s="478" t="s">
        <v>554</v>
      </c>
      <c r="E109" s="478">
        <v>1000076816</v>
      </c>
      <c r="F109" s="478">
        <v>82057000</v>
      </c>
      <c r="G109" s="477"/>
      <c r="H109" s="478">
        <v>18</v>
      </c>
      <c r="I109" s="476"/>
      <c r="J109" s="478" t="s">
        <v>580</v>
      </c>
      <c r="K109" s="478" t="s">
        <v>475</v>
      </c>
      <c r="L109" s="484">
        <v>1</v>
      </c>
      <c r="M109" s="661"/>
      <c r="N109" s="486" t="str">
        <f t="shared" si="6"/>
        <v>INCLUDED</v>
      </c>
      <c r="O109" s="558">
        <f t="shared" si="7"/>
        <v>0</v>
      </c>
      <c r="P109" s="558">
        <f t="shared" si="8"/>
        <v>0</v>
      </c>
      <c r="Q109" s="561">
        <f>Discount!$H$36</f>
        <v>0</v>
      </c>
      <c r="R109" s="561">
        <f t="shared" si="9"/>
        <v>0</v>
      </c>
      <c r="S109" s="561">
        <f t="shared" si="10"/>
        <v>0</v>
      </c>
      <c r="T109" s="658">
        <f t="shared" si="11"/>
        <v>0</v>
      </c>
    </row>
    <row r="110" spans="1:20">
      <c r="A110" s="415">
        <v>93</v>
      </c>
      <c r="B110" s="484"/>
      <c r="C110" s="484"/>
      <c r="D110" s="478" t="s">
        <v>554</v>
      </c>
      <c r="E110" s="478">
        <v>1000076811</v>
      </c>
      <c r="F110" s="478">
        <v>82057000</v>
      </c>
      <c r="G110" s="477"/>
      <c r="H110" s="478">
        <v>18</v>
      </c>
      <c r="I110" s="476"/>
      <c r="J110" s="478" t="s">
        <v>581</v>
      </c>
      <c r="K110" s="478" t="s">
        <v>477</v>
      </c>
      <c r="L110" s="484">
        <v>1</v>
      </c>
      <c r="M110" s="661"/>
      <c r="N110" s="486" t="str">
        <f t="shared" si="6"/>
        <v>INCLUDED</v>
      </c>
      <c r="O110" s="558">
        <f t="shared" si="7"/>
        <v>0</v>
      </c>
      <c r="P110" s="558">
        <f t="shared" si="8"/>
        <v>0</v>
      </c>
      <c r="Q110" s="561">
        <f>Discount!$H$36</f>
        <v>0</v>
      </c>
      <c r="R110" s="561">
        <f t="shared" si="9"/>
        <v>0</v>
      </c>
      <c r="S110" s="561">
        <f t="shared" si="10"/>
        <v>0</v>
      </c>
      <c r="T110" s="658">
        <f t="shared" si="11"/>
        <v>0</v>
      </c>
    </row>
    <row r="111" spans="1:20" ht="31.5">
      <c r="A111" s="415">
        <v>94</v>
      </c>
      <c r="B111" s="484"/>
      <c r="C111" s="484"/>
      <c r="D111" s="478" t="s">
        <v>554</v>
      </c>
      <c r="E111" s="478">
        <v>1000076813</v>
      </c>
      <c r="F111" s="478">
        <v>82057000</v>
      </c>
      <c r="G111" s="477"/>
      <c r="H111" s="478">
        <v>18</v>
      </c>
      <c r="I111" s="476"/>
      <c r="J111" s="478" t="s">
        <v>582</v>
      </c>
      <c r="K111" s="478" t="s">
        <v>477</v>
      </c>
      <c r="L111" s="484">
        <v>3</v>
      </c>
      <c r="M111" s="661"/>
      <c r="N111" s="486" t="str">
        <f t="shared" si="6"/>
        <v>INCLUDED</v>
      </c>
      <c r="O111" s="558">
        <f t="shared" si="7"/>
        <v>0</v>
      </c>
      <c r="P111" s="558">
        <f t="shared" si="8"/>
        <v>0</v>
      </c>
      <c r="Q111" s="561">
        <f>Discount!$H$36</f>
        <v>0</v>
      </c>
      <c r="R111" s="561">
        <f t="shared" si="9"/>
        <v>0</v>
      </c>
      <c r="S111" s="561">
        <f t="shared" si="10"/>
        <v>0</v>
      </c>
      <c r="T111" s="658">
        <f t="shared" si="11"/>
        <v>0</v>
      </c>
    </row>
    <row r="112" spans="1:20" ht="31.5">
      <c r="A112" s="415">
        <v>95</v>
      </c>
      <c r="B112" s="484"/>
      <c r="C112" s="484"/>
      <c r="D112" s="478" t="s">
        <v>554</v>
      </c>
      <c r="E112" s="478">
        <v>1000076815</v>
      </c>
      <c r="F112" s="478">
        <v>82057000</v>
      </c>
      <c r="G112" s="477"/>
      <c r="H112" s="478">
        <v>18</v>
      </c>
      <c r="I112" s="476"/>
      <c r="J112" s="478" t="s">
        <v>583</v>
      </c>
      <c r="K112" s="478" t="s">
        <v>477</v>
      </c>
      <c r="L112" s="484">
        <v>3</v>
      </c>
      <c r="M112" s="661"/>
      <c r="N112" s="486" t="str">
        <f t="shared" si="6"/>
        <v>INCLUDED</v>
      </c>
      <c r="O112" s="558">
        <f t="shared" si="7"/>
        <v>0</v>
      </c>
      <c r="P112" s="558">
        <f t="shared" si="8"/>
        <v>0</v>
      </c>
      <c r="Q112" s="561">
        <f>Discount!$H$36</f>
        <v>0</v>
      </c>
      <c r="R112" s="561">
        <f t="shared" si="9"/>
        <v>0</v>
      </c>
      <c r="S112" s="561">
        <f t="shared" si="10"/>
        <v>0</v>
      </c>
      <c r="T112" s="658">
        <f t="shared" si="11"/>
        <v>0</v>
      </c>
    </row>
    <row r="113" spans="1:20" ht="31.5">
      <c r="A113" s="415">
        <v>96</v>
      </c>
      <c r="B113" s="484"/>
      <c r="C113" s="484"/>
      <c r="D113" s="478" t="s">
        <v>554</v>
      </c>
      <c r="E113" s="478">
        <v>1000076817</v>
      </c>
      <c r="F113" s="478">
        <v>82057000</v>
      </c>
      <c r="G113" s="477"/>
      <c r="H113" s="478">
        <v>18</v>
      </c>
      <c r="I113" s="476"/>
      <c r="J113" s="478" t="s">
        <v>584</v>
      </c>
      <c r="K113" s="478" t="s">
        <v>477</v>
      </c>
      <c r="L113" s="484">
        <v>1</v>
      </c>
      <c r="M113" s="661"/>
      <c r="N113" s="486" t="str">
        <f t="shared" si="6"/>
        <v>INCLUDED</v>
      </c>
      <c r="O113" s="558">
        <f t="shared" si="7"/>
        <v>0</v>
      </c>
      <c r="P113" s="558">
        <f t="shared" si="8"/>
        <v>0</v>
      </c>
      <c r="Q113" s="561">
        <f>Discount!$H$36</f>
        <v>0</v>
      </c>
      <c r="R113" s="561">
        <f t="shared" si="9"/>
        <v>0</v>
      </c>
      <c r="S113" s="561">
        <f t="shared" si="10"/>
        <v>0</v>
      </c>
      <c r="T113" s="658">
        <f t="shared" si="11"/>
        <v>0</v>
      </c>
    </row>
    <row r="114" spans="1:20">
      <c r="A114" s="415">
        <v>97</v>
      </c>
      <c r="B114" s="484"/>
      <c r="C114" s="484"/>
      <c r="D114" s="478" t="s">
        <v>554</v>
      </c>
      <c r="E114" s="478">
        <v>1000076818</v>
      </c>
      <c r="F114" s="478">
        <v>82057000</v>
      </c>
      <c r="G114" s="477"/>
      <c r="H114" s="478">
        <v>18</v>
      </c>
      <c r="I114" s="476"/>
      <c r="J114" s="478" t="s">
        <v>585</v>
      </c>
      <c r="K114" s="478" t="s">
        <v>475</v>
      </c>
      <c r="L114" s="484">
        <v>10</v>
      </c>
      <c r="M114" s="661"/>
      <c r="N114" s="486" t="str">
        <f t="shared" si="6"/>
        <v>INCLUDED</v>
      </c>
      <c r="O114" s="558">
        <f t="shared" si="7"/>
        <v>0</v>
      </c>
      <c r="P114" s="558">
        <f t="shared" si="8"/>
        <v>0</v>
      </c>
      <c r="Q114" s="561">
        <f>Discount!$H$36</f>
        <v>0</v>
      </c>
      <c r="R114" s="561">
        <f t="shared" si="9"/>
        <v>0</v>
      </c>
      <c r="S114" s="561">
        <f t="shared" si="10"/>
        <v>0</v>
      </c>
      <c r="T114" s="658">
        <f t="shared" si="11"/>
        <v>0</v>
      </c>
    </row>
    <row r="115" spans="1:20">
      <c r="A115" s="415">
        <v>98</v>
      </c>
      <c r="B115" s="484"/>
      <c r="C115" s="484"/>
      <c r="D115" s="478" t="s">
        <v>554</v>
      </c>
      <c r="E115" s="478">
        <v>1000076812</v>
      </c>
      <c r="F115" s="478">
        <v>82057000</v>
      </c>
      <c r="G115" s="477"/>
      <c r="H115" s="478">
        <v>18</v>
      </c>
      <c r="I115" s="476"/>
      <c r="J115" s="478" t="s">
        <v>586</v>
      </c>
      <c r="K115" s="478" t="s">
        <v>475</v>
      </c>
      <c r="L115" s="484">
        <v>5</v>
      </c>
      <c r="M115" s="661"/>
      <c r="N115" s="486" t="str">
        <f t="shared" si="6"/>
        <v>INCLUDED</v>
      </c>
      <c r="O115" s="558">
        <f t="shared" si="7"/>
        <v>0</v>
      </c>
      <c r="P115" s="558">
        <f t="shared" si="8"/>
        <v>0</v>
      </c>
      <c r="Q115" s="561">
        <f>Discount!$H$36</f>
        <v>0</v>
      </c>
      <c r="R115" s="561">
        <f t="shared" si="9"/>
        <v>0</v>
      </c>
      <c r="S115" s="561">
        <f t="shared" si="10"/>
        <v>0</v>
      </c>
      <c r="T115" s="658">
        <f t="shared" si="11"/>
        <v>0</v>
      </c>
    </row>
    <row r="116" spans="1:20">
      <c r="A116" s="415">
        <v>99</v>
      </c>
      <c r="B116" s="484"/>
      <c r="C116" s="484"/>
      <c r="D116" s="478" t="s">
        <v>554</v>
      </c>
      <c r="E116" s="478">
        <v>1000076814</v>
      </c>
      <c r="F116" s="478">
        <v>85353090</v>
      </c>
      <c r="G116" s="477"/>
      <c r="H116" s="478">
        <v>18</v>
      </c>
      <c r="I116" s="476"/>
      <c r="J116" s="478" t="s">
        <v>587</v>
      </c>
      <c r="K116" s="478" t="s">
        <v>475</v>
      </c>
      <c r="L116" s="484">
        <v>3</v>
      </c>
      <c r="M116" s="661"/>
      <c r="N116" s="486" t="str">
        <f t="shared" si="6"/>
        <v>INCLUDED</v>
      </c>
      <c r="O116" s="558">
        <f t="shared" si="7"/>
        <v>0</v>
      </c>
      <c r="P116" s="558">
        <f t="shared" si="8"/>
        <v>0</v>
      </c>
      <c r="Q116" s="561">
        <f>Discount!$H$36</f>
        <v>0</v>
      </c>
      <c r="R116" s="561">
        <f t="shared" si="9"/>
        <v>0</v>
      </c>
      <c r="S116" s="561">
        <f t="shared" si="10"/>
        <v>0</v>
      </c>
      <c r="T116" s="658">
        <f t="shared" si="11"/>
        <v>0</v>
      </c>
    </row>
    <row r="117" spans="1:20">
      <c r="A117" s="415">
        <v>100</v>
      </c>
      <c r="B117" s="484"/>
      <c r="C117" s="484"/>
      <c r="D117" s="478" t="s">
        <v>554</v>
      </c>
      <c r="E117" s="478">
        <v>1000076809</v>
      </c>
      <c r="F117" s="478">
        <v>85447090</v>
      </c>
      <c r="G117" s="477"/>
      <c r="H117" s="478">
        <v>18</v>
      </c>
      <c r="I117" s="476"/>
      <c r="J117" s="478" t="s">
        <v>588</v>
      </c>
      <c r="K117" s="478" t="s">
        <v>478</v>
      </c>
      <c r="L117" s="484">
        <v>0.3</v>
      </c>
      <c r="M117" s="661"/>
      <c r="N117" s="486" t="str">
        <f t="shared" si="6"/>
        <v>INCLUDED</v>
      </c>
      <c r="O117" s="558">
        <f t="shared" si="7"/>
        <v>0</v>
      </c>
      <c r="P117" s="558">
        <f t="shared" si="8"/>
        <v>0</v>
      </c>
      <c r="Q117" s="561">
        <f>Discount!$H$36</f>
        <v>0</v>
      </c>
      <c r="R117" s="561">
        <f t="shared" si="9"/>
        <v>0</v>
      </c>
      <c r="S117" s="561">
        <f t="shared" si="10"/>
        <v>0</v>
      </c>
      <c r="T117" s="658">
        <f t="shared" si="11"/>
        <v>0</v>
      </c>
    </row>
    <row r="118" spans="1:20">
      <c r="A118" s="415">
        <v>101</v>
      </c>
      <c r="B118" s="484"/>
      <c r="C118" s="484"/>
      <c r="D118" s="478" t="s">
        <v>554</v>
      </c>
      <c r="E118" s="478">
        <v>1000066614</v>
      </c>
      <c r="F118" s="478">
        <v>73069011</v>
      </c>
      <c r="G118" s="477"/>
      <c r="H118" s="478">
        <v>18</v>
      </c>
      <c r="I118" s="476"/>
      <c r="J118" s="478" t="s">
        <v>590</v>
      </c>
      <c r="K118" s="478" t="s">
        <v>478</v>
      </c>
      <c r="L118" s="484">
        <v>0.18</v>
      </c>
      <c r="M118" s="661"/>
      <c r="N118" s="486" t="str">
        <f t="shared" si="6"/>
        <v>INCLUDED</v>
      </c>
      <c r="O118" s="558">
        <f t="shared" si="7"/>
        <v>0</v>
      </c>
      <c r="P118" s="558">
        <f t="shared" si="8"/>
        <v>0</v>
      </c>
      <c r="Q118" s="561">
        <f>Discount!$H$36</f>
        <v>0</v>
      </c>
      <c r="R118" s="561">
        <f t="shared" si="9"/>
        <v>0</v>
      </c>
      <c r="S118" s="561">
        <f t="shared" si="10"/>
        <v>0</v>
      </c>
      <c r="T118" s="658">
        <f t="shared" si="11"/>
        <v>0</v>
      </c>
    </row>
    <row r="119" spans="1:20">
      <c r="A119" s="415">
        <v>102</v>
      </c>
      <c r="B119" s="484"/>
      <c r="C119" s="484"/>
      <c r="D119" s="478" t="s">
        <v>554</v>
      </c>
      <c r="E119" s="478">
        <v>1000066612</v>
      </c>
      <c r="F119" s="478">
        <v>73071900</v>
      </c>
      <c r="G119" s="477"/>
      <c r="H119" s="478">
        <v>18</v>
      </c>
      <c r="I119" s="476"/>
      <c r="J119" s="478" t="s">
        <v>591</v>
      </c>
      <c r="K119" s="478" t="s">
        <v>475</v>
      </c>
      <c r="L119" s="484">
        <v>2</v>
      </c>
      <c r="M119" s="661"/>
      <c r="N119" s="486" t="str">
        <f t="shared" si="6"/>
        <v>INCLUDED</v>
      </c>
      <c r="O119" s="558">
        <f t="shared" si="7"/>
        <v>0</v>
      </c>
      <c r="P119" s="558">
        <f t="shared" si="8"/>
        <v>0</v>
      </c>
      <c r="Q119" s="561">
        <f>Discount!$H$36</f>
        <v>0</v>
      </c>
      <c r="R119" s="561">
        <f t="shared" si="9"/>
        <v>0</v>
      </c>
      <c r="S119" s="561">
        <f t="shared" si="10"/>
        <v>0</v>
      </c>
      <c r="T119" s="658">
        <f t="shared" si="11"/>
        <v>0</v>
      </c>
    </row>
    <row r="120" spans="1:20" ht="31.5">
      <c r="A120" s="415">
        <v>103</v>
      </c>
      <c r="B120" s="484"/>
      <c r="C120" s="484"/>
      <c r="D120" s="478" t="s">
        <v>554</v>
      </c>
      <c r="E120" s="478">
        <v>1000066613</v>
      </c>
      <c r="F120" s="478">
        <v>83071000</v>
      </c>
      <c r="G120" s="477"/>
      <c r="H120" s="478">
        <v>18</v>
      </c>
      <c r="I120" s="476"/>
      <c r="J120" s="478" t="s">
        <v>592</v>
      </c>
      <c r="K120" s="478" t="s">
        <v>475</v>
      </c>
      <c r="L120" s="484">
        <v>1</v>
      </c>
      <c r="M120" s="661"/>
      <c r="N120" s="486" t="str">
        <f t="shared" si="6"/>
        <v>INCLUDED</v>
      </c>
      <c r="O120" s="558">
        <f t="shared" si="7"/>
        <v>0</v>
      </c>
      <c r="P120" s="558">
        <f t="shared" si="8"/>
        <v>0</v>
      </c>
      <c r="Q120" s="561">
        <f>Discount!$H$36</f>
        <v>0</v>
      </c>
      <c r="R120" s="561">
        <f t="shared" si="9"/>
        <v>0</v>
      </c>
      <c r="S120" s="561">
        <f t="shared" si="10"/>
        <v>0</v>
      </c>
      <c r="T120" s="658">
        <f t="shared" si="11"/>
        <v>0</v>
      </c>
    </row>
    <row r="121" spans="1:20">
      <c r="A121" s="415">
        <v>104</v>
      </c>
      <c r="B121" s="484"/>
      <c r="C121" s="484"/>
      <c r="D121" s="478" t="s">
        <v>555</v>
      </c>
      <c r="E121" s="478">
        <v>1000076810</v>
      </c>
      <c r="F121" s="478">
        <v>85447090</v>
      </c>
      <c r="G121" s="477"/>
      <c r="H121" s="478">
        <v>18</v>
      </c>
      <c r="I121" s="476"/>
      <c r="J121" s="478" t="s">
        <v>579</v>
      </c>
      <c r="K121" s="478" t="s">
        <v>478</v>
      </c>
      <c r="L121" s="484">
        <v>5</v>
      </c>
      <c r="M121" s="661"/>
      <c r="N121" s="486" t="str">
        <f t="shared" si="6"/>
        <v>INCLUDED</v>
      </c>
      <c r="O121" s="558">
        <f t="shared" si="7"/>
        <v>0</v>
      </c>
      <c r="P121" s="558">
        <f t="shared" si="8"/>
        <v>0</v>
      </c>
      <c r="Q121" s="561">
        <f>Discount!$H$36</f>
        <v>0</v>
      </c>
      <c r="R121" s="561">
        <f t="shared" si="9"/>
        <v>0</v>
      </c>
      <c r="S121" s="561">
        <f t="shared" si="10"/>
        <v>0</v>
      </c>
      <c r="T121" s="658">
        <f t="shared" si="11"/>
        <v>0</v>
      </c>
    </row>
    <row r="122" spans="1:20">
      <c r="A122" s="415">
        <v>105</v>
      </c>
      <c r="B122" s="484"/>
      <c r="C122" s="484"/>
      <c r="D122" s="478" t="s">
        <v>555</v>
      </c>
      <c r="E122" s="478">
        <v>1000076816</v>
      </c>
      <c r="F122" s="478">
        <v>82057000</v>
      </c>
      <c r="G122" s="477"/>
      <c r="H122" s="478">
        <v>18</v>
      </c>
      <c r="I122" s="476"/>
      <c r="J122" s="478" t="s">
        <v>580</v>
      </c>
      <c r="K122" s="478" t="s">
        <v>475</v>
      </c>
      <c r="L122" s="484">
        <v>1</v>
      </c>
      <c r="M122" s="661"/>
      <c r="N122" s="486" t="str">
        <f t="shared" si="6"/>
        <v>INCLUDED</v>
      </c>
      <c r="O122" s="558">
        <f t="shared" si="7"/>
        <v>0</v>
      </c>
      <c r="P122" s="558">
        <f t="shared" si="8"/>
        <v>0</v>
      </c>
      <c r="Q122" s="561">
        <f>Discount!$H$36</f>
        <v>0</v>
      </c>
      <c r="R122" s="561">
        <f t="shared" si="9"/>
        <v>0</v>
      </c>
      <c r="S122" s="561">
        <f t="shared" si="10"/>
        <v>0</v>
      </c>
      <c r="T122" s="658">
        <f t="shared" si="11"/>
        <v>0</v>
      </c>
    </row>
    <row r="123" spans="1:20">
      <c r="A123" s="415">
        <v>106</v>
      </c>
      <c r="B123" s="484"/>
      <c r="C123" s="484"/>
      <c r="D123" s="478" t="s">
        <v>555</v>
      </c>
      <c r="E123" s="478">
        <v>1000076811</v>
      </c>
      <c r="F123" s="478">
        <v>82057000</v>
      </c>
      <c r="G123" s="477"/>
      <c r="H123" s="478">
        <v>18</v>
      </c>
      <c r="I123" s="476"/>
      <c r="J123" s="478" t="s">
        <v>581</v>
      </c>
      <c r="K123" s="478" t="s">
        <v>477</v>
      </c>
      <c r="L123" s="484">
        <v>1</v>
      </c>
      <c r="M123" s="661"/>
      <c r="N123" s="486" t="str">
        <f t="shared" si="6"/>
        <v>INCLUDED</v>
      </c>
      <c r="O123" s="558">
        <f t="shared" si="7"/>
        <v>0</v>
      </c>
      <c r="P123" s="558">
        <f t="shared" si="8"/>
        <v>0</v>
      </c>
      <c r="Q123" s="561">
        <f>Discount!$H$36</f>
        <v>0</v>
      </c>
      <c r="R123" s="561">
        <f t="shared" si="9"/>
        <v>0</v>
      </c>
      <c r="S123" s="561">
        <f t="shared" si="10"/>
        <v>0</v>
      </c>
      <c r="T123" s="658">
        <f t="shared" si="11"/>
        <v>0</v>
      </c>
    </row>
    <row r="124" spans="1:20" ht="31.5">
      <c r="A124" s="415">
        <v>107</v>
      </c>
      <c r="B124" s="484"/>
      <c r="C124" s="484"/>
      <c r="D124" s="478" t="s">
        <v>555</v>
      </c>
      <c r="E124" s="478">
        <v>1000076813</v>
      </c>
      <c r="F124" s="478">
        <v>82057000</v>
      </c>
      <c r="G124" s="477"/>
      <c r="H124" s="478">
        <v>18</v>
      </c>
      <c r="I124" s="476"/>
      <c r="J124" s="478" t="s">
        <v>582</v>
      </c>
      <c r="K124" s="478" t="s">
        <v>477</v>
      </c>
      <c r="L124" s="484">
        <v>3</v>
      </c>
      <c r="M124" s="661"/>
      <c r="N124" s="486" t="str">
        <f t="shared" si="6"/>
        <v>INCLUDED</v>
      </c>
      <c r="O124" s="558">
        <f t="shared" si="7"/>
        <v>0</v>
      </c>
      <c r="P124" s="558">
        <f t="shared" si="8"/>
        <v>0</v>
      </c>
      <c r="Q124" s="561">
        <f>Discount!$H$36</f>
        <v>0</v>
      </c>
      <c r="R124" s="561">
        <f t="shared" si="9"/>
        <v>0</v>
      </c>
      <c r="S124" s="561">
        <f t="shared" si="10"/>
        <v>0</v>
      </c>
      <c r="T124" s="658">
        <f t="shared" si="11"/>
        <v>0</v>
      </c>
    </row>
    <row r="125" spans="1:20" ht="31.5">
      <c r="A125" s="415">
        <v>108</v>
      </c>
      <c r="B125" s="484"/>
      <c r="C125" s="484"/>
      <c r="D125" s="478" t="s">
        <v>555</v>
      </c>
      <c r="E125" s="478">
        <v>1000076815</v>
      </c>
      <c r="F125" s="478">
        <v>82057000</v>
      </c>
      <c r="G125" s="477"/>
      <c r="H125" s="478">
        <v>18</v>
      </c>
      <c r="I125" s="476"/>
      <c r="J125" s="478" t="s">
        <v>583</v>
      </c>
      <c r="K125" s="478" t="s">
        <v>477</v>
      </c>
      <c r="L125" s="484">
        <v>100</v>
      </c>
      <c r="M125" s="661"/>
      <c r="N125" s="486" t="str">
        <f t="shared" si="6"/>
        <v>INCLUDED</v>
      </c>
      <c r="O125" s="558">
        <f t="shared" si="7"/>
        <v>0</v>
      </c>
      <c r="P125" s="558">
        <f t="shared" si="8"/>
        <v>0</v>
      </c>
      <c r="Q125" s="561">
        <f>Discount!$H$36</f>
        <v>0</v>
      </c>
      <c r="R125" s="561">
        <f t="shared" si="9"/>
        <v>0</v>
      </c>
      <c r="S125" s="561">
        <f t="shared" si="10"/>
        <v>0</v>
      </c>
      <c r="T125" s="658">
        <f t="shared" si="11"/>
        <v>0</v>
      </c>
    </row>
    <row r="126" spans="1:20" ht="31.5">
      <c r="A126" s="415">
        <v>109</v>
      </c>
      <c r="B126" s="484"/>
      <c r="C126" s="484"/>
      <c r="D126" s="478" t="s">
        <v>555</v>
      </c>
      <c r="E126" s="478">
        <v>1000076817</v>
      </c>
      <c r="F126" s="478">
        <v>82057000</v>
      </c>
      <c r="G126" s="477"/>
      <c r="H126" s="478">
        <v>18</v>
      </c>
      <c r="I126" s="476"/>
      <c r="J126" s="478" t="s">
        <v>584</v>
      </c>
      <c r="K126" s="478" t="s">
        <v>477</v>
      </c>
      <c r="L126" s="484">
        <v>3</v>
      </c>
      <c r="M126" s="661"/>
      <c r="N126" s="486" t="str">
        <f t="shared" si="6"/>
        <v>INCLUDED</v>
      </c>
      <c r="O126" s="558">
        <f t="shared" si="7"/>
        <v>0</v>
      </c>
      <c r="P126" s="558">
        <f t="shared" si="8"/>
        <v>0</v>
      </c>
      <c r="Q126" s="561">
        <f>Discount!$H$36</f>
        <v>0</v>
      </c>
      <c r="R126" s="561">
        <f t="shared" si="9"/>
        <v>0</v>
      </c>
      <c r="S126" s="561">
        <f t="shared" si="10"/>
        <v>0</v>
      </c>
      <c r="T126" s="658">
        <f t="shared" si="11"/>
        <v>0</v>
      </c>
    </row>
    <row r="127" spans="1:20">
      <c r="A127" s="415">
        <v>110</v>
      </c>
      <c r="B127" s="484"/>
      <c r="C127" s="484"/>
      <c r="D127" s="478" t="s">
        <v>555</v>
      </c>
      <c r="E127" s="478">
        <v>1000076818</v>
      </c>
      <c r="F127" s="478">
        <v>82057000</v>
      </c>
      <c r="G127" s="477"/>
      <c r="H127" s="478">
        <v>18</v>
      </c>
      <c r="I127" s="476"/>
      <c r="J127" s="478" t="s">
        <v>585</v>
      </c>
      <c r="K127" s="478" t="s">
        <v>475</v>
      </c>
      <c r="L127" s="484">
        <v>10</v>
      </c>
      <c r="M127" s="661"/>
      <c r="N127" s="486" t="str">
        <f t="shared" si="6"/>
        <v>INCLUDED</v>
      </c>
      <c r="O127" s="558">
        <f t="shared" si="7"/>
        <v>0</v>
      </c>
      <c r="P127" s="558">
        <f t="shared" si="8"/>
        <v>0</v>
      </c>
      <c r="Q127" s="561">
        <f>Discount!$H$36</f>
        <v>0</v>
      </c>
      <c r="R127" s="561">
        <f t="shared" si="9"/>
        <v>0</v>
      </c>
      <c r="S127" s="561">
        <f t="shared" si="10"/>
        <v>0</v>
      </c>
      <c r="T127" s="658">
        <f t="shared" si="11"/>
        <v>0</v>
      </c>
    </row>
    <row r="128" spans="1:20">
      <c r="A128" s="415">
        <v>111</v>
      </c>
      <c r="B128" s="484"/>
      <c r="C128" s="484"/>
      <c r="D128" s="478" t="s">
        <v>555</v>
      </c>
      <c r="E128" s="478">
        <v>1000076812</v>
      </c>
      <c r="F128" s="478">
        <v>82057000</v>
      </c>
      <c r="G128" s="477"/>
      <c r="H128" s="478">
        <v>18</v>
      </c>
      <c r="I128" s="476"/>
      <c r="J128" s="478" t="s">
        <v>586</v>
      </c>
      <c r="K128" s="478" t="s">
        <v>475</v>
      </c>
      <c r="L128" s="484">
        <v>5</v>
      </c>
      <c r="M128" s="661"/>
      <c r="N128" s="486" t="str">
        <f t="shared" si="6"/>
        <v>INCLUDED</v>
      </c>
      <c r="O128" s="558">
        <f t="shared" si="7"/>
        <v>0</v>
      </c>
      <c r="P128" s="558">
        <f t="shared" si="8"/>
        <v>0</v>
      </c>
      <c r="Q128" s="561">
        <f>Discount!$H$36</f>
        <v>0</v>
      </c>
      <c r="R128" s="561">
        <f t="shared" si="9"/>
        <v>0</v>
      </c>
      <c r="S128" s="561">
        <f t="shared" si="10"/>
        <v>0</v>
      </c>
      <c r="T128" s="658">
        <f t="shared" si="11"/>
        <v>0</v>
      </c>
    </row>
    <row r="129" spans="1:20">
      <c r="A129" s="415">
        <v>112</v>
      </c>
      <c r="B129" s="484"/>
      <c r="C129" s="484"/>
      <c r="D129" s="478" t="s">
        <v>555</v>
      </c>
      <c r="E129" s="478">
        <v>1000076814</v>
      </c>
      <c r="F129" s="478">
        <v>85353090</v>
      </c>
      <c r="G129" s="477"/>
      <c r="H129" s="478">
        <v>18</v>
      </c>
      <c r="I129" s="476"/>
      <c r="J129" s="478" t="s">
        <v>587</v>
      </c>
      <c r="K129" s="478" t="s">
        <v>475</v>
      </c>
      <c r="L129" s="484">
        <v>3</v>
      </c>
      <c r="M129" s="661"/>
      <c r="N129" s="486" t="str">
        <f t="shared" si="6"/>
        <v>INCLUDED</v>
      </c>
      <c r="O129" s="558">
        <f t="shared" si="7"/>
        <v>0</v>
      </c>
      <c r="P129" s="558">
        <f t="shared" si="8"/>
        <v>0</v>
      </c>
      <c r="Q129" s="561">
        <f>Discount!$H$36</f>
        <v>0</v>
      </c>
      <c r="R129" s="561">
        <f t="shared" si="9"/>
        <v>0</v>
      </c>
      <c r="S129" s="561">
        <f t="shared" si="10"/>
        <v>0</v>
      </c>
      <c r="T129" s="658">
        <f t="shared" si="11"/>
        <v>0</v>
      </c>
    </row>
    <row r="130" spans="1:20">
      <c r="A130" s="415">
        <v>113</v>
      </c>
      <c r="B130" s="484"/>
      <c r="C130" s="484"/>
      <c r="D130" s="478" t="s">
        <v>555</v>
      </c>
      <c r="E130" s="478">
        <v>1000076809</v>
      </c>
      <c r="F130" s="478">
        <v>85447090</v>
      </c>
      <c r="G130" s="477"/>
      <c r="H130" s="478">
        <v>18</v>
      </c>
      <c r="I130" s="476"/>
      <c r="J130" s="478" t="s">
        <v>588</v>
      </c>
      <c r="K130" s="478" t="s">
        <v>478</v>
      </c>
      <c r="L130" s="484">
        <v>0.3</v>
      </c>
      <c r="M130" s="661"/>
      <c r="N130" s="486" t="str">
        <f t="shared" si="6"/>
        <v>INCLUDED</v>
      </c>
      <c r="O130" s="558">
        <f t="shared" si="7"/>
        <v>0</v>
      </c>
      <c r="P130" s="558">
        <f t="shared" si="8"/>
        <v>0</v>
      </c>
      <c r="Q130" s="561">
        <f>Discount!$H$36</f>
        <v>0</v>
      </c>
      <c r="R130" s="561">
        <f t="shared" si="9"/>
        <v>0</v>
      </c>
      <c r="S130" s="561">
        <f t="shared" si="10"/>
        <v>0</v>
      </c>
      <c r="T130" s="658">
        <f t="shared" si="11"/>
        <v>0</v>
      </c>
    </row>
    <row r="131" spans="1:20">
      <c r="A131" s="415">
        <v>114</v>
      </c>
      <c r="B131" s="484"/>
      <c r="C131" s="484"/>
      <c r="D131" s="478" t="s">
        <v>555</v>
      </c>
      <c r="E131" s="478">
        <v>1000023471</v>
      </c>
      <c r="F131" s="478">
        <v>85372000</v>
      </c>
      <c r="G131" s="477"/>
      <c r="H131" s="478">
        <v>18</v>
      </c>
      <c r="I131" s="476"/>
      <c r="J131" s="478" t="s">
        <v>589</v>
      </c>
      <c r="K131" s="478" t="s">
        <v>475</v>
      </c>
      <c r="L131" s="484">
        <v>1</v>
      </c>
      <c r="M131" s="661"/>
      <c r="N131" s="486" t="str">
        <f t="shared" si="6"/>
        <v>INCLUDED</v>
      </c>
      <c r="O131" s="558">
        <f t="shared" si="7"/>
        <v>0</v>
      </c>
      <c r="P131" s="558">
        <f t="shared" si="8"/>
        <v>0</v>
      </c>
      <c r="Q131" s="561">
        <f>Discount!$H$36</f>
        <v>0</v>
      </c>
      <c r="R131" s="561">
        <f t="shared" si="9"/>
        <v>0</v>
      </c>
      <c r="S131" s="561">
        <f t="shared" si="10"/>
        <v>0</v>
      </c>
      <c r="T131" s="658">
        <f t="shared" si="11"/>
        <v>0</v>
      </c>
    </row>
    <row r="132" spans="1:20">
      <c r="A132" s="415">
        <v>115</v>
      </c>
      <c r="B132" s="484"/>
      <c r="C132" s="484"/>
      <c r="D132" s="478" t="s">
        <v>555</v>
      </c>
      <c r="E132" s="478">
        <v>1000066614</v>
      </c>
      <c r="F132" s="478">
        <v>73069011</v>
      </c>
      <c r="G132" s="477"/>
      <c r="H132" s="478">
        <v>18</v>
      </c>
      <c r="I132" s="476"/>
      <c r="J132" s="478" t="s">
        <v>590</v>
      </c>
      <c r="K132" s="478" t="s">
        <v>478</v>
      </c>
      <c r="L132" s="484">
        <v>0.3</v>
      </c>
      <c r="M132" s="661"/>
      <c r="N132" s="486" t="str">
        <f t="shared" si="6"/>
        <v>INCLUDED</v>
      </c>
      <c r="O132" s="558">
        <f t="shared" si="7"/>
        <v>0</v>
      </c>
      <c r="P132" s="558">
        <f t="shared" si="8"/>
        <v>0</v>
      </c>
      <c r="Q132" s="561">
        <f>Discount!$H$36</f>
        <v>0</v>
      </c>
      <c r="R132" s="561">
        <f t="shared" si="9"/>
        <v>0</v>
      </c>
      <c r="S132" s="561">
        <f t="shared" si="10"/>
        <v>0</v>
      </c>
      <c r="T132" s="658">
        <f t="shared" si="11"/>
        <v>0</v>
      </c>
    </row>
    <row r="133" spans="1:20">
      <c r="A133" s="415">
        <v>116</v>
      </c>
      <c r="B133" s="484"/>
      <c r="C133" s="484"/>
      <c r="D133" s="478" t="s">
        <v>555</v>
      </c>
      <c r="E133" s="478">
        <v>1000066612</v>
      </c>
      <c r="F133" s="478">
        <v>73071900</v>
      </c>
      <c r="G133" s="477"/>
      <c r="H133" s="478">
        <v>18</v>
      </c>
      <c r="I133" s="476"/>
      <c r="J133" s="478" t="s">
        <v>591</v>
      </c>
      <c r="K133" s="478" t="s">
        <v>475</v>
      </c>
      <c r="L133" s="484">
        <v>5</v>
      </c>
      <c r="M133" s="661"/>
      <c r="N133" s="486" t="str">
        <f t="shared" si="6"/>
        <v>INCLUDED</v>
      </c>
      <c r="O133" s="558">
        <f t="shared" si="7"/>
        <v>0</v>
      </c>
      <c r="P133" s="558">
        <f t="shared" si="8"/>
        <v>0</v>
      </c>
      <c r="Q133" s="561">
        <f>Discount!$H$36</f>
        <v>0</v>
      </c>
      <c r="R133" s="561">
        <f t="shared" si="9"/>
        <v>0</v>
      </c>
      <c r="S133" s="561">
        <f t="shared" si="10"/>
        <v>0</v>
      </c>
      <c r="T133" s="658">
        <f t="shared" si="11"/>
        <v>0</v>
      </c>
    </row>
    <row r="134" spans="1:20" ht="31.5">
      <c r="A134" s="415">
        <v>117</v>
      </c>
      <c r="B134" s="484"/>
      <c r="C134" s="484"/>
      <c r="D134" s="478" t="s">
        <v>555</v>
      </c>
      <c r="E134" s="478">
        <v>1000066613</v>
      </c>
      <c r="F134" s="478">
        <v>83071000</v>
      </c>
      <c r="G134" s="477"/>
      <c r="H134" s="478">
        <v>18</v>
      </c>
      <c r="I134" s="476"/>
      <c r="J134" s="478" t="s">
        <v>592</v>
      </c>
      <c r="K134" s="478" t="s">
        <v>475</v>
      </c>
      <c r="L134" s="484">
        <v>2</v>
      </c>
      <c r="M134" s="661"/>
      <c r="N134" s="486" t="str">
        <f t="shared" si="6"/>
        <v>INCLUDED</v>
      </c>
      <c r="O134" s="558">
        <f t="shared" si="7"/>
        <v>0</v>
      </c>
      <c r="P134" s="558">
        <f t="shared" si="8"/>
        <v>0</v>
      </c>
      <c r="Q134" s="561">
        <f>Discount!$H$36</f>
        <v>0</v>
      </c>
      <c r="R134" s="561">
        <f t="shared" si="9"/>
        <v>0</v>
      </c>
      <c r="S134" s="561">
        <f t="shared" si="10"/>
        <v>0</v>
      </c>
      <c r="T134" s="658">
        <f t="shared" si="11"/>
        <v>0</v>
      </c>
    </row>
    <row r="135" spans="1:20" ht="13.15" customHeight="1">
      <c r="A135" s="750"/>
      <c r="B135" s="751"/>
      <c r="C135" s="751"/>
      <c r="D135" s="751"/>
      <c r="E135" s="751"/>
      <c r="F135" s="751"/>
      <c r="G135" s="751"/>
      <c r="H135" s="751"/>
      <c r="I135" s="751"/>
      <c r="J135" s="751"/>
      <c r="K135" s="751"/>
      <c r="L135" s="751"/>
      <c r="M135" s="751"/>
      <c r="N135" s="752"/>
      <c r="O135" s="558"/>
      <c r="P135" s="558"/>
      <c r="Q135" s="561"/>
      <c r="R135" s="561"/>
      <c r="S135" s="561"/>
      <c r="T135" s="658">
        <f t="shared" ref="T135" si="12">M135*L135</f>
        <v>0</v>
      </c>
    </row>
    <row r="136" spans="1:20" ht="16.5" customHeight="1">
      <c r="A136" s="742" t="s">
        <v>461</v>
      </c>
      <c r="B136" s="743"/>
      <c r="C136" s="743"/>
      <c r="D136" s="743"/>
      <c r="E136" s="743"/>
      <c r="F136" s="743"/>
      <c r="G136" s="743"/>
      <c r="H136" s="743"/>
      <c r="I136" s="743"/>
      <c r="J136" s="743"/>
      <c r="K136" s="743"/>
      <c r="L136" s="743"/>
      <c r="M136" s="744"/>
      <c r="N136" s="647">
        <f>SUM(N18:N134)</f>
        <v>0</v>
      </c>
      <c r="O136" s="559"/>
      <c r="P136" s="560">
        <f>SUM(P18:P134)</f>
        <v>0</v>
      </c>
      <c r="Q136" s="560">
        <f t="shared" ref="Q136:T136" si="13">SUM(Q18:Q134)</f>
        <v>0</v>
      </c>
      <c r="R136" s="560">
        <f t="shared" si="13"/>
        <v>0</v>
      </c>
      <c r="S136" s="560">
        <f t="shared" si="13"/>
        <v>0</v>
      </c>
      <c r="T136" s="560">
        <f t="shared" si="13"/>
        <v>0</v>
      </c>
    </row>
    <row r="137" spans="1:20" ht="16.5">
      <c r="A137" s="742" t="s">
        <v>265</v>
      </c>
      <c r="B137" s="743"/>
      <c r="C137" s="743"/>
      <c r="D137" s="743"/>
      <c r="E137" s="743"/>
      <c r="F137" s="743"/>
      <c r="G137" s="743"/>
      <c r="H137" s="743"/>
      <c r="I137" s="743"/>
      <c r="J137" s="743"/>
      <c r="K137" s="743"/>
      <c r="L137" s="743"/>
      <c r="M137" s="744"/>
      <c r="N137" s="647">
        <f>'Sch-7'!M18</f>
        <v>0</v>
      </c>
      <c r="Q137" s="460"/>
      <c r="R137" s="460"/>
      <c r="S137" s="460"/>
    </row>
    <row r="138" spans="1:20" ht="16.5">
      <c r="A138" s="748" t="s">
        <v>462</v>
      </c>
      <c r="B138" s="748"/>
      <c r="C138" s="748"/>
      <c r="D138" s="748"/>
      <c r="E138" s="748"/>
      <c r="F138" s="748"/>
      <c r="G138" s="748"/>
      <c r="H138" s="748"/>
      <c r="I138" s="748"/>
      <c r="J138" s="748"/>
      <c r="K138" s="748"/>
      <c r="L138" s="748"/>
      <c r="M138" s="748"/>
      <c r="N138" s="647">
        <f>N136+N137</f>
        <v>0</v>
      </c>
      <c r="Q138" s="460"/>
      <c r="R138" s="460"/>
      <c r="S138" s="460"/>
    </row>
    <row r="139" spans="1:20" ht="32.25" customHeight="1">
      <c r="B139" s="746" t="s">
        <v>302</v>
      </c>
      <c r="C139" s="746"/>
      <c r="D139" s="746"/>
      <c r="E139" s="746"/>
      <c r="F139" s="746"/>
      <c r="G139" s="746"/>
      <c r="H139" s="746"/>
      <c r="I139" s="746"/>
      <c r="J139" s="746"/>
      <c r="K139" s="746"/>
      <c r="L139" s="746"/>
      <c r="M139" s="746"/>
      <c r="N139" s="746"/>
      <c r="Q139" s="460"/>
      <c r="R139" s="460"/>
      <c r="S139" s="460"/>
    </row>
    <row r="140" spans="1:20">
      <c r="H140" s="429"/>
      <c r="O140" s="460"/>
      <c r="P140" s="460"/>
      <c r="Q140" s="460"/>
      <c r="R140" s="460"/>
      <c r="S140" s="460"/>
    </row>
    <row r="141" spans="1:20" ht="16.5">
      <c r="B141" s="459" t="s">
        <v>307</v>
      </c>
      <c r="C141" s="749" t="str">
        <f>'Names of Bidder'!C22&amp;" "&amp;'Names of Bidder'!D22&amp;" "&amp;'Names of Bidder'!E22</f>
        <v xml:space="preserve">  </v>
      </c>
      <c r="D141" s="745"/>
      <c r="H141" s="429"/>
      <c r="I141" s="482"/>
      <c r="J141" s="531" t="s">
        <v>309</v>
      </c>
      <c r="K141" s="747" t="str">
        <f>IF('Names of Bidder'!C19="","",'Names of Bidder'!C19)</f>
        <v/>
      </c>
      <c r="L141" s="747"/>
      <c r="M141" s="747"/>
      <c r="N141" s="747"/>
      <c r="O141" s="460"/>
      <c r="P141" s="460"/>
      <c r="Q141" s="460"/>
      <c r="R141" s="460"/>
      <c r="S141" s="460"/>
    </row>
    <row r="142" spans="1:20" ht="16.5">
      <c r="B142" s="459" t="s">
        <v>308</v>
      </c>
      <c r="C142" s="745" t="str">
        <f>IF('Names of Bidder'!C23="","",'Names of Bidder'!C23)</f>
        <v/>
      </c>
      <c r="D142" s="745"/>
      <c r="H142" s="429"/>
      <c r="I142" s="482"/>
      <c r="J142" s="531" t="s">
        <v>124</v>
      </c>
      <c r="K142" s="747" t="str">
        <f>IF('Names of Bidder'!C20="","",'Names of Bidder'!C20)</f>
        <v/>
      </c>
      <c r="L142" s="747"/>
      <c r="M142" s="747"/>
      <c r="N142" s="747"/>
      <c r="O142" s="460"/>
      <c r="P142" s="460"/>
      <c r="Q142" s="460"/>
      <c r="R142" s="460"/>
      <c r="S142" s="460"/>
    </row>
    <row r="143" spans="1:20">
      <c r="H143" s="429"/>
      <c r="O143" s="460"/>
      <c r="P143" s="460"/>
      <c r="Q143" s="460"/>
      <c r="R143" s="460"/>
      <c r="S143" s="460"/>
    </row>
    <row r="144" spans="1:20">
      <c r="G144" s="483"/>
      <c r="H144" s="483"/>
      <c r="I144" s="483"/>
    </row>
    <row r="145" spans="7:9">
      <c r="G145" s="483"/>
      <c r="H145" s="483"/>
      <c r="I145" s="483"/>
    </row>
    <row r="146" spans="7:9">
      <c r="G146" s="483"/>
      <c r="H146" s="483"/>
      <c r="I146" s="483"/>
    </row>
    <row r="147" spans="7:9">
      <c r="G147" s="483"/>
      <c r="H147" s="483"/>
      <c r="I147" s="483"/>
    </row>
    <row r="148" spans="7:9">
      <c r="G148" s="483"/>
      <c r="H148" s="483"/>
      <c r="I148" s="483"/>
    </row>
    <row r="149" spans="7:9">
      <c r="G149" s="483"/>
      <c r="H149" s="483"/>
      <c r="I149" s="483"/>
    </row>
    <row r="150" spans="7:9">
      <c r="G150" s="483"/>
      <c r="H150" s="483"/>
      <c r="I150" s="483"/>
    </row>
    <row r="151" spans="7:9">
      <c r="G151" s="483"/>
      <c r="H151" s="483"/>
      <c r="I151" s="483"/>
    </row>
    <row r="152" spans="7:9">
      <c r="G152" s="483"/>
      <c r="H152" s="483"/>
      <c r="I152" s="483"/>
    </row>
    <row r="153" spans="7:9">
      <c r="G153" s="483"/>
      <c r="H153" s="483"/>
      <c r="I153" s="483"/>
    </row>
    <row r="154" spans="7:9">
      <c r="G154" s="483"/>
      <c r="H154" s="483"/>
      <c r="I154" s="483"/>
    </row>
    <row r="155" spans="7:9">
      <c r="G155" s="483"/>
      <c r="H155" s="483"/>
      <c r="I155" s="483"/>
    </row>
    <row r="156" spans="7:9">
      <c r="G156" s="483"/>
      <c r="H156" s="483"/>
      <c r="I156" s="483"/>
    </row>
    <row r="157" spans="7:9">
      <c r="G157" s="483"/>
      <c r="H157" s="483"/>
      <c r="I157" s="483"/>
    </row>
    <row r="158" spans="7:9">
      <c r="G158" s="483"/>
      <c r="H158" s="483"/>
      <c r="I158" s="483"/>
    </row>
    <row r="159" spans="7:9">
      <c r="G159" s="483"/>
      <c r="H159" s="483"/>
      <c r="I159" s="483"/>
    </row>
    <row r="160" spans="7:9">
      <c r="G160" s="483"/>
      <c r="H160" s="483"/>
      <c r="I160" s="483"/>
    </row>
    <row r="161" spans="7:9">
      <c r="G161" s="483"/>
      <c r="H161" s="483"/>
      <c r="I161" s="483"/>
    </row>
    <row r="162" spans="7:9">
      <c r="G162" s="483"/>
      <c r="H162" s="483"/>
      <c r="I162" s="483"/>
    </row>
    <row r="163" spans="7:9">
      <c r="G163" s="483"/>
      <c r="H163" s="483"/>
      <c r="I163" s="483"/>
    </row>
    <row r="164" spans="7:9">
      <c r="G164" s="483"/>
      <c r="H164" s="483"/>
      <c r="I164" s="483"/>
    </row>
    <row r="165" spans="7:9">
      <c r="G165" s="483"/>
      <c r="H165" s="483"/>
      <c r="I165" s="483"/>
    </row>
    <row r="166" spans="7:9">
      <c r="G166" s="483"/>
      <c r="H166" s="483"/>
      <c r="I166" s="483"/>
    </row>
    <row r="167" spans="7:9">
      <c r="G167" s="483"/>
      <c r="H167" s="483"/>
      <c r="I167" s="483"/>
    </row>
    <row r="168" spans="7:9">
      <c r="G168" s="483"/>
      <c r="H168" s="483"/>
      <c r="I168" s="483"/>
    </row>
  </sheetData>
  <sheetProtection algorithmName="SHA-512" hashValue="5EbJmOoU5bBqJ9+x+6h9ymE7WSlW1VNVhhotsI7dG/BGQHGBkhOC2AB/7UaUSfl3i/IW2EXwJi6+gglTfouCGg==" saltValue="klmK6SPG3/duv4eEBCoyww==" spinCount="100000" sheet="1" formatColumns="0" formatRows="0" selectLockedCells="1"/>
  <customSheetViews>
    <customSheetView guid="{89CB4E6A-722E-4E39-885D-E2A6D0D08321}" scale="70" showPageBreaks="1" fitToPage="1" printArea="1" hiddenColumns="1" view="pageBreakPreview" topLeftCell="E157">
      <selection activeCell="M18" sqref="M18"/>
      <pageMargins left="0.25" right="0.25" top="0.75" bottom="0.5" header="0.3" footer="0.5"/>
      <printOptions horizontalCentered="1"/>
      <pageSetup paperSize="9" scale="44" fitToHeight="0" orientation="landscape" r:id="rId1"/>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2"/>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3"/>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4"/>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5"/>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6"/>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0"/>
      <headerFooter>
        <oddHeader>&amp;RSchedule-1Page &amp;P of &amp;N</oddHeader>
      </headerFooter>
    </customSheetView>
    <customSheetView guid="{889C3D82-0A24-4765-A688-A80A782F5056}" scale="85" showPageBreaks="1" fitToPage="1" printArea="1" hiddenColumns="1" view="pageBreakPreview">
      <selection activeCell="M17" sqref="M17"/>
      <pageMargins left="0.25" right="0.25" top="0.75" bottom="0.5" header="0.3" footer="0.5"/>
      <printOptions horizontalCentered="1"/>
      <pageSetup paperSize="9" scale="44" fitToHeight="0" orientation="landscape" r:id="rId11"/>
      <headerFooter>
        <oddHeader>&amp;RSchedule-1Page &amp;P of &amp;N</oddHeader>
      </headerFooter>
    </customSheetView>
  </customSheetViews>
  <mergeCells count="24">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136:M136"/>
    <mergeCell ref="C142:D142"/>
    <mergeCell ref="B139:N139"/>
    <mergeCell ref="K142:N142"/>
    <mergeCell ref="K141:N141"/>
    <mergeCell ref="A137:M137"/>
    <mergeCell ref="A138:M138"/>
    <mergeCell ref="C141:D141"/>
    <mergeCell ref="A135:N135"/>
    <mergeCell ref="B17:G17"/>
  </mergeCells>
  <conditionalFormatting sqref="I18:I134">
    <cfRule type="expression" dxfId="4" priority="1" stopIfTrue="1">
      <formula>H18&gt;0</formula>
    </cfRule>
  </conditionalFormatting>
  <dataValidations count="2">
    <dataValidation type="list" operator="greaterThan" allowBlank="1" showInputMessage="1" showErrorMessage="1" sqref="I18:I134" xr:uid="{00000000-0002-0000-0400-000000000000}">
      <formula1>"0%,5%,12%,18%,28%"</formula1>
    </dataValidation>
    <dataValidation type="decimal" operator="greaterThanOrEqual" allowBlank="1" showInputMessage="1" showErrorMessage="1" sqref="M18:M134" xr:uid="{00000000-0002-0000-0400-000002000000}">
      <formula1>0</formula1>
    </dataValidation>
  </dataValidations>
  <printOptions horizontalCentered="1"/>
  <pageMargins left="0.25" right="0.25" top="0.75" bottom="0.5" header="0.3" footer="0.5"/>
  <pageSetup paperSize="9" scale="53" fitToHeight="0" orientation="landscape" r:id="rId12"/>
  <headerFooter>
    <oddHeader>&amp;RSchedule-1Page &amp;P of &amp;N</oddHeader>
  </headerFooter>
  <rowBreaks count="1" manualBreakCount="1">
    <brk id="64" max="13" man="1"/>
  </rowBreaks>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142"/>
  <sheetViews>
    <sheetView view="pageBreakPreview" topLeftCell="F6" zoomScale="70" zoomScaleSheetLayoutView="70" workbookViewId="0">
      <selection activeCell="I18" sqref="I18"/>
    </sheetView>
  </sheetViews>
  <sheetFormatPr defaultColWidth="9.140625" defaultRowHeight="15.75"/>
  <cols>
    <col min="1" max="1" width="6.140625" style="391" customWidth="1"/>
    <col min="2" max="2" width="15" style="391" hidden="1" customWidth="1"/>
    <col min="3" max="3" width="11.28515625" style="391" hidden="1" customWidth="1"/>
    <col min="4" max="4" width="33.85546875" style="391" bestFit="1" customWidth="1"/>
    <col min="5" max="5" width="20.28515625" style="391" customWidth="1"/>
    <col min="6" max="6" width="105.7109375" style="385" customWidth="1"/>
    <col min="7" max="7" width="11.28515625" style="391" customWidth="1"/>
    <col min="8" max="8" width="17.5703125" style="391" customWidth="1"/>
    <col min="9" max="9" width="18.85546875" style="8" customWidth="1"/>
    <col min="10" max="10" width="24.28515625" style="391" customWidth="1"/>
    <col min="11" max="13" width="10.28515625" style="381" customWidth="1"/>
    <col min="14" max="14" width="9.140625" style="381" customWidth="1"/>
    <col min="15" max="28" width="9.140625" style="381"/>
    <col min="29" max="16384" width="9.140625" style="389"/>
  </cols>
  <sheetData>
    <row r="1" spans="1:32" ht="27.75" customHeight="1">
      <c r="A1" s="1" t="str">
        <f>Basic!B5</f>
        <v>CC/NT/W-TW/DOM/A04/25/06315</v>
      </c>
      <c r="B1" s="1"/>
      <c r="C1" s="1"/>
      <c r="D1" s="384"/>
      <c r="E1" s="384"/>
      <c r="F1" s="384"/>
      <c r="G1" s="387"/>
      <c r="H1" s="387"/>
      <c r="I1" s="388"/>
      <c r="J1" s="562" t="s">
        <v>14</v>
      </c>
    </row>
    <row r="2" spans="1:32" ht="21.75" customHeight="1">
      <c r="A2" s="383"/>
      <c r="B2" s="383"/>
      <c r="C2" s="383"/>
      <c r="D2" s="383"/>
      <c r="E2" s="383"/>
      <c r="F2" s="383"/>
      <c r="G2" s="321"/>
      <c r="H2" s="321"/>
      <c r="I2" s="389"/>
      <c r="J2" s="321"/>
    </row>
    <row r="3" spans="1:32" ht="86.25" customHeight="1">
      <c r="A3" s="771" t="str">
        <f>Cover!$B$2</f>
        <v xml:space="preserve">Tower Package TW03 for Zing-Zingbar to Sissu portion of ±350 KV HVDC Pang-Kaithal Transmission Line associated with Transmission system for evacuation of RE power from renewable energy parks in Leh (5 GW Leh-Kaithal transmission corridor)
</v>
      </c>
      <c r="B3" s="771"/>
      <c r="C3" s="771"/>
      <c r="D3" s="771"/>
      <c r="E3" s="771"/>
      <c r="F3" s="771"/>
      <c r="G3" s="771"/>
      <c r="H3" s="771"/>
      <c r="I3" s="771"/>
      <c r="J3" s="771"/>
      <c r="K3" s="390"/>
      <c r="N3" s="769"/>
      <c r="O3" s="769"/>
      <c r="AC3" s="381"/>
      <c r="AD3" s="381"/>
      <c r="AE3" s="381"/>
      <c r="AF3" s="381"/>
    </row>
    <row r="4" spans="1:32" ht="21.95" customHeight="1">
      <c r="A4" s="770" t="s">
        <v>0</v>
      </c>
      <c r="B4" s="770"/>
      <c r="C4" s="770"/>
      <c r="D4" s="770"/>
      <c r="E4" s="770"/>
      <c r="F4" s="770"/>
      <c r="G4" s="770"/>
      <c r="H4" s="770"/>
      <c r="I4" s="770"/>
      <c r="J4" s="770"/>
    </row>
    <row r="5" spans="1:32" ht="15" customHeight="1">
      <c r="J5" s="321"/>
    </row>
    <row r="6" spans="1:32" ht="22.5" customHeight="1">
      <c r="A6" s="758" t="s">
        <v>339</v>
      </c>
      <c r="B6" s="758"/>
      <c r="C6" s="4"/>
      <c r="D6" s="321"/>
      <c r="E6" s="4"/>
      <c r="F6" s="4"/>
      <c r="G6" s="4"/>
      <c r="H6" s="4"/>
      <c r="I6" s="4"/>
      <c r="J6" s="321"/>
    </row>
    <row r="7" spans="1:32" ht="25.5" customHeight="1">
      <c r="A7" s="762">
        <f>'Sch-1'!A7</f>
        <v>0</v>
      </c>
      <c r="B7" s="762"/>
      <c r="C7" s="762"/>
      <c r="D7" s="762"/>
      <c r="E7" s="762"/>
      <c r="F7" s="762"/>
      <c r="G7" s="525"/>
      <c r="H7" s="413" t="s">
        <v>1</v>
      </c>
      <c r="I7" s="525"/>
      <c r="J7" s="321"/>
    </row>
    <row r="8" spans="1:32" ht="29.25" customHeight="1">
      <c r="A8" s="759" t="str">
        <f>"Bidder’s Name and Address  (" &amp; MID('Names of Bidder'!A9,9, 20) &amp; ") :"</f>
        <v>Bidder’s Name and Address  (Sole Bidder) :</v>
      </c>
      <c r="B8" s="759"/>
      <c r="C8" s="759"/>
      <c r="D8" s="759"/>
      <c r="E8" s="759"/>
      <c r="F8" s="759"/>
      <c r="G8" s="759"/>
      <c r="H8" s="235" t="s">
        <v>2</v>
      </c>
      <c r="I8" s="397"/>
      <c r="J8" s="321"/>
    </row>
    <row r="9" spans="1:32" ht="26.25" customHeight="1">
      <c r="A9" s="418" t="s">
        <v>12</v>
      </c>
      <c r="B9" s="373"/>
      <c r="C9" s="762" t="str">
        <f>IF('Names of Bidder'!C9=0, "", 'Names of Bidder'!C9)</f>
        <v/>
      </c>
      <c r="D9" s="762"/>
      <c r="E9" s="762"/>
      <c r="F9" s="526"/>
      <c r="G9" s="526"/>
      <c r="H9" s="235" t="s">
        <v>3</v>
      </c>
      <c r="I9" s="375"/>
      <c r="J9" s="321"/>
    </row>
    <row r="10" spans="1:32" ht="17.25" customHeight="1">
      <c r="A10" s="418" t="s">
        <v>11</v>
      </c>
      <c r="B10" s="373"/>
      <c r="C10" s="761" t="str">
        <f>IF('Names of Bidder'!C10=0, "", 'Names of Bidder'!C10)</f>
        <v/>
      </c>
      <c r="D10" s="761"/>
      <c r="E10" s="761"/>
      <c r="F10" s="526"/>
      <c r="G10" s="526"/>
      <c r="H10" s="235" t="s">
        <v>4</v>
      </c>
      <c r="I10" s="375"/>
      <c r="J10" s="321"/>
    </row>
    <row r="11" spans="1:32" ht="18" customHeight="1">
      <c r="A11" s="375"/>
      <c r="B11" s="375"/>
      <c r="C11" s="761" t="str">
        <f>IF('Names of Bidder'!C11=0, "", 'Names of Bidder'!C11)</f>
        <v/>
      </c>
      <c r="D11" s="761"/>
      <c r="E11" s="761"/>
      <c r="F11" s="526"/>
      <c r="G11" s="526"/>
      <c r="H11" s="235" t="s">
        <v>5</v>
      </c>
      <c r="I11" s="375"/>
      <c r="J11" s="321"/>
    </row>
    <row r="12" spans="1:32" ht="18" customHeight="1">
      <c r="A12" s="375"/>
      <c r="B12" s="375"/>
      <c r="C12" s="761" t="str">
        <f>IF('Names of Bidder'!C12=0, "", 'Names of Bidder'!C12)</f>
        <v/>
      </c>
      <c r="D12" s="761"/>
      <c r="E12" s="761"/>
      <c r="F12" s="526"/>
      <c r="G12" s="526"/>
      <c r="H12" s="235" t="s">
        <v>6</v>
      </c>
      <c r="I12" s="375"/>
      <c r="J12" s="321"/>
    </row>
    <row r="13" spans="1:32" s="397" customFormat="1" ht="26.45" customHeight="1">
      <c r="A13" s="764" t="s">
        <v>352</v>
      </c>
      <c r="B13" s="764"/>
      <c r="C13" s="764"/>
      <c r="D13" s="764"/>
      <c r="E13" s="764"/>
      <c r="F13" s="764"/>
      <c r="G13" s="764"/>
      <c r="H13" s="764"/>
      <c r="I13" s="764"/>
      <c r="J13" s="764"/>
      <c r="K13" s="426"/>
      <c r="L13" s="426"/>
      <c r="M13" s="426"/>
      <c r="N13" s="426"/>
      <c r="O13" s="426"/>
      <c r="P13" s="426"/>
      <c r="Q13" s="426"/>
      <c r="R13" s="426"/>
      <c r="S13" s="426"/>
      <c r="T13" s="426"/>
      <c r="U13" s="426"/>
      <c r="V13" s="426"/>
      <c r="W13" s="426"/>
      <c r="X13" s="426"/>
      <c r="Y13" s="426"/>
      <c r="Z13" s="426"/>
      <c r="AA13" s="426"/>
      <c r="AB13" s="426"/>
    </row>
    <row r="14" spans="1:32" ht="20.25" customHeight="1" thickBot="1">
      <c r="A14" s="361"/>
      <c r="B14" s="361"/>
      <c r="C14" s="361"/>
      <c r="D14" s="361"/>
      <c r="E14" s="361"/>
      <c r="F14" s="386"/>
      <c r="G14" s="392"/>
      <c r="H14" s="392"/>
      <c r="I14" s="773" t="s">
        <v>344</v>
      </c>
      <c r="J14" s="773"/>
    </row>
    <row r="15" spans="1:32" ht="102" customHeight="1">
      <c r="A15" s="12" t="s">
        <v>7</v>
      </c>
      <c r="B15" s="16" t="s">
        <v>260</v>
      </c>
      <c r="C15" s="16" t="s">
        <v>272</v>
      </c>
      <c r="D15" s="16" t="s">
        <v>274</v>
      </c>
      <c r="E15" s="16" t="s">
        <v>13</v>
      </c>
      <c r="F15" s="13" t="s">
        <v>15</v>
      </c>
      <c r="G15" s="13" t="s">
        <v>9</v>
      </c>
      <c r="H15" s="13" t="s">
        <v>16</v>
      </c>
      <c r="I15" s="13" t="s">
        <v>351</v>
      </c>
      <c r="J15" s="14" t="s">
        <v>350</v>
      </c>
    </row>
    <row r="16" spans="1:32" s="538" customFormat="1">
      <c r="A16" s="533">
        <v>1</v>
      </c>
      <c r="B16" s="533">
        <v>2</v>
      </c>
      <c r="C16" s="533">
        <v>3</v>
      </c>
      <c r="D16" s="533">
        <v>4</v>
      </c>
      <c r="E16" s="533">
        <v>5</v>
      </c>
      <c r="F16" s="533">
        <v>6</v>
      </c>
      <c r="G16" s="533">
        <v>7</v>
      </c>
      <c r="H16" s="533">
        <v>8</v>
      </c>
      <c r="I16" s="533">
        <v>9</v>
      </c>
      <c r="J16" s="533" t="s">
        <v>345</v>
      </c>
      <c r="K16" s="537"/>
      <c r="L16" s="537"/>
      <c r="M16" s="537"/>
      <c r="N16" s="537"/>
      <c r="O16" s="537"/>
      <c r="P16" s="537"/>
      <c r="Q16" s="537"/>
      <c r="R16" s="537"/>
      <c r="S16" s="537"/>
      <c r="T16" s="537"/>
      <c r="U16" s="537"/>
      <c r="V16" s="537"/>
      <c r="W16" s="537"/>
      <c r="X16" s="537"/>
      <c r="Y16" s="537"/>
      <c r="Z16" s="537"/>
      <c r="AA16" s="537"/>
      <c r="AB16" s="537"/>
    </row>
    <row r="17" spans="1:28" s="678" customFormat="1" ht="16.5">
      <c r="A17" s="673"/>
      <c r="B17" s="753" t="s">
        <v>539</v>
      </c>
      <c r="C17" s="754"/>
      <c r="D17" s="754"/>
      <c r="E17" s="754"/>
      <c r="F17" s="754"/>
      <c r="G17" s="755"/>
      <c r="H17" s="675"/>
      <c r="I17" s="675"/>
      <c r="J17" s="675"/>
      <c r="K17" s="677"/>
      <c r="L17" s="677"/>
      <c r="M17" s="677"/>
      <c r="N17" s="677"/>
      <c r="O17" s="677"/>
      <c r="P17" s="677"/>
      <c r="Q17" s="677"/>
      <c r="R17" s="677"/>
      <c r="S17" s="677"/>
      <c r="T17" s="677"/>
      <c r="U17" s="677"/>
      <c r="V17" s="677"/>
      <c r="W17" s="677"/>
      <c r="X17" s="677"/>
      <c r="Y17" s="677"/>
      <c r="Z17" s="677"/>
      <c r="AA17" s="677"/>
      <c r="AB17" s="677"/>
    </row>
    <row r="18" spans="1:28">
      <c r="A18" s="415">
        <v>1</v>
      </c>
      <c r="B18" s="484"/>
      <c r="C18" s="484"/>
      <c r="D18" s="688" t="s">
        <v>540</v>
      </c>
      <c r="E18" s="687">
        <v>1000013472</v>
      </c>
      <c r="F18" s="688" t="s">
        <v>500</v>
      </c>
      <c r="G18" s="689" t="s">
        <v>496</v>
      </c>
      <c r="H18" s="684">
        <v>492</v>
      </c>
      <c r="I18" s="485"/>
      <c r="J18" s="486" t="str">
        <f t="shared" ref="J18:J81" si="0">IF(I18=0, "INCLUDED", IF(ISERROR(I18*H18), I18, I18*H18))</f>
        <v>INCLUDED</v>
      </c>
    </row>
    <row r="19" spans="1:28">
      <c r="A19" s="415">
        <v>2</v>
      </c>
      <c r="B19" s="484"/>
      <c r="C19" s="484"/>
      <c r="D19" s="688" t="s">
        <v>540</v>
      </c>
      <c r="E19" s="687">
        <v>1000007847</v>
      </c>
      <c r="F19" s="688" t="s">
        <v>501</v>
      </c>
      <c r="G19" s="689" t="s">
        <v>496</v>
      </c>
      <c r="H19" s="684">
        <v>11</v>
      </c>
      <c r="I19" s="485"/>
      <c r="J19" s="486" t="str">
        <f t="shared" si="0"/>
        <v>INCLUDED</v>
      </c>
    </row>
    <row r="20" spans="1:28">
      <c r="A20" s="415">
        <v>3</v>
      </c>
      <c r="B20" s="484"/>
      <c r="C20" s="484"/>
      <c r="D20" s="688" t="s">
        <v>540</v>
      </c>
      <c r="E20" s="687">
        <v>1000013472</v>
      </c>
      <c r="F20" s="688" t="s">
        <v>500</v>
      </c>
      <c r="G20" s="689" t="s">
        <v>496</v>
      </c>
      <c r="H20" s="684">
        <v>4.9000000000000004</v>
      </c>
      <c r="I20" s="485"/>
      <c r="J20" s="486" t="str">
        <f t="shared" si="0"/>
        <v>INCLUDED</v>
      </c>
    </row>
    <row r="21" spans="1:28">
      <c r="A21" s="415">
        <v>4</v>
      </c>
      <c r="B21" s="484"/>
      <c r="C21" s="484"/>
      <c r="D21" s="688" t="s">
        <v>540</v>
      </c>
      <c r="E21" s="687">
        <v>1000007847</v>
      </c>
      <c r="F21" s="688" t="s">
        <v>501</v>
      </c>
      <c r="G21" s="689" t="s">
        <v>496</v>
      </c>
      <c r="H21" s="684">
        <v>0.1</v>
      </c>
      <c r="I21" s="485"/>
      <c r="J21" s="486" t="str">
        <f t="shared" si="0"/>
        <v>INCLUDED</v>
      </c>
    </row>
    <row r="22" spans="1:28" ht="63">
      <c r="A22" s="415">
        <v>5</v>
      </c>
      <c r="B22" s="484"/>
      <c r="C22" s="484"/>
      <c r="D22" s="688" t="s">
        <v>540</v>
      </c>
      <c r="E22" s="687">
        <v>1000033625</v>
      </c>
      <c r="F22" s="688" t="s">
        <v>556</v>
      </c>
      <c r="G22" s="689" t="s">
        <v>496</v>
      </c>
      <c r="H22" s="684">
        <v>4087</v>
      </c>
      <c r="I22" s="485"/>
      <c r="J22" s="486" t="str">
        <f t="shared" si="0"/>
        <v>INCLUDED</v>
      </c>
    </row>
    <row r="23" spans="1:28" ht="63">
      <c r="A23" s="415">
        <v>6</v>
      </c>
      <c r="B23" s="484"/>
      <c r="C23" s="484"/>
      <c r="D23" s="688" t="s">
        <v>540</v>
      </c>
      <c r="E23" s="687">
        <v>1000033623</v>
      </c>
      <c r="F23" s="688" t="s">
        <v>557</v>
      </c>
      <c r="G23" s="689" t="s">
        <v>496</v>
      </c>
      <c r="H23" s="684">
        <v>4929</v>
      </c>
      <c r="I23" s="485"/>
      <c r="J23" s="486" t="str">
        <f t="shared" si="0"/>
        <v>INCLUDED</v>
      </c>
    </row>
    <row r="24" spans="1:28" ht="63">
      <c r="A24" s="415">
        <v>7</v>
      </c>
      <c r="B24" s="484"/>
      <c r="C24" s="484"/>
      <c r="D24" s="688" t="s">
        <v>540</v>
      </c>
      <c r="E24" s="687">
        <v>1000033624</v>
      </c>
      <c r="F24" s="688" t="s">
        <v>558</v>
      </c>
      <c r="G24" s="689" t="s">
        <v>496</v>
      </c>
      <c r="H24" s="684">
        <v>360</v>
      </c>
      <c r="I24" s="485"/>
      <c r="J24" s="486" t="str">
        <f t="shared" si="0"/>
        <v>INCLUDED</v>
      </c>
    </row>
    <row r="25" spans="1:28" ht="63">
      <c r="A25" s="415">
        <v>8</v>
      </c>
      <c r="B25" s="484"/>
      <c r="C25" s="484"/>
      <c r="D25" s="688" t="s">
        <v>540</v>
      </c>
      <c r="E25" s="687">
        <v>1000033625</v>
      </c>
      <c r="F25" s="688" t="s">
        <v>556</v>
      </c>
      <c r="G25" s="689" t="s">
        <v>496</v>
      </c>
      <c r="H25" s="684">
        <v>40.9</v>
      </c>
      <c r="I25" s="485"/>
      <c r="J25" s="486" t="str">
        <f t="shared" si="0"/>
        <v>INCLUDED</v>
      </c>
    </row>
    <row r="26" spans="1:28" ht="77.25" customHeight="1">
      <c r="A26" s="415">
        <v>9</v>
      </c>
      <c r="B26" s="684"/>
      <c r="C26" s="684"/>
      <c r="D26" s="688" t="s">
        <v>540</v>
      </c>
      <c r="E26" s="687">
        <v>1000033623</v>
      </c>
      <c r="F26" s="688" t="s">
        <v>557</v>
      </c>
      <c r="G26" s="689" t="s">
        <v>496</v>
      </c>
      <c r="H26" s="684">
        <v>49.3</v>
      </c>
      <c r="I26" s="485"/>
      <c r="J26" s="486" t="str">
        <f t="shared" si="0"/>
        <v>INCLUDED</v>
      </c>
    </row>
    <row r="27" spans="1:28" ht="63">
      <c r="A27" s="415">
        <v>10</v>
      </c>
      <c r="B27" s="684"/>
      <c r="C27" s="684"/>
      <c r="D27" s="684" t="s">
        <v>540</v>
      </c>
      <c r="E27" s="687">
        <v>1000033624</v>
      </c>
      <c r="F27" s="688" t="s">
        <v>558</v>
      </c>
      <c r="G27" s="689" t="s">
        <v>496</v>
      </c>
      <c r="H27" s="684">
        <v>3.6</v>
      </c>
      <c r="I27" s="485"/>
      <c r="J27" s="486" t="str">
        <f t="shared" si="0"/>
        <v>INCLUDED</v>
      </c>
    </row>
    <row r="28" spans="1:28" ht="119.25" customHeight="1">
      <c r="A28" s="415">
        <v>11</v>
      </c>
      <c r="B28" s="684"/>
      <c r="C28" s="684"/>
      <c r="D28" s="684" t="s">
        <v>541</v>
      </c>
      <c r="E28" s="687">
        <v>1000075072</v>
      </c>
      <c r="F28" s="688" t="s">
        <v>559</v>
      </c>
      <c r="G28" s="689" t="s">
        <v>496</v>
      </c>
      <c r="H28" s="684">
        <v>1500</v>
      </c>
      <c r="I28" s="485"/>
      <c r="J28" s="486" t="str">
        <f t="shared" si="0"/>
        <v>INCLUDED</v>
      </c>
    </row>
    <row r="29" spans="1:28" ht="31.5">
      <c r="A29" s="415">
        <v>12</v>
      </c>
      <c r="B29" s="684"/>
      <c r="C29" s="684"/>
      <c r="D29" s="684" t="s">
        <v>541</v>
      </c>
      <c r="E29" s="687">
        <v>1000013472</v>
      </c>
      <c r="F29" s="688" t="s">
        <v>500</v>
      </c>
      <c r="G29" s="689" t="s">
        <v>496</v>
      </c>
      <c r="H29" s="684">
        <v>75</v>
      </c>
      <c r="I29" s="485"/>
      <c r="J29" s="486" t="str">
        <f t="shared" si="0"/>
        <v>INCLUDED</v>
      </c>
    </row>
    <row r="30" spans="1:28">
      <c r="A30" s="415">
        <v>13</v>
      </c>
      <c r="B30" s="684"/>
      <c r="C30" s="684"/>
      <c r="D30" s="684" t="s">
        <v>542</v>
      </c>
      <c r="E30" s="687">
        <v>1000017587</v>
      </c>
      <c r="F30" s="688" t="s">
        <v>474</v>
      </c>
      <c r="G30" s="689" t="s">
        <v>475</v>
      </c>
      <c r="H30" s="684">
        <v>12</v>
      </c>
      <c r="I30" s="485"/>
      <c r="J30" s="486" t="str">
        <f t="shared" si="0"/>
        <v>INCLUDED</v>
      </c>
    </row>
    <row r="31" spans="1:28" ht="31.5">
      <c r="A31" s="415">
        <v>14</v>
      </c>
      <c r="B31" s="684"/>
      <c r="C31" s="684"/>
      <c r="D31" s="684" t="s">
        <v>542</v>
      </c>
      <c r="E31" s="687">
        <v>1000019718</v>
      </c>
      <c r="F31" s="688" t="s">
        <v>502</v>
      </c>
      <c r="G31" s="689" t="s">
        <v>475</v>
      </c>
      <c r="H31" s="684">
        <v>2</v>
      </c>
      <c r="I31" s="485"/>
      <c r="J31" s="486" t="str">
        <f t="shared" si="0"/>
        <v>INCLUDED</v>
      </c>
    </row>
    <row r="32" spans="1:28">
      <c r="A32" s="415">
        <v>15</v>
      </c>
      <c r="B32" s="684"/>
      <c r="C32" s="684"/>
      <c r="D32" s="684" t="s">
        <v>542</v>
      </c>
      <c r="E32" s="687">
        <v>1000038340</v>
      </c>
      <c r="F32" s="688" t="s">
        <v>476</v>
      </c>
      <c r="G32" s="689" t="s">
        <v>475</v>
      </c>
      <c r="H32" s="684">
        <v>14</v>
      </c>
      <c r="I32" s="485"/>
      <c r="J32" s="486" t="str">
        <f t="shared" si="0"/>
        <v>INCLUDED</v>
      </c>
    </row>
    <row r="33" spans="1:10">
      <c r="A33" s="415">
        <v>16</v>
      </c>
      <c r="B33" s="684"/>
      <c r="C33" s="684"/>
      <c r="D33" s="684" t="s">
        <v>542</v>
      </c>
      <c r="E33" s="687">
        <v>1000045873</v>
      </c>
      <c r="F33" s="688" t="s">
        <v>515</v>
      </c>
      <c r="G33" s="689" t="s">
        <v>475</v>
      </c>
      <c r="H33" s="684">
        <v>2</v>
      </c>
      <c r="I33" s="485"/>
      <c r="J33" s="486" t="str">
        <f t="shared" si="0"/>
        <v>INCLUDED</v>
      </c>
    </row>
    <row r="34" spans="1:10">
      <c r="A34" s="415">
        <v>17</v>
      </c>
      <c r="B34" s="684"/>
      <c r="C34" s="684"/>
      <c r="D34" s="684" t="s">
        <v>542</v>
      </c>
      <c r="E34" s="687">
        <v>1000010003</v>
      </c>
      <c r="F34" s="688" t="s">
        <v>516</v>
      </c>
      <c r="G34" s="689" t="s">
        <v>475</v>
      </c>
      <c r="H34" s="684">
        <v>59</v>
      </c>
      <c r="I34" s="485"/>
      <c r="J34" s="486" t="str">
        <f t="shared" si="0"/>
        <v>INCLUDED</v>
      </c>
    </row>
    <row r="35" spans="1:10">
      <c r="A35" s="415">
        <v>18</v>
      </c>
      <c r="B35" s="684"/>
      <c r="C35" s="684"/>
      <c r="D35" s="684" t="s">
        <v>542</v>
      </c>
      <c r="E35" s="687">
        <v>1000048808</v>
      </c>
      <c r="F35" s="688" t="s">
        <v>517</v>
      </c>
      <c r="G35" s="689" t="s">
        <v>475</v>
      </c>
      <c r="H35" s="684">
        <v>7</v>
      </c>
      <c r="I35" s="485"/>
      <c r="J35" s="486" t="str">
        <f t="shared" si="0"/>
        <v>INCLUDED</v>
      </c>
    </row>
    <row r="36" spans="1:10">
      <c r="A36" s="415">
        <v>19</v>
      </c>
      <c r="B36" s="684"/>
      <c r="C36" s="684"/>
      <c r="D36" s="684" t="s">
        <v>542</v>
      </c>
      <c r="E36" s="687">
        <v>1000010005</v>
      </c>
      <c r="F36" s="688" t="s">
        <v>560</v>
      </c>
      <c r="G36" s="689" t="s">
        <v>475</v>
      </c>
      <c r="H36" s="684">
        <v>59</v>
      </c>
      <c r="I36" s="485"/>
      <c r="J36" s="486" t="str">
        <f t="shared" si="0"/>
        <v>INCLUDED</v>
      </c>
    </row>
    <row r="37" spans="1:10">
      <c r="A37" s="415">
        <v>20</v>
      </c>
      <c r="B37" s="684"/>
      <c r="C37" s="684"/>
      <c r="D37" s="684" t="s">
        <v>542</v>
      </c>
      <c r="E37" s="687">
        <v>1000048809</v>
      </c>
      <c r="F37" s="688" t="s">
        <v>561</v>
      </c>
      <c r="G37" s="689" t="s">
        <v>475</v>
      </c>
      <c r="H37" s="684">
        <v>7</v>
      </c>
      <c r="I37" s="485"/>
      <c r="J37" s="486" t="str">
        <f t="shared" si="0"/>
        <v>INCLUDED</v>
      </c>
    </row>
    <row r="38" spans="1:10" ht="31.5">
      <c r="A38" s="415">
        <v>21</v>
      </c>
      <c r="B38" s="684"/>
      <c r="C38" s="684"/>
      <c r="D38" s="684" t="s">
        <v>542</v>
      </c>
      <c r="E38" s="687">
        <v>1000057380</v>
      </c>
      <c r="F38" s="688" t="s">
        <v>518</v>
      </c>
      <c r="G38" s="689" t="s">
        <v>475</v>
      </c>
      <c r="H38" s="684">
        <v>6</v>
      </c>
      <c r="I38" s="485"/>
      <c r="J38" s="486" t="str">
        <f t="shared" si="0"/>
        <v>INCLUDED</v>
      </c>
    </row>
    <row r="39" spans="1:10">
      <c r="A39" s="415">
        <v>22</v>
      </c>
      <c r="B39" s="684"/>
      <c r="C39" s="684"/>
      <c r="D39" s="684" t="s">
        <v>543</v>
      </c>
      <c r="E39" s="687">
        <v>1000017671</v>
      </c>
      <c r="F39" s="688" t="s">
        <v>562</v>
      </c>
      <c r="G39" s="689" t="s">
        <v>477</v>
      </c>
      <c r="H39" s="684">
        <v>146</v>
      </c>
      <c r="I39" s="485"/>
      <c r="J39" s="486" t="str">
        <f t="shared" si="0"/>
        <v>INCLUDED</v>
      </c>
    </row>
    <row r="40" spans="1:10">
      <c r="A40" s="415">
        <v>23</v>
      </c>
      <c r="B40" s="684"/>
      <c r="C40" s="684"/>
      <c r="D40" s="684" t="s">
        <v>543</v>
      </c>
      <c r="E40" s="687">
        <v>1000006779</v>
      </c>
      <c r="F40" s="688" t="s">
        <v>503</v>
      </c>
      <c r="G40" s="689" t="s">
        <v>477</v>
      </c>
      <c r="H40" s="684">
        <v>146</v>
      </c>
      <c r="I40" s="485"/>
      <c r="J40" s="486" t="str">
        <f t="shared" si="0"/>
        <v>INCLUDED</v>
      </c>
    </row>
    <row r="41" spans="1:10">
      <c r="A41" s="415">
        <v>24</v>
      </c>
      <c r="B41" s="684"/>
      <c r="C41" s="684"/>
      <c r="D41" s="684" t="s">
        <v>543</v>
      </c>
      <c r="E41" s="687">
        <v>1000053828</v>
      </c>
      <c r="F41" s="688" t="s">
        <v>563</v>
      </c>
      <c r="G41" s="689" t="s">
        <v>475</v>
      </c>
      <c r="H41" s="684">
        <v>146</v>
      </c>
      <c r="I41" s="485"/>
      <c r="J41" s="486" t="str">
        <f t="shared" si="0"/>
        <v>INCLUDED</v>
      </c>
    </row>
    <row r="42" spans="1:10">
      <c r="A42" s="415">
        <v>25</v>
      </c>
      <c r="B42" s="684"/>
      <c r="C42" s="684"/>
      <c r="D42" s="684" t="s">
        <v>543</v>
      </c>
      <c r="E42" s="687">
        <v>1000053829</v>
      </c>
      <c r="F42" s="688" t="s">
        <v>564</v>
      </c>
      <c r="G42" s="689" t="s">
        <v>475</v>
      </c>
      <c r="H42" s="684">
        <v>146</v>
      </c>
      <c r="I42" s="485"/>
      <c r="J42" s="486" t="str">
        <f t="shared" si="0"/>
        <v>INCLUDED</v>
      </c>
    </row>
    <row r="43" spans="1:10">
      <c r="A43" s="415">
        <v>26</v>
      </c>
      <c r="B43" s="684"/>
      <c r="C43" s="684"/>
      <c r="D43" s="684" t="s">
        <v>543</v>
      </c>
      <c r="E43" s="687">
        <v>1000045871</v>
      </c>
      <c r="F43" s="688" t="s">
        <v>511</v>
      </c>
      <c r="G43" s="689" t="s">
        <v>475</v>
      </c>
      <c r="H43" s="684">
        <v>343</v>
      </c>
      <c r="I43" s="485"/>
      <c r="J43" s="486" t="str">
        <f t="shared" si="0"/>
        <v>INCLUDED</v>
      </c>
    </row>
    <row r="44" spans="1:10" ht="31.5">
      <c r="A44" s="415">
        <v>27</v>
      </c>
      <c r="B44" s="684"/>
      <c r="C44" s="684"/>
      <c r="D44" s="684" t="s">
        <v>544</v>
      </c>
      <c r="E44" s="687">
        <v>1000053338</v>
      </c>
      <c r="F44" s="688" t="s">
        <v>565</v>
      </c>
      <c r="G44" s="689" t="s">
        <v>477</v>
      </c>
      <c r="H44" s="684">
        <v>1168</v>
      </c>
      <c r="I44" s="485"/>
      <c r="J44" s="486" t="str">
        <f t="shared" si="0"/>
        <v>INCLUDED</v>
      </c>
    </row>
    <row r="45" spans="1:10" ht="31.5">
      <c r="A45" s="415">
        <v>28</v>
      </c>
      <c r="B45" s="684"/>
      <c r="C45" s="684"/>
      <c r="D45" s="684" t="s">
        <v>544</v>
      </c>
      <c r="E45" s="687">
        <v>1000053338</v>
      </c>
      <c r="F45" s="688" t="s">
        <v>565</v>
      </c>
      <c r="G45" s="689" t="s">
        <v>477</v>
      </c>
      <c r="H45" s="684">
        <v>24</v>
      </c>
      <c r="I45" s="485"/>
      <c r="J45" s="486" t="str">
        <f t="shared" si="0"/>
        <v>INCLUDED</v>
      </c>
    </row>
    <row r="46" spans="1:10" ht="31.5">
      <c r="A46" s="415">
        <v>29</v>
      </c>
      <c r="B46" s="684"/>
      <c r="C46" s="684"/>
      <c r="D46" s="684" t="s">
        <v>544</v>
      </c>
      <c r="E46" s="687">
        <v>1000062521</v>
      </c>
      <c r="F46" s="688" t="s">
        <v>566</v>
      </c>
      <c r="G46" s="689" t="s">
        <v>477</v>
      </c>
      <c r="H46" s="684">
        <v>172</v>
      </c>
      <c r="I46" s="485"/>
      <c r="J46" s="486" t="str">
        <f t="shared" si="0"/>
        <v>INCLUDED</v>
      </c>
    </row>
    <row r="47" spans="1:10" ht="31.5">
      <c r="A47" s="415">
        <v>30</v>
      </c>
      <c r="B47" s="684"/>
      <c r="C47" s="684"/>
      <c r="D47" s="684" t="s">
        <v>544</v>
      </c>
      <c r="E47" s="687">
        <v>1000062521</v>
      </c>
      <c r="F47" s="688" t="s">
        <v>566</v>
      </c>
      <c r="G47" s="689" t="s">
        <v>477</v>
      </c>
      <c r="H47" s="684">
        <v>4</v>
      </c>
      <c r="I47" s="485"/>
      <c r="J47" s="486" t="str">
        <f t="shared" si="0"/>
        <v>INCLUDED</v>
      </c>
    </row>
    <row r="48" spans="1:10">
      <c r="A48" s="415">
        <v>31</v>
      </c>
      <c r="B48" s="684"/>
      <c r="C48" s="684"/>
      <c r="D48" s="684" t="s">
        <v>545</v>
      </c>
      <c r="E48" s="687">
        <v>1000015513</v>
      </c>
      <c r="F48" s="688" t="s">
        <v>567</v>
      </c>
      <c r="G48" s="689" t="s">
        <v>475</v>
      </c>
      <c r="H48" s="684">
        <v>475</v>
      </c>
      <c r="I48" s="485"/>
      <c r="J48" s="486" t="str">
        <f t="shared" si="0"/>
        <v>INCLUDED</v>
      </c>
    </row>
    <row r="49" spans="1:10">
      <c r="A49" s="415">
        <v>32</v>
      </c>
      <c r="B49" s="684"/>
      <c r="C49" s="684"/>
      <c r="D49" s="684" t="s">
        <v>545</v>
      </c>
      <c r="E49" s="687">
        <v>1000018442</v>
      </c>
      <c r="F49" s="688" t="s">
        <v>568</v>
      </c>
      <c r="G49" s="689" t="s">
        <v>475</v>
      </c>
      <c r="H49" s="684">
        <v>159</v>
      </c>
      <c r="I49" s="485"/>
      <c r="J49" s="486" t="str">
        <f t="shared" si="0"/>
        <v>INCLUDED</v>
      </c>
    </row>
    <row r="50" spans="1:10" ht="31.5">
      <c r="A50" s="415">
        <v>33</v>
      </c>
      <c r="B50" s="684"/>
      <c r="C50" s="684"/>
      <c r="D50" s="684" t="s">
        <v>545</v>
      </c>
      <c r="E50" s="687">
        <v>1000047986</v>
      </c>
      <c r="F50" s="688" t="s">
        <v>569</v>
      </c>
      <c r="G50" s="689" t="s">
        <v>475</v>
      </c>
      <c r="H50" s="684">
        <v>3528</v>
      </c>
      <c r="I50" s="485"/>
      <c r="J50" s="486" t="str">
        <f t="shared" si="0"/>
        <v>INCLUDED</v>
      </c>
    </row>
    <row r="51" spans="1:10">
      <c r="A51" s="415">
        <v>34</v>
      </c>
      <c r="B51" s="684"/>
      <c r="C51" s="684"/>
      <c r="D51" s="684" t="s">
        <v>545</v>
      </c>
      <c r="E51" s="687">
        <v>1000017978</v>
      </c>
      <c r="F51" s="688" t="s">
        <v>570</v>
      </c>
      <c r="G51" s="689" t="s">
        <v>475</v>
      </c>
      <c r="H51" s="684">
        <v>4088</v>
      </c>
      <c r="I51" s="485"/>
      <c r="J51" s="486" t="str">
        <f t="shared" si="0"/>
        <v>INCLUDED</v>
      </c>
    </row>
    <row r="52" spans="1:10">
      <c r="A52" s="415">
        <v>35</v>
      </c>
      <c r="B52" s="684"/>
      <c r="C52" s="684"/>
      <c r="D52" s="684" t="s">
        <v>545</v>
      </c>
      <c r="E52" s="687">
        <v>1000015513</v>
      </c>
      <c r="F52" s="688" t="s">
        <v>567</v>
      </c>
      <c r="G52" s="689" t="s">
        <v>475</v>
      </c>
      <c r="H52" s="684">
        <v>10</v>
      </c>
      <c r="I52" s="485"/>
      <c r="J52" s="486" t="str">
        <f t="shared" si="0"/>
        <v>INCLUDED</v>
      </c>
    </row>
    <row r="53" spans="1:10">
      <c r="A53" s="415">
        <v>36</v>
      </c>
      <c r="B53" s="684"/>
      <c r="C53" s="684"/>
      <c r="D53" s="684" t="s">
        <v>545</v>
      </c>
      <c r="E53" s="687">
        <v>1000018442</v>
      </c>
      <c r="F53" s="688" t="s">
        <v>568</v>
      </c>
      <c r="G53" s="689" t="s">
        <v>475</v>
      </c>
      <c r="H53" s="684">
        <v>4</v>
      </c>
      <c r="I53" s="485"/>
      <c r="J53" s="486" t="str">
        <f t="shared" si="0"/>
        <v>INCLUDED</v>
      </c>
    </row>
    <row r="54" spans="1:10" ht="31.5">
      <c r="A54" s="415">
        <v>37</v>
      </c>
      <c r="B54" s="684"/>
      <c r="C54" s="684"/>
      <c r="D54" s="684" t="s">
        <v>545</v>
      </c>
      <c r="E54" s="687">
        <v>1000047986</v>
      </c>
      <c r="F54" s="688" t="s">
        <v>569</v>
      </c>
      <c r="G54" s="689" t="s">
        <v>475</v>
      </c>
      <c r="H54" s="684">
        <v>71</v>
      </c>
      <c r="I54" s="485"/>
      <c r="J54" s="486" t="str">
        <f t="shared" si="0"/>
        <v>INCLUDED</v>
      </c>
    </row>
    <row r="55" spans="1:10">
      <c r="A55" s="415">
        <v>38</v>
      </c>
      <c r="B55" s="684"/>
      <c r="C55" s="684"/>
      <c r="D55" s="684" t="s">
        <v>545</v>
      </c>
      <c r="E55" s="687">
        <v>1000017978</v>
      </c>
      <c r="F55" s="688" t="s">
        <v>570</v>
      </c>
      <c r="G55" s="689" t="s">
        <v>475</v>
      </c>
      <c r="H55" s="684">
        <v>82</v>
      </c>
      <c r="I55" s="485"/>
      <c r="J55" s="486" t="str">
        <f t="shared" si="0"/>
        <v>INCLUDED</v>
      </c>
    </row>
    <row r="56" spans="1:10" ht="31.5">
      <c r="A56" s="415">
        <v>39</v>
      </c>
      <c r="B56" s="684"/>
      <c r="C56" s="684"/>
      <c r="D56" s="684" t="s">
        <v>546</v>
      </c>
      <c r="E56" s="687">
        <v>1000053333</v>
      </c>
      <c r="F56" s="688" t="s">
        <v>571</v>
      </c>
      <c r="G56" s="689" t="s">
        <v>477</v>
      </c>
      <c r="H56" s="684">
        <v>84</v>
      </c>
      <c r="I56" s="485"/>
      <c r="J56" s="486" t="str">
        <f t="shared" si="0"/>
        <v>INCLUDED</v>
      </c>
    </row>
    <row r="57" spans="1:10">
      <c r="A57" s="415">
        <v>40</v>
      </c>
      <c r="B57" s="684"/>
      <c r="C57" s="684"/>
      <c r="D57" s="684" t="s">
        <v>546</v>
      </c>
      <c r="E57" s="687">
        <v>1000019903</v>
      </c>
      <c r="F57" s="688" t="s">
        <v>494</v>
      </c>
      <c r="G57" s="689" t="s">
        <v>475</v>
      </c>
      <c r="H57" s="684">
        <v>84</v>
      </c>
      <c r="I57" s="485"/>
      <c r="J57" s="486" t="str">
        <f t="shared" si="0"/>
        <v>INCLUDED</v>
      </c>
    </row>
    <row r="58" spans="1:10">
      <c r="A58" s="415">
        <v>41</v>
      </c>
      <c r="B58" s="684"/>
      <c r="C58" s="684"/>
      <c r="D58" s="684" t="s">
        <v>547</v>
      </c>
      <c r="E58" s="687">
        <v>1000001134</v>
      </c>
      <c r="F58" s="688" t="s">
        <v>572</v>
      </c>
      <c r="G58" s="689" t="s">
        <v>475</v>
      </c>
      <c r="H58" s="684">
        <v>190608</v>
      </c>
      <c r="I58" s="485"/>
      <c r="J58" s="486" t="str">
        <f t="shared" si="0"/>
        <v>INCLUDED</v>
      </c>
    </row>
    <row r="59" spans="1:10">
      <c r="A59" s="415">
        <v>42</v>
      </c>
      <c r="B59" s="684"/>
      <c r="C59" s="684"/>
      <c r="D59" s="684" t="s">
        <v>547</v>
      </c>
      <c r="E59" s="687">
        <v>1000001134</v>
      </c>
      <c r="F59" s="688" t="s">
        <v>572</v>
      </c>
      <c r="G59" s="689" t="s">
        <v>475</v>
      </c>
      <c r="H59" s="684">
        <v>19061</v>
      </c>
      <c r="I59" s="485"/>
      <c r="J59" s="486" t="str">
        <f t="shared" si="0"/>
        <v>INCLUDED</v>
      </c>
    </row>
    <row r="60" spans="1:10" ht="31.5">
      <c r="A60" s="415">
        <v>43</v>
      </c>
      <c r="B60" s="684"/>
      <c r="C60" s="684"/>
      <c r="D60" s="684" t="s">
        <v>548</v>
      </c>
      <c r="E60" s="687">
        <v>1000030941</v>
      </c>
      <c r="F60" s="688" t="s">
        <v>573</v>
      </c>
      <c r="G60" s="689" t="s">
        <v>478</v>
      </c>
      <c r="H60" s="684">
        <v>51.36</v>
      </c>
      <c r="I60" s="485"/>
      <c r="J60" s="486" t="str">
        <f t="shared" si="0"/>
        <v>INCLUDED</v>
      </c>
    </row>
    <row r="61" spans="1:10" ht="31.5">
      <c r="A61" s="415">
        <v>44</v>
      </c>
      <c r="B61" s="684"/>
      <c r="C61" s="684"/>
      <c r="D61" s="684" t="s">
        <v>548</v>
      </c>
      <c r="E61" s="687">
        <v>1000031040</v>
      </c>
      <c r="F61" s="688" t="s">
        <v>574</v>
      </c>
      <c r="G61" s="689" t="s">
        <v>477</v>
      </c>
      <c r="H61" s="684">
        <v>19</v>
      </c>
      <c r="I61" s="485"/>
      <c r="J61" s="486" t="str">
        <f t="shared" si="0"/>
        <v>INCLUDED</v>
      </c>
    </row>
    <row r="62" spans="1:10" ht="31.5">
      <c r="A62" s="415">
        <v>45</v>
      </c>
      <c r="B62" s="684"/>
      <c r="C62" s="684"/>
      <c r="D62" s="684" t="s">
        <v>548</v>
      </c>
      <c r="E62" s="687">
        <v>1000033147</v>
      </c>
      <c r="F62" s="688" t="s">
        <v>575</v>
      </c>
      <c r="G62" s="689" t="s">
        <v>477</v>
      </c>
      <c r="H62" s="684">
        <v>127</v>
      </c>
      <c r="I62" s="485"/>
      <c r="J62" s="486" t="str">
        <f t="shared" si="0"/>
        <v>INCLUDED</v>
      </c>
    </row>
    <row r="63" spans="1:10" ht="31.5">
      <c r="A63" s="415">
        <v>46</v>
      </c>
      <c r="B63" s="684"/>
      <c r="C63" s="684"/>
      <c r="D63" s="684" t="s">
        <v>548</v>
      </c>
      <c r="E63" s="687">
        <v>1000022418</v>
      </c>
      <c r="F63" s="688" t="s">
        <v>576</v>
      </c>
      <c r="G63" s="689" t="s">
        <v>475</v>
      </c>
      <c r="H63" s="684">
        <v>876</v>
      </c>
      <c r="I63" s="485"/>
      <c r="J63" s="486" t="str">
        <f t="shared" si="0"/>
        <v>INCLUDED</v>
      </c>
    </row>
    <row r="64" spans="1:10" ht="31.5">
      <c r="A64" s="415">
        <v>47</v>
      </c>
      <c r="B64" s="684"/>
      <c r="C64" s="684"/>
      <c r="D64" s="684" t="s">
        <v>548</v>
      </c>
      <c r="E64" s="687">
        <v>1000010820</v>
      </c>
      <c r="F64" s="688" t="s">
        <v>577</v>
      </c>
      <c r="G64" s="689" t="s">
        <v>475</v>
      </c>
      <c r="H64" s="684">
        <v>634</v>
      </c>
      <c r="I64" s="485"/>
      <c r="J64" s="486" t="str">
        <f t="shared" si="0"/>
        <v>INCLUDED</v>
      </c>
    </row>
    <row r="65" spans="1:10" ht="31.5">
      <c r="A65" s="415">
        <v>48</v>
      </c>
      <c r="B65" s="684"/>
      <c r="C65" s="684"/>
      <c r="D65" s="684" t="s">
        <v>548</v>
      </c>
      <c r="E65" s="687">
        <v>1000014201</v>
      </c>
      <c r="F65" s="688" t="s">
        <v>578</v>
      </c>
      <c r="G65" s="689" t="s">
        <v>475</v>
      </c>
      <c r="H65" s="684">
        <v>19</v>
      </c>
      <c r="I65" s="485"/>
      <c r="J65" s="486" t="str">
        <f t="shared" si="0"/>
        <v>INCLUDED</v>
      </c>
    </row>
    <row r="66" spans="1:10" ht="31.5">
      <c r="A66" s="415">
        <v>49</v>
      </c>
      <c r="B66" s="684"/>
      <c r="C66" s="684"/>
      <c r="D66" s="684" t="s">
        <v>549</v>
      </c>
      <c r="E66" s="687">
        <v>1000030941</v>
      </c>
      <c r="F66" s="688" t="s">
        <v>573</v>
      </c>
      <c r="G66" s="689" t="s">
        <v>478</v>
      </c>
      <c r="H66" s="684">
        <v>3</v>
      </c>
      <c r="I66" s="485"/>
      <c r="J66" s="486" t="str">
        <f t="shared" si="0"/>
        <v>INCLUDED</v>
      </c>
    </row>
    <row r="67" spans="1:10" ht="31.5">
      <c r="A67" s="415">
        <v>50</v>
      </c>
      <c r="B67" s="684"/>
      <c r="C67" s="684"/>
      <c r="D67" s="684" t="s">
        <v>549</v>
      </c>
      <c r="E67" s="687">
        <v>1000031040</v>
      </c>
      <c r="F67" s="688" t="s">
        <v>574</v>
      </c>
      <c r="G67" s="689" t="s">
        <v>477</v>
      </c>
      <c r="H67" s="684">
        <v>5</v>
      </c>
      <c r="I67" s="485"/>
      <c r="J67" s="486" t="str">
        <f t="shared" si="0"/>
        <v>INCLUDED</v>
      </c>
    </row>
    <row r="68" spans="1:10" ht="31.5">
      <c r="A68" s="415">
        <v>51</v>
      </c>
      <c r="B68" s="684"/>
      <c r="C68" s="684"/>
      <c r="D68" s="684" t="s">
        <v>549</v>
      </c>
      <c r="E68" s="687">
        <v>1000033147</v>
      </c>
      <c r="F68" s="688" t="s">
        <v>575</v>
      </c>
      <c r="G68" s="689" t="s">
        <v>477</v>
      </c>
      <c r="H68" s="684">
        <v>1</v>
      </c>
      <c r="I68" s="485"/>
      <c r="J68" s="486" t="str">
        <f t="shared" si="0"/>
        <v>INCLUDED</v>
      </c>
    </row>
    <row r="69" spans="1:10" ht="31.5">
      <c r="A69" s="415">
        <v>52</v>
      </c>
      <c r="B69" s="684"/>
      <c r="C69" s="684"/>
      <c r="D69" s="684" t="s">
        <v>549</v>
      </c>
      <c r="E69" s="687">
        <v>1000022418</v>
      </c>
      <c r="F69" s="688" t="s">
        <v>576</v>
      </c>
      <c r="G69" s="689" t="s">
        <v>475</v>
      </c>
      <c r="H69" s="684">
        <v>31</v>
      </c>
      <c r="I69" s="485"/>
      <c r="J69" s="486" t="str">
        <f t="shared" si="0"/>
        <v>INCLUDED</v>
      </c>
    </row>
    <row r="70" spans="1:10" ht="31.5">
      <c r="A70" s="415">
        <v>53</v>
      </c>
      <c r="B70" s="684"/>
      <c r="C70" s="684"/>
      <c r="D70" s="684" t="s">
        <v>549</v>
      </c>
      <c r="E70" s="687">
        <v>1000010820</v>
      </c>
      <c r="F70" s="688" t="s">
        <v>577</v>
      </c>
      <c r="G70" s="689" t="s">
        <v>475</v>
      </c>
      <c r="H70" s="684">
        <v>23</v>
      </c>
      <c r="I70" s="485"/>
      <c r="J70" s="486" t="str">
        <f t="shared" si="0"/>
        <v>INCLUDED</v>
      </c>
    </row>
    <row r="71" spans="1:10" ht="31.5">
      <c r="A71" s="415">
        <v>54</v>
      </c>
      <c r="B71" s="684"/>
      <c r="C71" s="684"/>
      <c r="D71" s="684" t="s">
        <v>549</v>
      </c>
      <c r="E71" s="687">
        <v>1000014201</v>
      </c>
      <c r="F71" s="688" t="s">
        <v>578</v>
      </c>
      <c r="G71" s="689" t="s">
        <v>475</v>
      </c>
      <c r="H71" s="684">
        <v>1</v>
      </c>
      <c r="I71" s="485"/>
      <c r="J71" s="486" t="str">
        <f t="shared" si="0"/>
        <v>INCLUDED</v>
      </c>
    </row>
    <row r="72" spans="1:10" ht="31.5">
      <c r="A72" s="415">
        <v>55</v>
      </c>
      <c r="B72" s="684"/>
      <c r="C72" s="684"/>
      <c r="D72" s="684" t="s">
        <v>550</v>
      </c>
      <c r="E72" s="687">
        <v>1000030941</v>
      </c>
      <c r="F72" s="688" t="s">
        <v>573</v>
      </c>
      <c r="G72" s="689" t="s">
        <v>478</v>
      </c>
      <c r="H72" s="684">
        <v>51.36</v>
      </c>
      <c r="I72" s="485"/>
      <c r="J72" s="486" t="str">
        <f t="shared" si="0"/>
        <v>INCLUDED</v>
      </c>
    </row>
    <row r="73" spans="1:10" ht="31.5">
      <c r="A73" s="415">
        <v>56</v>
      </c>
      <c r="B73" s="684"/>
      <c r="C73" s="684"/>
      <c r="D73" s="684" t="s">
        <v>550</v>
      </c>
      <c r="E73" s="687">
        <v>1000031040</v>
      </c>
      <c r="F73" s="688" t="s">
        <v>574</v>
      </c>
      <c r="G73" s="689" t="s">
        <v>477</v>
      </c>
      <c r="H73" s="684">
        <v>19</v>
      </c>
      <c r="I73" s="485"/>
      <c r="J73" s="486" t="str">
        <f t="shared" si="0"/>
        <v>INCLUDED</v>
      </c>
    </row>
    <row r="74" spans="1:10" ht="31.5">
      <c r="A74" s="415">
        <v>57</v>
      </c>
      <c r="B74" s="684"/>
      <c r="C74" s="684"/>
      <c r="D74" s="684" t="s">
        <v>550</v>
      </c>
      <c r="E74" s="687">
        <v>1000033147</v>
      </c>
      <c r="F74" s="688" t="s">
        <v>575</v>
      </c>
      <c r="G74" s="689" t="s">
        <v>477</v>
      </c>
      <c r="H74" s="684">
        <v>127</v>
      </c>
      <c r="I74" s="485"/>
      <c r="J74" s="486" t="str">
        <f t="shared" si="0"/>
        <v>INCLUDED</v>
      </c>
    </row>
    <row r="75" spans="1:10" ht="31.5">
      <c r="A75" s="415">
        <v>58</v>
      </c>
      <c r="B75" s="684"/>
      <c r="C75" s="684"/>
      <c r="D75" s="684" t="s">
        <v>550</v>
      </c>
      <c r="E75" s="687">
        <v>1000022418</v>
      </c>
      <c r="F75" s="688" t="s">
        <v>576</v>
      </c>
      <c r="G75" s="689" t="s">
        <v>475</v>
      </c>
      <c r="H75" s="684">
        <v>876</v>
      </c>
      <c r="I75" s="485"/>
      <c r="J75" s="486" t="str">
        <f t="shared" si="0"/>
        <v>INCLUDED</v>
      </c>
    </row>
    <row r="76" spans="1:10" ht="31.5">
      <c r="A76" s="415">
        <v>59</v>
      </c>
      <c r="B76" s="684"/>
      <c r="C76" s="684"/>
      <c r="D76" s="684" t="s">
        <v>550</v>
      </c>
      <c r="E76" s="687">
        <v>1000010820</v>
      </c>
      <c r="F76" s="688" t="s">
        <v>577</v>
      </c>
      <c r="G76" s="689" t="s">
        <v>475</v>
      </c>
      <c r="H76" s="684">
        <v>634</v>
      </c>
      <c r="I76" s="485"/>
      <c r="J76" s="486" t="str">
        <f t="shared" si="0"/>
        <v>INCLUDED</v>
      </c>
    </row>
    <row r="77" spans="1:10" ht="31.5">
      <c r="A77" s="415">
        <v>60</v>
      </c>
      <c r="B77" s="684"/>
      <c r="C77" s="684"/>
      <c r="D77" s="684" t="s">
        <v>550</v>
      </c>
      <c r="E77" s="687">
        <v>1000014201</v>
      </c>
      <c r="F77" s="688" t="s">
        <v>578</v>
      </c>
      <c r="G77" s="689" t="s">
        <v>475</v>
      </c>
      <c r="H77" s="684">
        <v>19</v>
      </c>
      <c r="I77" s="485"/>
      <c r="J77" s="486" t="str">
        <f t="shared" si="0"/>
        <v>INCLUDED</v>
      </c>
    </row>
    <row r="78" spans="1:10" ht="31.5">
      <c r="A78" s="415">
        <v>61</v>
      </c>
      <c r="B78" s="684"/>
      <c r="C78" s="684"/>
      <c r="D78" s="684" t="s">
        <v>551</v>
      </c>
      <c r="E78" s="687">
        <v>1000030941</v>
      </c>
      <c r="F78" s="688" t="s">
        <v>573</v>
      </c>
      <c r="G78" s="689" t="s">
        <v>478</v>
      </c>
      <c r="H78" s="684">
        <v>3</v>
      </c>
      <c r="I78" s="485"/>
      <c r="J78" s="486" t="str">
        <f t="shared" si="0"/>
        <v>INCLUDED</v>
      </c>
    </row>
    <row r="79" spans="1:10" ht="31.5">
      <c r="A79" s="415">
        <v>62</v>
      </c>
      <c r="B79" s="684"/>
      <c r="C79" s="684"/>
      <c r="D79" s="684" t="s">
        <v>551</v>
      </c>
      <c r="E79" s="687">
        <v>1000031040</v>
      </c>
      <c r="F79" s="688" t="s">
        <v>574</v>
      </c>
      <c r="G79" s="689" t="s">
        <v>477</v>
      </c>
      <c r="H79" s="684">
        <v>5</v>
      </c>
      <c r="I79" s="485"/>
      <c r="J79" s="486" t="str">
        <f t="shared" si="0"/>
        <v>INCLUDED</v>
      </c>
    </row>
    <row r="80" spans="1:10" ht="31.5">
      <c r="A80" s="415">
        <v>63</v>
      </c>
      <c r="B80" s="684"/>
      <c r="C80" s="684"/>
      <c r="D80" s="684" t="s">
        <v>551</v>
      </c>
      <c r="E80" s="687">
        <v>1000033147</v>
      </c>
      <c r="F80" s="688" t="s">
        <v>575</v>
      </c>
      <c r="G80" s="689" t="s">
        <v>477</v>
      </c>
      <c r="H80" s="684">
        <v>1</v>
      </c>
      <c r="I80" s="485"/>
      <c r="J80" s="486" t="str">
        <f t="shared" si="0"/>
        <v>INCLUDED</v>
      </c>
    </row>
    <row r="81" spans="1:10" ht="31.5">
      <c r="A81" s="415">
        <v>64</v>
      </c>
      <c r="B81" s="684"/>
      <c r="C81" s="684"/>
      <c r="D81" s="684" t="s">
        <v>551</v>
      </c>
      <c r="E81" s="687">
        <v>1000022418</v>
      </c>
      <c r="F81" s="688" t="s">
        <v>576</v>
      </c>
      <c r="G81" s="689" t="s">
        <v>475</v>
      </c>
      <c r="H81" s="684">
        <v>31</v>
      </c>
      <c r="I81" s="485"/>
      <c r="J81" s="486" t="str">
        <f t="shared" si="0"/>
        <v>INCLUDED</v>
      </c>
    </row>
    <row r="82" spans="1:10" ht="31.5">
      <c r="A82" s="415">
        <v>65</v>
      </c>
      <c r="B82" s="684"/>
      <c r="C82" s="684"/>
      <c r="D82" s="684" t="s">
        <v>551</v>
      </c>
      <c r="E82" s="687">
        <v>1000010820</v>
      </c>
      <c r="F82" s="688" t="s">
        <v>577</v>
      </c>
      <c r="G82" s="689" t="s">
        <v>475</v>
      </c>
      <c r="H82" s="684">
        <v>23</v>
      </c>
      <c r="I82" s="485"/>
      <c r="J82" s="486" t="str">
        <f t="shared" ref="J82:J134" si="1">IF(I82=0, "INCLUDED", IF(ISERROR(I82*H82), I82, I82*H82))</f>
        <v>INCLUDED</v>
      </c>
    </row>
    <row r="83" spans="1:10" ht="31.5">
      <c r="A83" s="415">
        <v>66</v>
      </c>
      <c r="B83" s="684"/>
      <c r="C83" s="684"/>
      <c r="D83" s="684" t="s">
        <v>551</v>
      </c>
      <c r="E83" s="687">
        <v>1000014201</v>
      </c>
      <c r="F83" s="688" t="s">
        <v>578</v>
      </c>
      <c r="G83" s="689" t="s">
        <v>475</v>
      </c>
      <c r="H83" s="684">
        <v>1</v>
      </c>
      <c r="I83" s="485"/>
      <c r="J83" s="486" t="str">
        <f t="shared" si="1"/>
        <v>INCLUDED</v>
      </c>
    </row>
    <row r="84" spans="1:10">
      <c r="A84" s="415">
        <v>67</v>
      </c>
      <c r="B84" s="684"/>
      <c r="C84" s="684"/>
      <c r="D84" s="684" t="s">
        <v>552</v>
      </c>
      <c r="E84" s="687">
        <v>1000013472</v>
      </c>
      <c r="F84" s="688" t="s">
        <v>500</v>
      </c>
      <c r="G84" s="689" t="s">
        <v>496</v>
      </c>
      <c r="H84" s="684">
        <v>31.31</v>
      </c>
      <c r="I84" s="485"/>
      <c r="J84" s="486" t="str">
        <f t="shared" si="1"/>
        <v>INCLUDED</v>
      </c>
    </row>
    <row r="85" spans="1:10">
      <c r="A85" s="415">
        <v>68</v>
      </c>
      <c r="B85" s="684"/>
      <c r="C85" s="684"/>
      <c r="D85" s="684" t="s">
        <v>552</v>
      </c>
      <c r="E85" s="687">
        <v>1000007847</v>
      </c>
      <c r="F85" s="688" t="s">
        <v>501</v>
      </c>
      <c r="G85" s="689" t="s">
        <v>496</v>
      </c>
      <c r="H85" s="684">
        <v>0.46</v>
      </c>
      <c r="I85" s="485"/>
      <c r="J85" s="486" t="str">
        <f t="shared" si="1"/>
        <v>INCLUDED</v>
      </c>
    </row>
    <row r="86" spans="1:10">
      <c r="A86" s="415">
        <v>69</v>
      </c>
      <c r="B86" s="684"/>
      <c r="C86" s="684"/>
      <c r="D86" s="684" t="s">
        <v>552</v>
      </c>
      <c r="E86" s="687">
        <v>1000013472</v>
      </c>
      <c r="F86" s="688" t="s">
        <v>500</v>
      </c>
      <c r="G86" s="689" t="s">
        <v>496</v>
      </c>
      <c r="H86" s="684">
        <v>0.31</v>
      </c>
      <c r="I86" s="485"/>
      <c r="J86" s="486" t="str">
        <f t="shared" si="1"/>
        <v>INCLUDED</v>
      </c>
    </row>
    <row r="87" spans="1:10">
      <c r="A87" s="415">
        <v>70</v>
      </c>
      <c r="B87" s="684"/>
      <c r="C87" s="684"/>
      <c r="D87" s="684" t="s">
        <v>552</v>
      </c>
      <c r="E87" s="687">
        <v>1000007847</v>
      </c>
      <c r="F87" s="688" t="s">
        <v>501</v>
      </c>
      <c r="G87" s="689" t="s">
        <v>496</v>
      </c>
      <c r="H87" s="684">
        <v>5.0000000000000001E-3</v>
      </c>
      <c r="I87" s="485"/>
      <c r="J87" s="486" t="str">
        <f t="shared" si="1"/>
        <v>INCLUDED</v>
      </c>
    </row>
    <row r="88" spans="1:10" ht="63">
      <c r="A88" s="415">
        <v>71</v>
      </c>
      <c r="B88" s="684"/>
      <c r="C88" s="684"/>
      <c r="D88" s="684" t="s">
        <v>552</v>
      </c>
      <c r="E88" s="687">
        <v>1000033625</v>
      </c>
      <c r="F88" s="688" t="s">
        <v>556</v>
      </c>
      <c r="G88" s="689" t="s">
        <v>496</v>
      </c>
      <c r="H88" s="684">
        <v>254.33</v>
      </c>
      <c r="I88" s="485"/>
      <c r="J88" s="486" t="str">
        <f t="shared" si="1"/>
        <v>INCLUDED</v>
      </c>
    </row>
    <row r="89" spans="1:10" ht="63">
      <c r="A89" s="415">
        <v>72</v>
      </c>
      <c r="B89" s="684"/>
      <c r="C89" s="684"/>
      <c r="D89" s="684" t="s">
        <v>552</v>
      </c>
      <c r="E89" s="687">
        <v>1000033623</v>
      </c>
      <c r="F89" s="688" t="s">
        <v>557</v>
      </c>
      <c r="G89" s="689" t="s">
        <v>496</v>
      </c>
      <c r="H89" s="684">
        <v>319.72000000000003</v>
      </c>
      <c r="I89" s="485"/>
      <c r="J89" s="486" t="str">
        <f t="shared" si="1"/>
        <v>INCLUDED</v>
      </c>
    </row>
    <row r="90" spans="1:10" ht="63">
      <c r="A90" s="415">
        <v>73</v>
      </c>
      <c r="B90" s="684"/>
      <c r="C90" s="684"/>
      <c r="D90" s="684" t="s">
        <v>552</v>
      </c>
      <c r="E90" s="687">
        <v>1000033624</v>
      </c>
      <c r="F90" s="688" t="s">
        <v>558</v>
      </c>
      <c r="G90" s="689" t="s">
        <v>496</v>
      </c>
      <c r="H90" s="684">
        <v>15.58</v>
      </c>
      <c r="I90" s="485"/>
      <c r="J90" s="486" t="str">
        <f t="shared" si="1"/>
        <v>INCLUDED</v>
      </c>
    </row>
    <row r="91" spans="1:10" ht="63">
      <c r="A91" s="415">
        <v>74</v>
      </c>
      <c r="B91" s="684"/>
      <c r="C91" s="684"/>
      <c r="D91" s="684" t="s">
        <v>552</v>
      </c>
      <c r="E91" s="687">
        <v>1000033625</v>
      </c>
      <c r="F91" s="688" t="s">
        <v>556</v>
      </c>
      <c r="G91" s="689" t="s">
        <v>496</v>
      </c>
      <c r="H91" s="684">
        <v>2.54</v>
      </c>
      <c r="I91" s="485"/>
      <c r="J91" s="486" t="str">
        <f t="shared" si="1"/>
        <v>INCLUDED</v>
      </c>
    </row>
    <row r="92" spans="1:10" ht="63">
      <c r="A92" s="415">
        <v>75</v>
      </c>
      <c r="B92" s="684"/>
      <c r="C92" s="684"/>
      <c r="D92" s="684" t="s">
        <v>552</v>
      </c>
      <c r="E92" s="687">
        <v>1000033623</v>
      </c>
      <c r="F92" s="688" t="s">
        <v>557</v>
      </c>
      <c r="G92" s="689" t="s">
        <v>496</v>
      </c>
      <c r="H92" s="684">
        <v>3.2</v>
      </c>
      <c r="I92" s="485"/>
      <c r="J92" s="486" t="str">
        <f t="shared" si="1"/>
        <v>INCLUDED</v>
      </c>
    </row>
    <row r="93" spans="1:10" ht="63">
      <c r="A93" s="415">
        <v>76</v>
      </c>
      <c r="B93" s="684"/>
      <c r="C93" s="684"/>
      <c r="D93" s="684" t="s">
        <v>552</v>
      </c>
      <c r="E93" s="687">
        <v>1000033624</v>
      </c>
      <c r="F93" s="688" t="s">
        <v>558</v>
      </c>
      <c r="G93" s="689" t="s">
        <v>496</v>
      </c>
      <c r="H93" s="684">
        <v>0.16</v>
      </c>
      <c r="I93" s="485"/>
      <c r="J93" s="486" t="str">
        <f t="shared" si="1"/>
        <v>INCLUDED</v>
      </c>
    </row>
    <row r="94" spans="1:10">
      <c r="A94" s="415">
        <v>77</v>
      </c>
      <c r="B94" s="684"/>
      <c r="C94" s="684"/>
      <c r="D94" s="684" t="s">
        <v>553</v>
      </c>
      <c r="E94" s="687">
        <v>1000076810</v>
      </c>
      <c r="F94" s="688" t="s">
        <v>579</v>
      </c>
      <c r="G94" s="689" t="s">
        <v>478</v>
      </c>
      <c r="H94" s="684">
        <v>5</v>
      </c>
      <c r="I94" s="485"/>
      <c r="J94" s="486" t="str">
        <f t="shared" si="1"/>
        <v>INCLUDED</v>
      </c>
    </row>
    <row r="95" spans="1:10">
      <c r="A95" s="415">
        <v>78</v>
      </c>
      <c r="B95" s="684"/>
      <c r="C95" s="684"/>
      <c r="D95" s="684" t="s">
        <v>553</v>
      </c>
      <c r="E95" s="687">
        <v>1000076816</v>
      </c>
      <c r="F95" s="688" t="s">
        <v>580</v>
      </c>
      <c r="G95" s="689" t="s">
        <v>475</v>
      </c>
      <c r="H95" s="684">
        <v>1</v>
      </c>
      <c r="I95" s="485"/>
      <c r="J95" s="486" t="str">
        <f t="shared" si="1"/>
        <v>INCLUDED</v>
      </c>
    </row>
    <row r="96" spans="1:10">
      <c r="A96" s="415">
        <v>79</v>
      </c>
      <c r="B96" s="684"/>
      <c r="C96" s="684"/>
      <c r="D96" s="684" t="s">
        <v>553</v>
      </c>
      <c r="E96" s="687">
        <v>1000076811</v>
      </c>
      <c r="F96" s="688" t="s">
        <v>581</v>
      </c>
      <c r="G96" s="689" t="s">
        <v>477</v>
      </c>
      <c r="H96" s="684">
        <v>1</v>
      </c>
      <c r="I96" s="485"/>
      <c r="J96" s="486" t="str">
        <f t="shared" si="1"/>
        <v>INCLUDED</v>
      </c>
    </row>
    <row r="97" spans="1:10" ht="31.5">
      <c r="A97" s="415">
        <v>80</v>
      </c>
      <c r="B97" s="684"/>
      <c r="C97" s="684"/>
      <c r="D97" s="684" t="s">
        <v>553</v>
      </c>
      <c r="E97" s="687">
        <v>1000076813</v>
      </c>
      <c r="F97" s="688" t="s">
        <v>582</v>
      </c>
      <c r="G97" s="689" t="s">
        <v>477</v>
      </c>
      <c r="H97" s="684">
        <v>3</v>
      </c>
      <c r="I97" s="485"/>
      <c r="J97" s="486" t="str">
        <f t="shared" si="1"/>
        <v>INCLUDED</v>
      </c>
    </row>
    <row r="98" spans="1:10">
      <c r="A98" s="415">
        <v>81</v>
      </c>
      <c r="B98" s="684"/>
      <c r="C98" s="684"/>
      <c r="D98" s="684" t="s">
        <v>553</v>
      </c>
      <c r="E98" s="687">
        <v>1000076815</v>
      </c>
      <c r="F98" s="688" t="s">
        <v>583</v>
      </c>
      <c r="G98" s="689" t="s">
        <v>477</v>
      </c>
      <c r="H98" s="684">
        <v>100</v>
      </c>
      <c r="I98" s="485"/>
      <c r="J98" s="486" t="str">
        <f t="shared" si="1"/>
        <v>INCLUDED</v>
      </c>
    </row>
    <row r="99" spans="1:10">
      <c r="A99" s="415">
        <v>82</v>
      </c>
      <c r="B99" s="684"/>
      <c r="C99" s="684"/>
      <c r="D99" s="684" t="s">
        <v>553</v>
      </c>
      <c r="E99" s="687">
        <v>1000076817</v>
      </c>
      <c r="F99" s="688" t="s">
        <v>584</v>
      </c>
      <c r="G99" s="689" t="s">
        <v>477</v>
      </c>
      <c r="H99" s="684">
        <v>1</v>
      </c>
      <c r="I99" s="485"/>
      <c r="J99" s="486" t="str">
        <f t="shared" si="1"/>
        <v>INCLUDED</v>
      </c>
    </row>
    <row r="100" spans="1:10">
      <c r="A100" s="415">
        <v>83</v>
      </c>
      <c r="B100" s="684"/>
      <c r="C100" s="684"/>
      <c r="D100" s="684" t="s">
        <v>553</v>
      </c>
      <c r="E100" s="687">
        <v>1000076818</v>
      </c>
      <c r="F100" s="688" t="s">
        <v>585</v>
      </c>
      <c r="G100" s="689" t="s">
        <v>475</v>
      </c>
      <c r="H100" s="684">
        <v>10</v>
      </c>
      <c r="I100" s="485"/>
      <c r="J100" s="486" t="str">
        <f t="shared" si="1"/>
        <v>INCLUDED</v>
      </c>
    </row>
    <row r="101" spans="1:10">
      <c r="A101" s="415">
        <v>84</v>
      </c>
      <c r="B101" s="684"/>
      <c r="C101" s="684"/>
      <c r="D101" s="684" t="s">
        <v>553</v>
      </c>
      <c r="E101" s="687">
        <v>1000076812</v>
      </c>
      <c r="F101" s="688" t="s">
        <v>586</v>
      </c>
      <c r="G101" s="689" t="s">
        <v>475</v>
      </c>
      <c r="H101" s="684">
        <v>5</v>
      </c>
      <c r="I101" s="485"/>
      <c r="J101" s="486" t="str">
        <f t="shared" si="1"/>
        <v>INCLUDED</v>
      </c>
    </row>
    <row r="102" spans="1:10">
      <c r="A102" s="415">
        <v>85</v>
      </c>
      <c r="B102" s="684"/>
      <c r="C102" s="684"/>
      <c r="D102" s="684" t="s">
        <v>553</v>
      </c>
      <c r="E102" s="687">
        <v>1000076814</v>
      </c>
      <c r="F102" s="688" t="s">
        <v>587</v>
      </c>
      <c r="G102" s="689" t="s">
        <v>475</v>
      </c>
      <c r="H102" s="684">
        <v>3</v>
      </c>
      <c r="I102" s="485"/>
      <c r="J102" s="486" t="str">
        <f t="shared" si="1"/>
        <v>INCLUDED</v>
      </c>
    </row>
    <row r="103" spans="1:10">
      <c r="A103" s="415">
        <v>86</v>
      </c>
      <c r="B103" s="684"/>
      <c r="C103" s="684"/>
      <c r="D103" s="684" t="s">
        <v>553</v>
      </c>
      <c r="E103" s="687">
        <v>1000076809</v>
      </c>
      <c r="F103" s="688" t="s">
        <v>588</v>
      </c>
      <c r="G103" s="689" t="s">
        <v>478</v>
      </c>
      <c r="H103" s="684">
        <v>0.3</v>
      </c>
      <c r="I103" s="485"/>
      <c r="J103" s="486" t="str">
        <f t="shared" si="1"/>
        <v>INCLUDED</v>
      </c>
    </row>
    <row r="104" spans="1:10">
      <c r="A104" s="415">
        <v>87</v>
      </c>
      <c r="B104" s="684"/>
      <c r="C104" s="684"/>
      <c r="D104" s="684" t="s">
        <v>553</v>
      </c>
      <c r="E104" s="687">
        <v>1000023471</v>
      </c>
      <c r="F104" s="688" t="s">
        <v>589</v>
      </c>
      <c r="G104" s="689" t="s">
        <v>475</v>
      </c>
      <c r="H104" s="684">
        <v>1</v>
      </c>
      <c r="I104" s="485"/>
      <c r="J104" s="486" t="str">
        <f t="shared" si="1"/>
        <v>INCLUDED</v>
      </c>
    </row>
    <row r="105" spans="1:10">
      <c r="A105" s="415">
        <v>88</v>
      </c>
      <c r="B105" s="684"/>
      <c r="C105" s="684"/>
      <c r="D105" s="684" t="s">
        <v>553</v>
      </c>
      <c r="E105" s="687">
        <v>1000066614</v>
      </c>
      <c r="F105" s="688" t="s">
        <v>590</v>
      </c>
      <c r="G105" s="689" t="s">
        <v>478</v>
      </c>
      <c r="H105" s="684">
        <v>0.3</v>
      </c>
      <c r="I105" s="485"/>
      <c r="J105" s="486" t="str">
        <f t="shared" si="1"/>
        <v>INCLUDED</v>
      </c>
    </row>
    <row r="106" spans="1:10">
      <c r="A106" s="415">
        <v>89</v>
      </c>
      <c r="B106" s="684"/>
      <c r="C106" s="684"/>
      <c r="D106" s="684" t="s">
        <v>553</v>
      </c>
      <c r="E106" s="687">
        <v>1000066612</v>
      </c>
      <c r="F106" s="688" t="s">
        <v>591</v>
      </c>
      <c r="G106" s="689" t="s">
        <v>475</v>
      </c>
      <c r="H106" s="684">
        <v>5</v>
      </c>
      <c r="I106" s="485"/>
      <c r="J106" s="486" t="str">
        <f t="shared" si="1"/>
        <v>INCLUDED</v>
      </c>
    </row>
    <row r="107" spans="1:10">
      <c r="A107" s="415">
        <v>90</v>
      </c>
      <c r="B107" s="684"/>
      <c r="C107" s="684"/>
      <c r="D107" s="684" t="s">
        <v>553</v>
      </c>
      <c r="E107" s="687">
        <v>1000066613</v>
      </c>
      <c r="F107" s="688" t="s">
        <v>592</v>
      </c>
      <c r="G107" s="689" t="s">
        <v>475</v>
      </c>
      <c r="H107" s="684">
        <v>2</v>
      </c>
      <c r="I107" s="485"/>
      <c r="J107" s="486" t="str">
        <f t="shared" si="1"/>
        <v>INCLUDED</v>
      </c>
    </row>
    <row r="108" spans="1:10">
      <c r="A108" s="415">
        <v>91</v>
      </c>
      <c r="B108" s="684"/>
      <c r="C108" s="684"/>
      <c r="D108" s="684" t="s">
        <v>554</v>
      </c>
      <c r="E108" s="687">
        <v>1000076810</v>
      </c>
      <c r="F108" s="688" t="s">
        <v>579</v>
      </c>
      <c r="G108" s="689" t="s">
        <v>478</v>
      </c>
      <c r="H108" s="684">
        <v>3</v>
      </c>
      <c r="I108" s="485"/>
      <c r="J108" s="486" t="str">
        <f t="shared" si="1"/>
        <v>INCLUDED</v>
      </c>
    </row>
    <row r="109" spans="1:10">
      <c r="A109" s="415">
        <v>92</v>
      </c>
      <c r="B109" s="684"/>
      <c r="C109" s="684"/>
      <c r="D109" s="684" t="s">
        <v>554</v>
      </c>
      <c r="E109" s="687">
        <v>1000076816</v>
      </c>
      <c r="F109" s="688" t="s">
        <v>580</v>
      </c>
      <c r="G109" s="689" t="s">
        <v>475</v>
      </c>
      <c r="H109" s="684">
        <v>1</v>
      </c>
      <c r="I109" s="485"/>
      <c r="J109" s="486" t="str">
        <f t="shared" si="1"/>
        <v>INCLUDED</v>
      </c>
    </row>
    <row r="110" spans="1:10">
      <c r="A110" s="415">
        <v>93</v>
      </c>
      <c r="B110" s="684"/>
      <c r="C110" s="684"/>
      <c r="D110" s="684" t="s">
        <v>554</v>
      </c>
      <c r="E110" s="687">
        <v>1000076811</v>
      </c>
      <c r="F110" s="688" t="s">
        <v>581</v>
      </c>
      <c r="G110" s="689" t="s">
        <v>477</v>
      </c>
      <c r="H110" s="684">
        <v>1</v>
      </c>
      <c r="I110" s="485"/>
      <c r="J110" s="486" t="str">
        <f t="shared" si="1"/>
        <v>INCLUDED</v>
      </c>
    </row>
    <row r="111" spans="1:10" ht="31.5">
      <c r="A111" s="415">
        <v>94</v>
      </c>
      <c r="B111" s="684"/>
      <c r="C111" s="684"/>
      <c r="D111" s="684" t="s">
        <v>554</v>
      </c>
      <c r="E111" s="687">
        <v>1000076813</v>
      </c>
      <c r="F111" s="688" t="s">
        <v>582</v>
      </c>
      <c r="G111" s="689" t="s">
        <v>477</v>
      </c>
      <c r="H111" s="684">
        <v>3</v>
      </c>
      <c r="I111" s="485"/>
      <c r="J111" s="486" t="str">
        <f t="shared" si="1"/>
        <v>INCLUDED</v>
      </c>
    </row>
    <row r="112" spans="1:10">
      <c r="A112" s="415">
        <v>95</v>
      </c>
      <c r="B112" s="684"/>
      <c r="C112" s="684"/>
      <c r="D112" s="684" t="s">
        <v>554</v>
      </c>
      <c r="E112" s="687">
        <v>1000076815</v>
      </c>
      <c r="F112" s="688" t="s">
        <v>583</v>
      </c>
      <c r="G112" s="689" t="s">
        <v>477</v>
      </c>
      <c r="H112" s="684">
        <v>3</v>
      </c>
      <c r="I112" s="485"/>
      <c r="J112" s="486" t="str">
        <f t="shared" si="1"/>
        <v>INCLUDED</v>
      </c>
    </row>
    <row r="113" spans="1:10">
      <c r="A113" s="415">
        <v>96</v>
      </c>
      <c r="B113" s="684"/>
      <c r="C113" s="684"/>
      <c r="D113" s="684" t="s">
        <v>554</v>
      </c>
      <c r="E113" s="687">
        <v>1000076817</v>
      </c>
      <c r="F113" s="688" t="s">
        <v>584</v>
      </c>
      <c r="G113" s="689" t="s">
        <v>477</v>
      </c>
      <c r="H113" s="684">
        <v>1</v>
      </c>
      <c r="I113" s="485"/>
      <c r="J113" s="486" t="str">
        <f t="shared" si="1"/>
        <v>INCLUDED</v>
      </c>
    </row>
    <row r="114" spans="1:10">
      <c r="A114" s="415">
        <v>97</v>
      </c>
      <c r="B114" s="684"/>
      <c r="C114" s="684"/>
      <c r="D114" s="684" t="s">
        <v>554</v>
      </c>
      <c r="E114" s="687">
        <v>1000076818</v>
      </c>
      <c r="F114" s="688" t="s">
        <v>585</v>
      </c>
      <c r="G114" s="689" t="s">
        <v>475</v>
      </c>
      <c r="H114" s="684">
        <v>10</v>
      </c>
      <c r="I114" s="485"/>
      <c r="J114" s="486" t="str">
        <f t="shared" si="1"/>
        <v>INCLUDED</v>
      </c>
    </row>
    <row r="115" spans="1:10">
      <c r="A115" s="415">
        <v>98</v>
      </c>
      <c r="B115" s="684"/>
      <c r="C115" s="684"/>
      <c r="D115" s="684" t="s">
        <v>554</v>
      </c>
      <c r="E115" s="687">
        <v>1000076812</v>
      </c>
      <c r="F115" s="688" t="s">
        <v>586</v>
      </c>
      <c r="G115" s="689" t="s">
        <v>475</v>
      </c>
      <c r="H115" s="684">
        <v>5</v>
      </c>
      <c r="I115" s="485"/>
      <c r="J115" s="486" t="str">
        <f t="shared" si="1"/>
        <v>INCLUDED</v>
      </c>
    </row>
    <row r="116" spans="1:10">
      <c r="A116" s="415">
        <v>99</v>
      </c>
      <c r="B116" s="684"/>
      <c r="C116" s="684"/>
      <c r="D116" s="684" t="s">
        <v>554</v>
      </c>
      <c r="E116" s="687">
        <v>1000076814</v>
      </c>
      <c r="F116" s="688" t="s">
        <v>587</v>
      </c>
      <c r="G116" s="689" t="s">
        <v>475</v>
      </c>
      <c r="H116" s="684">
        <v>3</v>
      </c>
      <c r="I116" s="485"/>
      <c r="J116" s="486" t="str">
        <f t="shared" si="1"/>
        <v>INCLUDED</v>
      </c>
    </row>
    <row r="117" spans="1:10">
      <c r="A117" s="415">
        <v>100</v>
      </c>
      <c r="B117" s="684"/>
      <c r="C117" s="684"/>
      <c r="D117" s="684" t="s">
        <v>554</v>
      </c>
      <c r="E117" s="687">
        <v>1000076809</v>
      </c>
      <c r="F117" s="688" t="s">
        <v>588</v>
      </c>
      <c r="G117" s="689" t="s">
        <v>478</v>
      </c>
      <c r="H117" s="684">
        <v>0.3</v>
      </c>
      <c r="I117" s="485"/>
      <c r="J117" s="486" t="str">
        <f t="shared" si="1"/>
        <v>INCLUDED</v>
      </c>
    </row>
    <row r="118" spans="1:10">
      <c r="A118" s="415">
        <v>101</v>
      </c>
      <c r="B118" s="684"/>
      <c r="C118" s="684"/>
      <c r="D118" s="684" t="s">
        <v>554</v>
      </c>
      <c r="E118" s="687">
        <v>1000066614</v>
      </c>
      <c r="F118" s="688" t="s">
        <v>590</v>
      </c>
      <c r="G118" s="689" t="s">
        <v>478</v>
      </c>
      <c r="H118" s="684">
        <v>0.18</v>
      </c>
      <c r="I118" s="485"/>
      <c r="J118" s="486" t="str">
        <f t="shared" si="1"/>
        <v>INCLUDED</v>
      </c>
    </row>
    <row r="119" spans="1:10">
      <c r="A119" s="415">
        <v>102</v>
      </c>
      <c r="B119" s="684"/>
      <c r="C119" s="684"/>
      <c r="D119" s="684" t="s">
        <v>554</v>
      </c>
      <c r="E119" s="687">
        <v>1000066612</v>
      </c>
      <c r="F119" s="688" t="s">
        <v>591</v>
      </c>
      <c r="G119" s="689" t="s">
        <v>475</v>
      </c>
      <c r="H119" s="684">
        <v>2</v>
      </c>
      <c r="I119" s="485"/>
      <c r="J119" s="486" t="str">
        <f t="shared" si="1"/>
        <v>INCLUDED</v>
      </c>
    </row>
    <row r="120" spans="1:10">
      <c r="A120" s="415">
        <v>103</v>
      </c>
      <c r="B120" s="684"/>
      <c r="C120" s="684"/>
      <c r="D120" s="684" t="s">
        <v>554</v>
      </c>
      <c r="E120" s="687">
        <v>1000066613</v>
      </c>
      <c r="F120" s="688" t="s">
        <v>592</v>
      </c>
      <c r="G120" s="689" t="s">
        <v>475</v>
      </c>
      <c r="H120" s="684">
        <v>1</v>
      </c>
      <c r="I120" s="485"/>
      <c r="J120" s="486" t="str">
        <f t="shared" si="1"/>
        <v>INCLUDED</v>
      </c>
    </row>
    <row r="121" spans="1:10">
      <c r="A121" s="415">
        <v>104</v>
      </c>
      <c r="B121" s="684"/>
      <c r="C121" s="684"/>
      <c r="D121" s="684" t="s">
        <v>555</v>
      </c>
      <c r="E121" s="687">
        <v>1000076810</v>
      </c>
      <c r="F121" s="688" t="s">
        <v>579</v>
      </c>
      <c r="G121" s="689" t="s">
        <v>478</v>
      </c>
      <c r="H121" s="684">
        <v>5</v>
      </c>
      <c r="I121" s="485"/>
      <c r="J121" s="486" t="str">
        <f t="shared" si="1"/>
        <v>INCLUDED</v>
      </c>
    </row>
    <row r="122" spans="1:10">
      <c r="A122" s="415">
        <v>105</v>
      </c>
      <c r="B122" s="684"/>
      <c r="C122" s="684"/>
      <c r="D122" s="684" t="s">
        <v>555</v>
      </c>
      <c r="E122" s="687">
        <v>1000076816</v>
      </c>
      <c r="F122" s="688" t="s">
        <v>580</v>
      </c>
      <c r="G122" s="689" t="s">
        <v>475</v>
      </c>
      <c r="H122" s="684">
        <v>1</v>
      </c>
      <c r="I122" s="485"/>
      <c r="J122" s="486" t="str">
        <f t="shared" si="1"/>
        <v>INCLUDED</v>
      </c>
    </row>
    <row r="123" spans="1:10">
      <c r="A123" s="415">
        <v>106</v>
      </c>
      <c r="B123" s="684"/>
      <c r="C123" s="684"/>
      <c r="D123" s="684" t="s">
        <v>555</v>
      </c>
      <c r="E123" s="687">
        <v>1000076811</v>
      </c>
      <c r="F123" s="688" t="s">
        <v>581</v>
      </c>
      <c r="G123" s="689" t="s">
        <v>477</v>
      </c>
      <c r="H123" s="684">
        <v>1</v>
      </c>
      <c r="I123" s="485"/>
      <c r="J123" s="486" t="str">
        <f t="shared" si="1"/>
        <v>INCLUDED</v>
      </c>
    </row>
    <row r="124" spans="1:10" ht="31.5">
      <c r="A124" s="415">
        <v>107</v>
      </c>
      <c r="B124" s="684"/>
      <c r="C124" s="684"/>
      <c r="D124" s="684" t="s">
        <v>555</v>
      </c>
      <c r="E124" s="687">
        <v>1000076813</v>
      </c>
      <c r="F124" s="688" t="s">
        <v>582</v>
      </c>
      <c r="G124" s="689" t="s">
        <v>477</v>
      </c>
      <c r="H124" s="684">
        <v>3</v>
      </c>
      <c r="I124" s="485"/>
      <c r="J124" s="486" t="str">
        <f t="shared" si="1"/>
        <v>INCLUDED</v>
      </c>
    </row>
    <row r="125" spans="1:10">
      <c r="A125" s="415">
        <v>108</v>
      </c>
      <c r="B125" s="684"/>
      <c r="C125" s="684"/>
      <c r="D125" s="684" t="s">
        <v>555</v>
      </c>
      <c r="E125" s="687">
        <v>1000076815</v>
      </c>
      <c r="F125" s="688" t="s">
        <v>583</v>
      </c>
      <c r="G125" s="689" t="s">
        <v>477</v>
      </c>
      <c r="H125" s="684">
        <v>100</v>
      </c>
      <c r="I125" s="485"/>
      <c r="J125" s="486" t="str">
        <f t="shared" si="1"/>
        <v>INCLUDED</v>
      </c>
    </row>
    <row r="126" spans="1:10">
      <c r="A126" s="415">
        <v>109</v>
      </c>
      <c r="B126" s="684"/>
      <c r="C126" s="684"/>
      <c r="D126" s="684" t="s">
        <v>555</v>
      </c>
      <c r="E126" s="687">
        <v>1000076817</v>
      </c>
      <c r="F126" s="688" t="s">
        <v>584</v>
      </c>
      <c r="G126" s="689" t="s">
        <v>477</v>
      </c>
      <c r="H126" s="684">
        <v>3</v>
      </c>
      <c r="I126" s="485"/>
      <c r="J126" s="486" t="str">
        <f t="shared" si="1"/>
        <v>INCLUDED</v>
      </c>
    </row>
    <row r="127" spans="1:10">
      <c r="A127" s="415">
        <v>110</v>
      </c>
      <c r="B127" s="684"/>
      <c r="C127" s="684"/>
      <c r="D127" s="684" t="s">
        <v>555</v>
      </c>
      <c r="E127" s="687">
        <v>1000076818</v>
      </c>
      <c r="F127" s="688" t="s">
        <v>585</v>
      </c>
      <c r="G127" s="689" t="s">
        <v>475</v>
      </c>
      <c r="H127" s="684">
        <v>10</v>
      </c>
      <c r="I127" s="485"/>
      <c r="J127" s="486" t="str">
        <f t="shared" si="1"/>
        <v>INCLUDED</v>
      </c>
    </row>
    <row r="128" spans="1:10">
      <c r="A128" s="415">
        <v>111</v>
      </c>
      <c r="B128" s="684"/>
      <c r="C128" s="684"/>
      <c r="D128" s="684" t="s">
        <v>555</v>
      </c>
      <c r="E128" s="687">
        <v>1000076812</v>
      </c>
      <c r="F128" s="688" t="s">
        <v>586</v>
      </c>
      <c r="G128" s="689" t="s">
        <v>475</v>
      </c>
      <c r="H128" s="684">
        <v>5</v>
      </c>
      <c r="I128" s="485"/>
      <c r="J128" s="486" t="str">
        <f t="shared" si="1"/>
        <v>INCLUDED</v>
      </c>
    </row>
    <row r="129" spans="1:11">
      <c r="A129" s="415">
        <v>112</v>
      </c>
      <c r="B129" s="684"/>
      <c r="C129" s="684"/>
      <c r="D129" s="684" t="s">
        <v>555</v>
      </c>
      <c r="E129" s="687">
        <v>1000076814</v>
      </c>
      <c r="F129" s="688" t="s">
        <v>587</v>
      </c>
      <c r="G129" s="689" t="s">
        <v>475</v>
      </c>
      <c r="H129" s="684">
        <v>3</v>
      </c>
      <c r="I129" s="485"/>
      <c r="J129" s="486" t="str">
        <f t="shared" si="1"/>
        <v>INCLUDED</v>
      </c>
    </row>
    <row r="130" spans="1:11">
      <c r="A130" s="415">
        <v>113</v>
      </c>
      <c r="B130" s="684"/>
      <c r="C130" s="684"/>
      <c r="D130" s="684" t="s">
        <v>555</v>
      </c>
      <c r="E130" s="687">
        <v>1000076809</v>
      </c>
      <c r="F130" s="688" t="s">
        <v>588</v>
      </c>
      <c r="G130" s="689" t="s">
        <v>478</v>
      </c>
      <c r="H130" s="684">
        <v>0.3</v>
      </c>
      <c r="I130" s="485"/>
      <c r="J130" s="486" t="str">
        <f t="shared" si="1"/>
        <v>INCLUDED</v>
      </c>
    </row>
    <row r="131" spans="1:11">
      <c r="A131" s="415">
        <v>114</v>
      </c>
      <c r="B131" s="684"/>
      <c r="C131" s="684"/>
      <c r="D131" s="684" t="s">
        <v>555</v>
      </c>
      <c r="E131" s="687">
        <v>1000023471</v>
      </c>
      <c r="F131" s="688" t="s">
        <v>589</v>
      </c>
      <c r="G131" s="689" t="s">
        <v>475</v>
      </c>
      <c r="H131" s="684">
        <v>1</v>
      </c>
      <c r="I131" s="485"/>
      <c r="J131" s="486" t="str">
        <f t="shared" si="1"/>
        <v>INCLUDED</v>
      </c>
    </row>
    <row r="132" spans="1:11">
      <c r="A132" s="415">
        <v>115</v>
      </c>
      <c r="B132" s="684"/>
      <c r="C132" s="684"/>
      <c r="D132" s="684" t="s">
        <v>555</v>
      </c>
      <c r="E132" s="687">
        <v>1000066614</v>
      </c>
      <c r="F132" s="688" t="s">
        <v>590</v>
      </c>
      <c r="G132" s="689" t="s">
        <v>478</v>
      </c>
      <c r="H132" s="684">
        <v>0.3</v>
      </c>
      <c r="I132" s="485"/>
      <c r="J132" s="486" t="str">
        <f t="shared" si="1"/>
        <v>INCLUDED</v>
      </c>
    </row>
    <row r="133" spans="1:11">
      <c r="A133" s="415">
        <v>116</v>
      </c>
      <c r="B133" s="684"/>
      <c r="C133" s="684"/>
      <c r="D133" s="684" t="s">
        <v>555</v>
      </c>
      <c r="E133" s="687">
        <v>1000066612</v>
      </c>
      <c r="F133" s="688" t="s">
        <v>591</v>
      </c>
      <c r="G133" s="689" t="s">
        <v>475</v>
      </c>
      <c r="H133" s="684">
        <v>5</v>
      </c>
      <c r="I133" s="485"/>
      <c r="J133" s="486" t="str">
        <f t="shared" si="1"/>
        <v>INCLUDED</v>
      </c>
    </row>
    <row r="134" spans="1:11">
      <c r="A134" s="415">
        <v>117</v>
      </c>
      <c r="B134" s="684"/>
      <c r="C134" s="684"/>
      <c r="D134" s="684" t="s">
        <v>555</v>
      </c>
      <c r="E134" s="687">
        <v>1000066613</v>
      </c>
      <c r="F134" s="688" t="s">
        <v>592</v>
      </c>
      <c r="G134" s="689" t="s">
        <v>475</v>
      </c>
      <c r="H134" s="684">
        <v>2</v>
      </c>
      <c r="I134" s="485"/>
      <c r="J134" s="486" t="str">
        <f t="shared" si="1"/>
        <v>INCLUDED</v>
      </c>
    </row>
    <row r="135" spans="1:11" ht="22.5" customHeight="1">
      <c r="A135" s="774"/>
      <c r="B135" s="775"/>
      <c r="C135" s="775"/>
      <c r="D135" s="775"/>
      <c r="E135" s="775"/>
      <c r="F135" s="775"/>
      <c r="G135" s="775"/>
      <c r="H135" s="775"/>
      <c r="I135" s="775"/>
      <c r="J135" s="776"/>
    </row>
    <row r="136" spans="1:11" ht="33" customHeight="1">
      <c r="A136" s="394"/>
      <c r="B136" s="765" t="s">
        <v>464</v>
      </c>
      <c r="C136" s="766"/>
      <c r="D136" s="766"/>
      <c r="E136" s="766"/>
      <c r="F136" s="766"/>
      <c r="G136" s="766"/>
      <c r="H136" s="767"/>
      <c r="I136" s="427"/>
      <c r="J136" s="653">
        <f>SUM(J18:J134)</f>
        <v>0</v>
      </c>
      <c r="K136" s="428"/>
    </row>
    <row r="137" spans="1:11" ht="57.75" customHeight="1">
      <c r="A137" s="393"/>
      <c r="B137" s="772" t="s">
        <v>338</v>
      </c>
      <c r="C137" s="772"/>
      <c r="D137" s="772"/>
      <c r="E137" s="772"/>
      <c r="F137" s="772"/>
      <c r="G137" s="772"/>
      <c r="H137" s="772"/>
      <c r="I137" s="772"/>
      <c r="J137" s="772"/>
      <c r="K137" s="428"/>
    </row>
    <row r="138" spans="1:11" ht="24.75" customHeight="1">
      <c r="B138" s="383"/>
      <c r="C138" s="383"/>
      <c r="D138" s="383"/>
      <c r="E138" s="383"/>
      <c r="F138" s="383"/>
      <c r="G138" s="383"/>
      <c r="H138" s="321"/>
      <c r="I138" s="383"/>
      <c r="J138" s="321"/>
      <c r="K138" s="428"/>
    </row>
    <row r="139" spans="1:11" s="429" customFormat="1" ht="16.5">
      <c r="B139" s="663" t="s">
        <v>307</v>
      </c>
      <c r="C139" s="749" t="str">
        <f>'Sch-1'!C141:D141</f>
        <v xml:space="preserve">  </v>
      </c>
      <c r="D139" s="745"/>
      <c r="G139" s="768" t="s">
        <v>309</v>
      </c>
      <c r="H139" s="768"/>
      <c r="I139" s="747" t="str">
        <f>'Sch-1'!K141</f>
        <v/>
      </c>
      <c r="J139" s="747"/>
    </row>
    <row r="140" spans="1:11" s="429" customFormat="1" ht="16.5">
      <c r="B140" s="663" t="s">
        <v>308</v>
      </c>
      <c r="C140" s="745" t="str">
        <f>'Sch-1'!C142:D142</f>
        <v/>
      </c>
      <c r="D140" s="745"/>
      <c r="G140" s="768" t="s">
        <v>124</v>
      </c>
      <c r="H140" s="768"/>
      <c r="I140" s="747" t="str">
        <f>'Sch-1'!K142</f>
        <v/>
      </c>
      <c r="J140" s="747"/>
    </row>
    <row r="141" spans="1:11" ht="16.5">
      <c r="B141" s="487"/>
      <c r="C141" s="488"/>
      <c r="D141" s="321"/>
      <c r="E141" s="489"/>
      <c r="F141" s="490"/>
      <c r="G141" s="321"/>
      <c r="H141" s="483"/>
      <c r="I141" s="428"/>
      <c r="J141" s="483"/>
      <c r="K141" s="428"/>
    </row>
    <row r="142" spans="1:11" ht="16.5">
      <c r="B142" s="491"/>
      <c r="C142" s="492"/>
      <c r="D142" s="491"/>
      <c r="E142" s="489"/>
      <c r="F142" s="490"/>
      <c r="G142" s="491"/>
      <c r="H142" s="483"/>
      <c r="I142" s="428"/>
      <c r="J142" s="483"/>
      <c r="K142" s="428"/>
    </row>
  </sheetData>
  <sheetProtection algorithmName="SHA-512" hashValue="fdXu46zO8zuopTn7oEwwelIjUrQ8kydVjQAGlxKi4T99Sa6LfiBlm6ZpbvY76q9NeNlLoVnVfY/6RT3EFEUl1Q==" saltValue="4P9oJSNYmFVzzkwSHvxsMg==" spinCount="100000" sheet="1" formatColumns="0" formatRows="0" selectLockedCells="1"/>
  <customSheetViews>
    <customSheetView guid="{89CB4E6A-722E-4E39-885D-E2A6D0D08321}" scale="70" showPageBreaks="1" fitToPage="1" printArea="1" view="pageBreakPreview">
      <selection activeCell="I17" sqref="I17"/>
      <pageMargins left="0.45" right="0.45" top="0.75" bottom="0.5" header="0.3" footer="0.3"/>
      <printOptions horizontalCentered="1"/>
      <pageSetup paperSize="9" scale="55" fitToHeight="0" orientation="landscape" r:id="rId1"/>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2"/>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3"/>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4"/>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5"/>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0"/>
      <headerFooter>
        <oddHeader>&amp;RSchedule-2Page &amp;P of &amp;N</oddHeader>
      </headerFooter>
    </customSheetView>
    <customSheetView guid="{889C3D82-0A24-4765-A688-A80A782F5056}" showPageBreaks="1" fitToPage="1" printArea="1" view="pageBreakPreview">
      <selection activeCell="I170" sqref="I170"/>
      <pageMargins left="0.45" right="0.45" top="0.75" bottom="0.5" header="0.3" footer="0.3"/>
      <printOptions horizontalCentered="1"/>
      <pageSetup paperSize="9" scale="55" fitToHeight="0" orientation="landscape" r:id="rId11"/>
      <headerFooter>
        <oddHeader>&amp;RSchedule-2Page &amp;P of &amp;N</oddHeader>
      </headerFooter>
    </customSheetView>
  </customSheetViews>
  <mergeCells count="22">
    <mergeCell ref="N3:O3"/>
    <mergeCell ref="A4:J4"/>
    <mergeCell ref="A3:J3"/>
    <mergeCell ref="C140:D140"/>
    <mergeCell ref="B137:J137"/>
    <mergeCell ref="C139:D139"/>
    <mergeCell ref="I139:J139"/>
    <mergeCell ref="A6:B6"/>
    <mergeCell ref="I14:J14"/>
    <mergeCell ref="A7:F7"/>
    <mergeCell ref="A8:G8"/>
    <mergeCell ref="C10:E10"/>
    <mergeCell ref="C9:E9"/>
    <mergeCell ref="A135:J135"/>
    <mergeCell ref="C12:E12"/>
    <mergeCell ref="C11:E11"/>
    <mergeCell ref="A13:J13"/>
    <mergeCell ref="B136:H136"/>
    <mergeCell ref="G140:H140"/>
    <mergeCell ref="G139:H139"/>
    <mergeCell ref="I140:J140"/>
    <mergeCell ref="B17:G17"/>
  </mergeCells>
  <dataValidations count="2">
    <dataValidation type="decimal" operator="greaterThan" allowBlank="1" showInputMessage="1" showErrorMessage="1" error="Enter only Numeric value greater than zero or leave the cell blank !" sqref="I64719:I64720" xr:uid="{00000000-0002-0000-0500-000000000000}">
      <formula1>0</formula1>
    </dataValidation>
    <dataValidation type="decimal" operator="greaterThanOrEqual" allowBlank="1" showInputMessage="1" showErrorMessage="1" sqref="I18:I134" xr:uid="{00000000-0002-0000-0500-000001000000}">
      <formula1>0</formula1>
    </dataValidation>
  </dataValidations>
  <printOptions horizontalCentered="1"/>
  <pageMargins left="0.45" right="0.45" top="0.75" bottom="0.5" header="0.3" footer="0.3"/>
  <pageSetup paperSize="9" scale="57" fitToHeight="0" orientation="landscape" r:id="rId12"/>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A135"/>
  <sheetViews>
    <sheetView view="pageBreakPreview" topLeftCell="A71" zoomScale="80" zoomScaleNormal="80" zoomScaleSheetLayoutView="80" workbookViewId="0">
      <selection activeCell="K18" sqref="K18:K124"/>
    </sheetView>
  </sheetViews>
  <sheetFormatPr defaultColWidth="38.5703125" defaultRowHeight="15.75"/>
  <cols>
    <col min="1" max="1" width="7.85546875" style="19" customWidth="1"/>
    <col min="2" max="2" width="26.42578125" style="378" customWidth="1"/>
    <col min="3" max="3" width="18.5703125" style="378" customWidth="1"/>
    <col min="4" max="4" width="13.85546875" style="378" customWidth="1"/>
    <col min="5" max="5" width="15.7109375" style="378" customWidth="1"/>
    <col min="6" max="6" width="13.85546875" style="378" customWidth="1"/>
    <col min="7" max="7" width="17" style="378" customWidth="1"/>
    <col min="8" max="8" width="79.42578125" style="8" customWidth="1"/>
    <col min="9" max="9" width="8.7109375" style="9" customWidth="1"/>
    <col min="10" max="10" width="10.5703125" style="416" customWidth="1"/>
    <col min="11" max="11" width="16.140625" style="9" customWidth="1"/>
    <col min="12" max="12" width="24" style="9" customWidth="1"/>
    <col min="13" max="13" width="9.140625" style="7" hidden="1" customWidth="1"/>
    <col min="14" max="14" width="16.42578125" style="3" hidden="1" customWidth="1"/>
    <col min="15" max="15" width="15.85546875" style="3" hidden="1" customWidth="1"/>
    <col min="16" max="16" width="16.42578125" style="4" hidden="1" customWidth="1"/>
    <col min="17" max="17" width="16.85546875" style="3" hidden="1" customWidth="1"/>
    <col min="18" max="18" width="14.5703125" style="7" hidden="1" customWidth="1"/>
    <col min="19" max="27" width="9.140625" style="7" customWidth="1"/>
    <col min="28" max="239" width="9.140625" style="3" customWidth="1"/>
    <col min="240" max="240" width="12.5703125" style="3" customWidth="1"/>
    <col min="241" max="241" width="73.42578125" style="3" customWidth="1"/>
    <col min="242" max="242" width="8.7109375" style="3" customWidth="1"/>
    <col min="243" max="243" width="10.5703125" style="3" customWidth="1"/>
    <col min="244" max="244" width="14.5703125" style="3" customWidth="1"/>
    <col min="245" max="16384" width="38.5703125" style="3"/>
  </cols>
  <sheetData>
    <row r="1" spans="1:27" ht="24.75" customHeight="1">
      <c r="A1" s="17" t="str">
        <f>Cover!B3</f>
        <v>CC/NT/W-TW/DOM/A04/25/06315</v>
      </c>
      <c r="B1" s="376"/>
      <c r="C1" s="376"/>
      <c r="D1" s="376"/>
      <c r="E1" s="376"/>
      <c r="F1" s="376"/>
      <c r="G1" s="376"/>
      <c r="H1" s="360"/>
      <c r="I1" s="6"/>
      <c r="J1" s="6"/>
      <c r="K1" s="1"/>
      <c r="L1" s="2" t="s">
        <v>17</v>
      </c>
    </row>
    <row r="2" spans="1:27">
      <c r="A2" s="18"/>
      <c r="B2" s="377"/>
      <c r="C2" s="377"/>
      <c r="D2" s="377"/>
      <c r="E2" s="377"/>
      <c r="F2" s="377"/>
      <c r="G2" s="377"/>
      <c r="H2" s="354"/>
      <c r="I2" s="4"/>
      <c r="J2" s="4"/>
      <c r="K2" s="3"/>
      <c r="L2" s="3"/>
    </row>
    <row r="3" spans="1:27" ht="80.25" customHeight="1">
      <c r="A3" s="771" t="str">
        <f>Cover!$B$2</f>
        <v xml:space="preserve">Tower Package TW03 for Zing-Zingbar to Sissu portion of ±350 KV HVDC Pang-Kaithal Transmission Line associated with Transmission system for evacuation of RE power from renewable energy parks in Leh (5 GW Leh-Kaithal transmission corridor)
</v>
      </c>
      <c r="B3" s="771"/>
      <c r="C3" s="771"/>
      <c r="D3" s="771"/>
      <c r="E3" s="771"/>
      <c r="F3" s="771"/>
      <c r="G3" s="771"/>
      <c r="H3" s="771"/>
      <c r="I3" s="771"/>
      <c r="J3" s="771"/>
      <c r="K3" s="771"/>
      <c r="L3" s="771"/>
    </row>
    <row r="4" spans="1:27" ht="16.5">
      <c r="A4" s="779" t="s">
        <v>19</v>
      </c>
      <c r="B4" s="779"/>
      <c r="C4" s="779"/>
      <c r="D4" s="779"/>
      <c r="E4" s="779"/>
      <c r="F4" s="779"/>
      <c r="G4" s="779"/>
      <c r="H4" s="779"/>
      <c r="I4" s="779"/>
      <c r="J4" s="779"/>
      <c r="K4" s="779"/>
      <c r="L4" s="779"/>
    </row>
    <row r="6" spans="1:27" ht="21.75" customHeight="1">
      <c r="A6" s="685" t="s">
        <v>339</v>
      </c>
      <c r="B6" s="4"/>
      <c r="C6" s="4"/>
      <c r="D6" s="4"/>
      <c r="E6" s="4"/>
    </row>
    <row r="7" spans="1:27" ht="21" customHeight="1">
      <c r="A7" s="762">
        <f>'Sch-1'!A7</f>
        <v>0</v>
      </c>
      <c r="B7" s="762"/>
      <c r="C7" s="762"/>
      <c r="D7" s="762"/>
      <c r="E7" s="762"/>
      <c r="F7" s="379"/>
      <c r="G7" s="379"/>
      <c r="H7" s="361"/>
      <c r="I7" s="10" t="s">
        <v>1</v>
      </c>
      <c r="J7" s="417"/>
      <c r="K7" s="3"/>
      <c r="L7" s="3"/>
    </row>
    <row r="8" spans="1:27" ht="22.5" customHeight="1">
      <c r="A8" s="759" t="str">
        <f>"Bidder’s Name and Address  (" &amp; MID('Names of Bidder'!A9,9, 20) &amp; ") :"</f>
        <v>Bidder’s Name and Address  (Sole Bidder) :</v>
      </c>
      <c r="B8" s="759"/>
      <c r="C8" s="759"/>
      <c r="D8" s="397"/>
      <c r="E8" s="397"/>
      <c r="F8" s="461"/>
      <c r="G8" s="461"/>
      <c r="H8" s="461"/>
      <c r="I8" s="11" t="str">
        <f>'Sch-1'!K8</f>
        <v>Contract Services</v>
      </c>
      <c r="J8" s="461"/>
      <c r="K8" s="3"/>
      <c r="L8" s="3"/>
    </row>
    <row r="9" spans="1:27" ht="24.75" customHeight="1">
      <c r="A9" s="418" t="s">
        <v>12</v>
      </c>
      <c r="B9" s="762"/>
      <c r="C9" s="762"/>
      <c r="D9" s="375"/>
      <c r="E9" s="375"/>
      <c r="F9" s="362"/>
      <c r="G9" s="362"/>
      <c r="H9" s="362"/>
      <c r="I9" s="11" t="str">
        <f>'Sch-1'!K9</f>
        <v>Power Grid Corporation of India Ltd.,</v>
      </c>
      <c r="J9" s="4"/>
      <c r="K9" s="3"/>
      <c r="L9" s="3"/>
    </row>
    <row r="10" spans="1:27" ht="21" customHeight="1">
      <c r="A10" s="418" t="s">
        <v>11</v>
      </c>
      <c r="B10" s="761"/>
      <c r="C10" s="761"/>
      <c r="D10" s="375"/>
      <c r="E10" s="375"/>
      <c r="F10" s="362"/>
      <c r="G10" s="362"/>
      <c r="H10" s="362"/>
      <c r="I10" s="11" t="str">
        <f>'Sch-1'!K10</f>
        <v>"Saudamini", Plot No.-2</v>
      </c>
      <c r="J10" s="4"/>
      <c r="K10" s="3"/>
      <c r="L10" s="3"/>
    </row>
    <row r="11" spans="1:27" ht="20.25" customHeight="1">
      <c r="A11" s="375"/>
      <c r="B11" s="761"/>
      <c r="C11" s="761"/>
      <c r="D11" s="375"/>
      <c r="E11" s="375"/>
      <c r="F11" s="362"/>
      <c r="G11" s="362"/>
      <c r="H11" s="362"/>
      <c r="I11" s="11" t="str">
        <f>'Sch-1'!K11</f>
        <v xml:space="preserve">Sector-29, </v>
      </c>
      <c r="J11" s="4"/>
      <c r="K11" s="3"/>
      <c r="L11" s="3"/>
    </row>
    <row r="12" spans="1:27" ht="21" customHeight="1">
      <c r="A12" s="375"/>
      <c r="B12" s="761"/>
      <c r="C12" s="761"/>
      <c r="D12" s="375"/>
      <c r="E12" s="375"/>
      <c r="F12" s="362"/>
      <c r="G12" s="362"/>
      <c r="H12" s="362"/>
      <c r="I12" s="11" t="str">
        <f>'Sch-1'!K12</f>
        <v>Gurgaon (Haryana) - 122001</v>
      </c>
      <c r="J12" s="4"/>
      <c r="K12" s="3"/>
      <c r="L12" s="3"/>
    </row>
    <row r="13" spans="1:27">
      <c r="A13" s="20"/>
      <c r="B13" s="380"/>
      <c r="C13" s="380"/>
      <c r="D13" s="380"/>
      <c r="E13" s="380"/>
      <c r="F13" s="380"/>
      <c r="G13" s="380"/>
      <c r="H13" s="362"/>
      <c r="I13" s="235"/>
      <c r="J13" s="375"/>
      <c r="K13" s="11"/>
      <c r="L13" s="3"/>
    </row>
    <row r="14" spans="1:27" ht="24.75" customHeight="1" thickBot="1">
      <c r="A14" s="660" t="s">
        <v>21</v>
      </c>
      <c r="B14" s="660"/>
      <c r="C14" s="660"/>
      <c r="D14" s="660"/>
      <c r="E14" s="660"/>
      <c r="F14" s="660"/>
      <c r="G14" s="660"/>
      <c r="H14" s="660"/>
      <c r="I14" s="660"/>
      <c r="J14" s="660"/>
      <c r="K14" s="773" t="s">
        <v>344</v>
      </c>
      <c r="L14" s="773"/>
    </row>
    <row r="15" spans="1:27" s="669" customFormat="1" ht="125.25" customHeight="1">
      <c r="A15" s="667" t="s">
        <v>7</v>
      </c>
      <c r="B15" s="432" t="s">
        <v>274</v>
      </c>
      <c r="C15" s="667" t="s">
        <v>25</v>
      </c>
      <c r="D15" s="664" t="s">
        <v>311</v>
      </c>
      <c r="E15" s="664" t="s">
        <v>466</v>
      </c>
      <c r="F15" s="664" t="s">
        <v>301</v>
      </c>
      <c r="G15" s="664" t="s">
        <v>465</v>
      </c>
      <c r="H15" s="432" t="s">
        <v>15</v>
      </c>
      <c r="I15" s="433" t="s">
        <v>9</v>
      </c>
      <c r="J15" s="433" t="s">
        <v>16</v>
      </c>
      <c r="K15" s="432" t="s">
        <v>23</v>
      </c>
      <c r="L15" s="432" t="s">
        <v>24</v>
      </c>
      <c r="M15" s="668"/>
      <c r="N15" s="665" t="s">
        <v>334</v>
      </c>
      <c r="O15" s="666" t="s">
        <v>335</v>
      </c>
      <c r="P15" s="665" t="s">
        <v>332</v>
      </c>
      <c r="Q15" s="665" t="s">
        <v>333</v>
      </c>
      <c r="R15" s="668"/>
      <c r="S15" s="668"/>
      <c r="T15" s="668"/>
      <c r="U15" s="668"/>
      <c r="V15" s="668"/>
      <c r="W15" s="668"/>
      <c r="X15" s="668"/>
      <c r="Y15" s="668"/>
      <c r="Z15" s="668"/>
      <c r="AA15" s="668"/>
    </row>
    <row r="16" spans="1:27" s="396" customFormat="1" ht="16.5">
      <c r="A16" s="15">
        <v>1</v>
      </c>
      <c r="B16" s="359">
        <v>6</v>
      </c>
      <c r="C16" s="359">
        <v>7</v>
      </c>
      <c r="D16" s="664">
        <v>8</v>
      </c>
      <c r="E16" s="664">
        <v>9</v>
      </c>
      <c r="F16" s="664">
        <v>10</v>
      </c>
      <c r="G16" s="664">
        <v>11</v>
      </c>
      <c r="H16" s="359">
        <v>12</v>
      </c>
      <c r="I16" s="15">
        <v>13</v>
      </c>
      <c r="J16" s="15">
        <v>14</v>
      </c>
      <c r="K16" s="15">
        <v>15</v>
      </c>
      <c r="L16" s="15" t="s">
        <v>312</v>
      </c>
      <c r="M16" s="395"/>
      <c r="R16" s="395"/>
      <c r="S16" s="395"/>
      <c r="T16" s="395"/>
      <c r="U16" s="395"/>
      <c r="V16" s="395"/>
      <c r="W16" s="395"/>
      <c r="X16" s="395"/>
      <c r="Y16" s="395"/>
      <c r="Z16" s="395"/>
      <c r="AA16" s="395"/>
    </row>
    <row r="17" spans="1:27" s="681" customFormat="1" ht="15.6" customHeight="1">
      <c r="A17" s="675"/>
      <c r="B17" s="754"/>
      <c r="C17" s="755"/>
      <c r="D17" s="679"/>
      <c r="E17" s="679"/>
      <c r="F17" s="679"/>
      <c r="G17" s="679"/>
      <c r="H17" s="675"/>
      <c r="I17" s="673"/>
      <c r="J17" s="673"/>
      <c r="K17" s="673"/>
      <c r="L17" s="673"/>
      <c r="M17" s="680"/>
      <c r="R17" s="680"/>
      <c r="S17" s="680"/>
      <c r="T17" s="680"/>
      <c r="U17" s="680"/>
      <c r="V17" s="680"/>
      <c r="W17" s="680"/>
      <c r="X17" s="680"/>
      <c r="Y17" s="680"/>
      <c r="Z17" s="680"/>
      <c r="AA17" s="680"/>
    </row>
    <row r="18" spans="1:27" ht="31.5">
      <c r="A18" s="654">
        <v>1</v>
      </c>
      <c r="B18" s="684" t="s">
        <v>595</v>
      </c>
      <c r="C18" s="684">
        <v>100032650</v>
      </c>
      <c r="D18" s="684">
        <v>998344</v>
      </c>
      <c r="E18" s="495"/>
      <c r="F18" s="484">
        <v>18</v>
      </c>
      <c r="G18" s="494"/>
      <c r="H18" s="478" t="s">
        <v>612</v>
      </c>
      <c r="I18" s="484" t="s">
        <v>478</v>
      </c>
      <c r="J18" s="484">
        <v>10</v>
      </c>
      <c r="K18" s="485"/>
      <c r="L18" s="493" t="str">
        <f t="shared" ref="L18:L81" si="0">IF(K18=0, "INCLUDED", IF(ISERROR(J18*K18), K18, J18*K18))</f>
        <v>INCLUDED</v>
      </c>
      <c r="M18" s="460">
        <f t="shared" ref="M18" si="1">IF(L18="Included",0,L18)</f>
        <v>0</v>
      </c>
      <c r="N18" s="409">
        <f>IF( G18="",F18*(IF(L18="Included",0,L18))/100,G18*(IF(L18="Included",0,L18)))</f>
        <v>0</v>
      </c>
      <c r="O18" s="563">
        <f>Discount!$J$36</f>
        <v>0</v>
      </c>
      <c r="P18" s="409">
        <f>O18*M18</f>
        <v>0</v>
      </c>
      <c r="Q18" s="410">
        <f>IF(G18="",F18*P18/100,G18*P18)</f>
        <v>0</v>
      </c>
      <c r="R18" s="659">
        <f>K18*J18</f>
        <v>0</v>
      </c>
      <c r="S18" s="237"/>
      <c r="T18" s="237"/>
      <c r="U18" s="237"/>
      <c r="V18" s="237"/>
      <c r="W18" s="237"/>
    </row>
    <row r="19" spans="1:27" ht="37.5" customHeight="1">
      <c r="A19" s="654">
        <v>2</v>
      </c>
      <c r="B19" s="684" t="s">
        <v>595</v>
      </c>
      <c r="C19" s="684">
        <v>100032651</v>
      </c>
      <c r="D19" s="684">
        <v>998344</v>
      </c>
      <c r="E19" s="495"/>
      <c r="F19" s="484">
        <v>18</v>
      </c>
      <c r="G19" s="494"/>
      <c r="H19" s="478" t="s">
        <v>613</v>
      </c>
      <c r="I19" s="484" t="s">
        <v>478</v>
      </c>
      <c r="J19" s="484">
        <v>38</v>
      </c>
      <c r="K19" s="485"/>
      <c r="L19" s="493" t="str">
        <f t="shared" si="0"/>
        <v>INCLUDED</v>
      </c>
      <c r="M19" s="460">
        <f t="shared" ref="M19:M82" si="2">IF(L19="Included",0,L19)</f>
        <v>0</v>
      </c>
      <c r="N19" s="409">
        <f t="shared" ref="N19:N82" si="3">IF( G19="",F19*(IF(L19="Included",0,L19))/100,G19*(IF(L19="Included",0,L19)))</f>
        <v>0</v>
      </c>
      <c r="O19" s="563">
        <f>Discount!$J$36</f>
        <v>0</v>
      </c>
      <c r="P19" s="409">
        <f t="shared" ref="P19:P82" si="4">O19*M19</f>
        <v>0</v>
      </c>
      <c r="Q19" s="410">
        <f t="shared" ref="Q19:Q82" si="5">IF(G19="",F19*P19/100,G19*P19)</f>
        <v>0</v>
      </c>
      <c r="R19" s="659">
        <f t="shared" ref="R19:R82" si="6">K19*J19</f>
        <v>0</v>
      </c>
      <c r="S19" s="237"/>
      <c r="T19" s="237"/>
      <c r="U19" s="237"/>
      <c r="V19" s="237"/>
      <c r="W19" s="237"/>
    </row>
    <row r="20" spans="1:27">
      <c r="A20" s="654">
        <v>3</v>
      </c>
      <c r="B20" s="684" t="s">
        <v>595</v>
      </c>
      <c r="C20" s="684">
        <v>100001243</v>
      </c>
      <c r="D20" s="684">
        <v>998344</v>
      </c>
      <c r="E20" s="495"/>
      <c r="F20" s="484">
        <v>18</v>
      </c>
      <c r="G20" s="494"/>
      <c r="H20" s="478" t="s">
        <v>479</v>
      </c>
      <c r="I20" s="484" t="s">
        <v>478</v>
      </c>
      <c r="J20" s="484">
        <v>48</v>
      </c>
      <c r="K20" s="485"/>
      <c r="L20" s="493" t="str">
        <f t="shared" si="0"/>
        <v>INCLUDED</v>
      </c>
      <c r="M20" s="460">
        <f t="shared" si="2"/>
        <v>0</v>
      </c>
      <c r="N20" s="409">
        <f t="shared" si="3"/>
        <v>0</v>
      </c>
      <c r="O20" s="563">
        <f>Discount!$J$36</f>
        <v>0</v>
      </c>
      <c r="P20" s="409">
        <f t="shared" si="4"/>
        <v>0</v>
      </c>
      <c r="Q20" s="410">
        <f t="shared" si="5"/>
        <v>0</v>
      </c>
      <c r="R20" s="659">
        <f t="shared" si="6"/>
        <v>0</v>
      </c>
      <c r="S20" s="237"/>
      <c r="T20" s="237"/>
      <c r="U20" s="237"/>
      <c r="V20" s="237"/>
      <c r="W20" s="237"/>
    </row>
    <row r="21" spans="1:27" ht="47.25">
      <c r="A21" s="654">
        <v>4</v>
      </c>
      <c r="B21" s="684" t="s">
        <v>595</v>
      </c>
      <c r="C21" s="684">
        <v>100056953</v>
      </c>
      <c r="D21" s="684">
        <v>998344</v>
      </c>
      <c r="E21" s="495"/>
      <c r="F21" s="484">
        <v>18</v>
      </c>
      <c r="G21" s="494"/>
      <c r="H21" s="478" t="s">
        <v>614</v>
      </c>
      <c r="I21" s="484" t="s">
        <v>478</v>
      </c>
      <c r="J21" s="484">
        <v>48</v>
      </c>
      <c r="K21" s="485"/>
      <c r="L21" s="493" t="str">
        <f t="shared" si="0"/>
        <v>INCLUDED</v>
      </c>
      <c r="M21" s="460">
        <f t="shared" si="2"/>
        <v>0</v>
      </c>
      <c r="N21" s="409">
        <f t="shared" si="3"/>
        <v>0</v>
      </c>
      <c r="O21" s="563">
        <f>Discount!$J$36</f>
        <v>0</v>
      </c>
      <c r="P21" s="409">
        <f t="shared" si="4"/>
        <v>0</v>
      </c>
      <c r="Q21" s="410">
        <f t="shared" si="5"/>
        <v>0</v>
      </c>
      <c r="R21" s="659">
        <f t="shared" si="6"/>
        <v>0</v>
      </c>
      <c r="S21" s="237"/>
      <c r="T21" s="237"/>
      <c r="U21" s="237"/>
      <c r="V21" s="237"/>
      <c r="W21" s="237"/>
    </row>
    <row r="22" spans="1:27" ht="31.5">
      <c r="A22" s="654">
        <v>5</v>
      </c>
      <c r="B22" s="684" t="s">
        <v>519</v>
      </c>
      <c r="C22" s="684">
        <v>100001244</v>
      </c>
      <c r="D22" s="684">
        <v>998342</v>
      </c>
      <c r="E22" s="495"/>
      <c r="F22" s="484">
        <v>18</v>
      </c>
      <c r="G22" s="494"/>
      <c r="H22" s="478" t="s">
        <v>480</v>
      </c>
      <c r="I22" s="484" t="s">
        <v>475</v>
      </c>
      <c r="J22" s="484">
        <v>2</v>
      </c>
      <c r="K22" s="485"/>
      <c r="L22" s="493" t="str">
        <f t="shared" si="0"/>
        <v>INCLUDED</v>
      </c>
      <c r="M22" s="460">
        <f t="shared" si="2"/>
        <v>0</v>
      </c>
      <c r="N22" s="409">
        <f t="shared" si="3"/>
        <v>0</v>
      </c>
      <c r="O22" s="563">
        <f>Discount!$J$36</f>
        <v>0</v>
      </c>
      <c r="P22" s="409">
        <f t="shared" si="4"/>
        <v>0</v>
      </c>
      <c r="Q22" s="410">
        <f t="shared" si="5"/>
        <v>0</v>
      </c>
      <c r="R22" s="659">
        <f t="shared" si="6"/>
        <v>0</v>
      </c>
      <c r="S22" s="237"/>
      <c r="T22" s="237"/>
      <c r="U22" s="237"/>
      <c r="V22" s="237"/>
      <c r="W22" s="237"/>
    </row>
    <row r="23" spans="1:27">
      <c r="A23" s="654">
        <v>6</v>
      </c>
      <c r="B23" s="684" t="s">
        <v>519</v>
      </c>
      <c r="C23" s="684">
        <v>100001245</v>
      </c>
      <c r="D23" s="684">
        <v>998342</v>
      </c>
      <c r="E23" s="495"/>
      <c r="F23" s="484">
        <v>18</v>
      </c>
      <c r="G23" s="494"/>
      <c r="H23" s="478" t="s">
        <v>523</v>
      </c>
      <c r="I23" s="484" t="s">
        <v>475</v>
      </c>
      <c r="J23" s="484">
        <v>7</v>
      </c>
      <c r="K23" s="485"/>
      <c r="L23" s="493" t="str">
        <f t="shared" si="0"/>
        <v>INCLUDED</v>
      </c>
      <c r="M23" s="460">
        <f t="shared" si="2"/>
        <v>0</v>
      </c>
      <c r="N23" s="409">
        <f t="shared" si="3"/>
        <v>0</v>
      </c>
      <c r="O23" s="563">
        <f>Discount!$J$36</f>
        <v>0</v>
      </c>
      <c r="P23" s="409">
        <f t="shared" si="4"/>
        <v>0</v>
      </c>
      <c r="Q23" s="410">
        <f t="shared" si="5"/>
        <v>0</v>
      </c>
      <c r="R23" s="659">
        <f t="shared" si="6"/>
        <v>0</v>
      </c>
      <c r="S23" s="237"/>
      <c r="T23" s="237"/>
      <c r="U23" s="237"/>
      <c r="V23" s="237"/>
      <c r="W23" s="237"/>
    </row>
    <row r="24" spans="1:27">
      <c r="A24" s="654">
        <v>7</v>
      </c>
      <c r="B24" s="684" t="s">
        <v>519</v>
      </c>
      <c r="C24" s="684">
        <v>100001246</v>
      </c>
      <c r="D24" s="684">
        <v>998342</v>
      </c>
      <c r="E24" s="495"/>
      <c r="F24" s="484">
        <v>18</v>
      </c>
      <c r="G24" s="494"/>
      <c r="H24" s="478" t="s">
        <v>524</v>
      </c>
      <c r="I24" s="484" t="s">
        <v>475</v>
      </c>
      <c r="J24" s="484">
        <v>2</v>
      </c>
      <c r="K24" s="485"/>
      <c r="L24" s="493" t="str">
        <f t="shared" si="0"/>
        <v>INCLUDED</v>
      </c>
      <c r="M24" s="460">
        <f t="shared" si="2"/>
        <v>0</v>
      </c>
      <c r="N24" s="409">
        <f t="shared" si="3"/>
        <v>0</v>
      </c>
      <c r="O24" s="563">
        <f>Discount!$J$36</f>
        <v>0</v>
      </c>
      <c r="P24" s="409">
        <f t="shared" si="4"/>
        <v>0</v>
      </c>
      <c r="Q24" s="410">
        <f t="shared" si="5"/>
        <v>0</v>
      </c>
      <c r="R24" s="659">
        <f t="shared" si="6"/>
        <v>0</v>
      </c>
      <c r="S24" s="237"/>
      <c r="T24" s="237"/>
      <c r="U24" s="237"/>
      <c r="V24" s="237"/>
      <c r="W24" s="237"/>
    </row>
    <row r="25" spans="1:27">
      <c r="A25" s="654">
        <v>8</v>
      </c>
      <c r="B25" s="684" t="s">
        <v>520</v>
      </c>
      <c r="C25" s="684">
        <v>100001252</v>
      </c>
      <c r="D25" s="684">
        <v>995432</v>
      </c>
      <c r="E25" s="495"/>
      <c r="F25" s="484">
        <v>18</v>
      </c>
      <c r="G25" s="494"/>
      <c r="H25" s="478" t="s">
        <v>481</v>
      </c>
      <c r="I25" s="484" t="s">
        <v>482</v>
      </c>
      <c r="J25" s="484">
        <v>13461</v>
      </c>
      <c r="K25" s="485"/>
      <c r="L25" s="493" t="str">
        <f t="shared" si="0"/>
        <v>INCLUDED</v>
      </c>
      <c r="M25" s="460">
        <f t="shared" si="2"/>
        <v>0</v>
      </c>
      <c r="N25" s="409">
        <f t="shared" si="3"/>
        <v>0</v>
      </c>
      <c r="O25" s="563">
        <f>Discount!$J$36</f>
        <v>0</v>
      </c>
      <c r="P25" s="409">
        <f t="shared" si="4"/>
        <v>0</v>
      </c>
      <c r="Q25" s="410">
        <f t="shared" si="5"/>
        <v>0</v>
      </c>
      <c r="R25" s="659">
        <f t="shared" si="6"/>
        <v>0</v>
      </c>
      <c r="S25" s="237"/>
      <c r="T25" s="237"/>
      <c r="U25" s="237"/>
      <c r="V25" s="237"/>
      <c r="W25" s="237"/>
    </row>
    <row r="26" spans="1:27">
      <c r="A26" s="654">
        <v>9</v>
      </c>
      <c r="B26" s="684" t="s">
        <v>520</v>
      </c>
      <c r="C26" s="684">
        <v>100001253</v>
      </c>
      <c r="D26" s="684">
        <v>995432</v>
      </c>
      <c r="E26" s="495"/>
      <c r="F26" s="484">
        <v>18</v>
      </c>
      <c r="G26" s="494"/>
      <c r="H26" s="478" t="s">
        <v>525</v>
      </c>
      <c r="I26" s="484" t="s">
        <v>482</v>
      </c>
      <c r="J26" s="484">
        <v>12447</v>
      </c>
      <c r="K26" s="485"/>
      <c r="L26" s="493" t="str">
        <f t="shared" si="0"/>
        <v>INCLUDED</v>
      </c>
      <c r="M26" s="460">
        <f t="shared" si="2"/>
        <v>0</v>
      </c>
      <c r="N26" s="409">
        <f t="shared" si="3"/>
        <v>0</v>
      </c>
      <c r="O26" s="563">
        <f>Discount!$J$36</f>
        <v>0</v>
      </c>
      <c r="P26" s="409">
        <f t="shared" si="4"/>
        <v>0</v>
      </c>
      <c r="Q26" s="410">
        <f t="shared" si="5"/>
        <v>0</v>
      </c>
      <c r="R26" s="659">
        <f t="shared" si="6"/>
        <v>0</v>
      </c>
      <c r="S26" s="237"/>
      <c r="T26" s="237"/>
      <c r="U26" s="237"/>
      <c r="V26" s="237"/>
      <c r="W26" s="237"/>
    </row>
    <row r="27" spans="1:27">
      <c r="A27" s="654">
        <v>10</v>
      </c>
      <c r="B27" s="684" t="s">
        <v>520</v>
      </c>
      <c r="C27" s="684">
        <v>100001254</v>
      </c>
      <c r="D27" s="684">
        <v>995432</v>
      </c>
      <c r="E27" s="495"/>
      <c r="F27" s="484">
        <v>18</v>
      </c>
      <c r="G27" s="494"/>
      <c r="H27" s="478" t="s">
        <v>526</v>
      </c>
      <c r="I27" s="484" t="s">
        <v>482</v>
      </c>
      <c r="J27" s="484">
        <v>1621</v>
      </c>
      <c r="K27" s="485"/>
      <c r="L27" s="493" t="str">
        <f t="shared" si="0"/>
        <v>INCLUDED</v>
      </c>
      <c r="M27" s="460">
        <f t="shared" si="2"/>
        <v>0</v>
      </c>
      <c r="N27" s="409">
        <f t="shared" si="3"/>
        <v>0</v>
      </c>
      <c r="O27" s="563">
        <f>Discount!$J$36</f>
        <v>0</v>
      </c>
      <c r="P27" s="409">
        <f t="shared" si="4"/>
        <v>0</v>
      </c>
      <c r="Q27" s="410">
        <f t="shared" si="5"/>
        <v>0</v>
      </c>
      <c r="R27" s="659">
        <f t="shared" si="6"/>
        <v>0</v>
      </c>
      <c r="S27" s="237"/>
      <c r="T27" s="237"/>
      <c r="U27" s="237"/>
      <c r="V27" s="237"/>
      <c r="W27" s="237"/>
    </row>
    <row r="28" spans="1:27" ht="31.5">
      <c r="A28" s="654">
        <v>11</v>
      </c>
      <c r="B28" s="684" t="s">
        <v>596</v>
      </c>
      <c r="C28" s="684">
        <v>100001260</v>
      </c>
      <c r="D28" s="684">
        <v>995454</v>
      </c>
      <c r="E28" s="495"/>
      <c r="F28" s="484">
        <v>18</v>
      </c>
      <c r="G28" s="494"/>
      <c r="H28" s="478" t="s">
        <v>507</v>
      </c>
      <c r="I28" s="484" t="s">
        <v>482</v>
      </c>
      <c r="J28" s="484">
        <v>29123</v>
      </c>
      <c r="K28" s="485"/>
      <c r="L28" s="493" t="str">
        <f t="shared" si="0"/>
        <v>INCLUDED</v>
      </c>
      <c r="M28" s="460">
        <f t="shared" si="2"/>
        <v>0</v>
      </c>
      <c r="N28" s="409">
        <f t="shared" si="3"/>
        <v>0</v>
      </c>
      <c r="O28" s="563">
        <f>Discount!$J$36</f>
        <v>0</v>
      </c>
      <c r="P28" s="409">
        <f t="shared" si="4"/>
        <v>0</v>
      </c>
      <c r="Q28" s="410">
        <f t="shared" si="5"/>
        <v>0</v>
      </c>
      <c r="R28" s="659">
        <f t="shared" si="6"/>
        <v>0</v>
      </c>
      <c r="S28" s="237"/>
      <c r="T28" s="237"/>
      <c r="U28" s="237"/>
      <c r="V28" s="237"/>
      <c r="W28" s="237"/>
    </row>
    <row r="29" spans="1:27" ht="31.5">
      <c r="A29" s="654">
        <v>12</v>
      </c>
      <c r="B29" s="684" t="s">
        <v>596</v>
      </c>
      <c r="C29" s="684">
        <v>100001262</v>
      </c>
      <c r="D29" s="684">
        <v>995454</v>
      </c>
      <c r="E29" s="495"/>
      <c r="F29" s="484">
        <v>18</v>
      </c>
      <c r="G29" s="494"/>
      <c r="H29" s="478" t="s">
        <v>509</v>
      </c>
      <c r="I29" s="484" t="s">
        <v>496</v>
      </c>
      <c r="J29" s="484">
        <v>3333</v>
      </c>
      <c r="K29" s="485"/>
      <c r="L29" s="493" t="str">
        <f t="shared" si="0"/>
        <v>INCLUDED</v>
      </c>
      <c r="M29" s="460">
        <f t="shared" si="2"/>
        <v>0</v>
      </c>
      <c r="N29" s="409">
        <f t="shared" si="3"/>
        <v>0</v>
      </c>
      <c r="O29" s="563">
        <f>Discount!$J$36</f>
        <v>0</v>
      </c>
      <c r="P29" s="409">
        <f t="shared" si="4"/>
        <v>0</v>
      </c>
      <c r="Q29" s="410">
        <f t="shared" si="5"/>
        <v>0</v>
      </c>
      <c r="R29" s="659">
        <f t="shared" si="6"/>
        <v>0</v>
      </c>
      <c r="S29" s="237"/>
      <c r="T29" s="237"/>
      <c r="U29" s="237"/>
      <c r="V29" s="237"/>
      <c r="W29" s="237"/>
    </row>
    <row r="30" spans="1:27" ht="31.5">
      <c r="A30" s="654">
        <v>13</v>
      </c>
      <c r="B30" s="684" t="s">
        <v>596</v>
      </c>
      <c r="C30" s="684">
        <v>100001255</v>
      </c>
      <c r="D30" s="684">
        <v>995433</v>
      </c>
      <c r="E30" s="495"/>
      <c r="F30" s="484">
        <v>18</v>
      </c>
      <c r="G30" s="494"/>
      <c r="H30" s="478" t="s">
        <v>499</v>
      </c>
      <c r="I30" s="484" t="s">
        <v>482</v>
      </c>
      <c r="J30" s="484">
        <v>15902</v>
      </c>
      <c r="K30" s="485"/>
      <c r="L30" s="493" t="str">
        <f t="shared" si="0"/>
        <v>INCLUDED</v>
      </c>
      <c r="M30" s="460">
        <f t="shared" si="2"/>
        <v>0</v>
      </c>
      <c r="N30" s="409">
        <f t="shared" si="3"/>
        <v>0</v>
      </c>
      <c r="O30" s="563">
        <f>Discount!$J$36</f>
        <v>0</v>
      </c>
      <c r="P30" s="409">
        <f t="shared" si="4"/>
        <v>0</v>
      </c>
      <c r="Q30" s="410">
        <f t="shared" si="5"/>
        <v>0</v>
      </c>
      <c r="R30" s="659">
        <f t="shared" si="6"/>
        <v>0</v>
      </c>
      <c r="S30" s="237"/>
      <c r="T30" s="237"/>
      <c r="U30" s="237"/>
      <c r="V30" s="237"/>
      <c r="W30" s="237"/>
    </row>
    <row r="31" spans="1:27" ht="31.5">
      <c r="A31" s="654">
        <v>14</v>
      </c>
      <c r="B31" s="684" t="s">
        <v>596</v>
      </c>
      <c r="C31" s="684">
        <v>100001257</v>
      </c>
      <c r="D31" s="684">
        <v>995433</v>
      </c>
      <c r="E31" s="495"/>
      <c r="F31" s="484">
        <v>18</v>
      </c>
      <c r="G31" s="494"/>
      <c r="H31" s="478" t="s">
        <v>527</v>
      </c>
      <c r="I31" s="484" t="s">
        <v>482</v>
      </c>
      <c r="J31" s="484">
        <v>121942</v>
      </c>
      <c r="K31" s="485"/>
      <c r="L31" s="493" t="str">
        <f t="shared" si="0"/>
        <v>INCLUDED</v>
      </c>
      <c r="M31" s="460">
        <f t="shared" si="2"/>
        <v>0</v>
      </c>
      <c r="N31" s="409">
        <f t="shared" si="3"/>
        <v>0</v>
      </c>
      <c r="O31" s="563">
        <f>Discount!$J$36</f>
        <v>0</v>
      </c>
      <c r="P31" s="409">
        <f t="shared" si="4"/>
        <v>0</v>
      </c>
      <c r="Q31" s="410">
        <f t="shared" si="5"/>
        <v>0</v>
      </c>
      <c r="R31" s="659">
        <f t="shared" si="6"/>
        <v>0</v>
      </c>
      <c r="S31" s="237"/>
      <c r="T31" s="237"/>
      <c r="U31" s="237"/>
      <c r="V31" s="237"/>
      <c r="W31" s="237"/>
    </row>
    <row r="32" spans="1:27" ht="31.5">
      <c r="A32" s="654">
        <v>15</v>
      </c>
      <c r="B32" s="684" t="s">
        <v>596</v>
      </c>
      <c r="C32" s="684">
        <v>100001259</v>
      </c>
      <c r="D32" s="684">
        <v>995433</v>
      </c>
      <c r="E32" s="495"/>
      <c r="F32" s="484">
        <v>18</v>
      </c>
      <c r="G32" s="494"/>
      <c r="H32" s="478" t="s">
        <v>529</v>
      </c>
      <c r="I32" s="484" t="s">
        <v>482</v>
      </c>
      <c r="J32" s="484">
        <v>2479</v>
      </c>
      <c r="K32" s="485"/>
      <c r="L32" s="493" t="str">
        <f t="shared" si="0"/>
        <v>INCLUDED</v>
      </c>
      <c r="M32" s="460">
        <f t="shared" si="2"/>
        <v>0</v>
      </c>
      <c r="N32" s="409">
        <f t="shared" si="3"/>
        <v>0</v>
      </c>
      <c r="O32" s="563">
        <f>Discount!$J$36</f>
        <v>0</v>
      </c>
      <c r="P32" s="409">
        <f t="shared" si="4"/>
        <v>0</v>
      </c>
      <c r="Q32" s="410">
        <f t="shared" si="5"/>
        <v>0</v>
      </c>
      <c r="R32" s="659">
        <f t="shared" si="6"/>
        <v>0</v>
      </c>
      <c r="S32" s="237"/>
      <c r="T32" s="237"/>
      <c r="U32" s="237"/>
      <c r="V32" s="237"/>
      <c r="W32" s="237"/>
    </row>
    <row r="33" spans="1:23" ht="31.5">
      <c r="A33" s="654">
        <v>16</v>
      </c>
      <c r="B33" s="684" t="s">
        <v>596</v>
      </c>
      <c r="C33" s="684">
        <v>100001263</v>
      </c>
      <c r="D33" s="684">
        <v>995455</v>
      </c>
      <c r="E33" s="495"/>
      <c r="F33" s="484">
        <v>18</v>
      </c>
      <c r="G33" s="494"/>
      <c r="H33" s="478" t="s">
        <v>498</v>
      </c>
      <c r="I33" s="484" t="s">
        <v>496</v>
      </c>
      <c r="J33" s="484">
        <v>385</v>
      </c>
      <c r="K33" s="485"/>
      <c r="L33" s="493" t="str">
        <f t="shared" si="0"/>
        <v>INCLUDED</v>
      </c>
      <c r="M33" s="460">
        <f t="shared" si="2"/>
        <v>0</v>
      </c>
      <c r="N33" s="409">
        <f t="shared" si="3"/>
        <v>0</v>
      </c>
      <c r="O33" s="563">
        <f>Discount!$J$36</f>
        <v>0</v>
      </c>
      <c r="P33" s="409">
        <f t="shared" si="4"/>
        <v>0</v>
      </c>
      <c r="Q33" s="410">
        <f t="shared" si="5"/>
        <v>0</v>
      </c>
      <c r="R33" s="659">
        <f t="shared" si="6"/>
        <v>0</v>
      </c>
      <c r="S33" s="237"/>
      <c r="T33" s="237"/>
      <c r="U33" s="237"/>
      <c r="V33" s="237"/>
      <c r="W33" s="237"/>
    </row>
    <row r="34" spans="1:23" ht="31.5">
      <c r="A34" s="654">
        <v>17</v>
      </c>
      <c r="B34" s="684" t="s">
        <v>596</v>
      </c>
      <c r="C34" s="684">
        <v>100001261</v>
      </c>
      <c r="D34" s="684">
        <v>995454</v>
      </c>
      <c r="E34" s="495"/>
      <c r="F34" s="484">
        <v>18</v>
      </c>
      <c r="G34" s="494"/>
      <c r="H34" s="478" t="s">
        <v>508</v>
      </c>
      <c r="I34" s="484" t="s">
        <v>482</v>
      </c>
      <c r="J34" s="484">
        <v>2104</v>
      </c>
      <c r="K34" s="485"/>
      <c r="L34" s="493" t="str">
        <f t="shared" si="0"/>
        <v>INCLUDED</v>
      </c>
      <c r="M34" s="460">
        <f t="shared" si="2"/>
        <v>0</v>
      </c>
      <c r="N34" s="409">
        <f t="shared" si="3"/>
        <v>0</v>
      </c>
      <c r="O34" s="563">
        <f>Discount!$J$36</f>
        <v>0</v>
      </c>
      <c r="P34" s="409">
        <f t="shared" si="4"/>
        <v>0</v>
      </c>
      <c r="Q34" s="410">
        <f t="shared" si="5"/>
        <v>0</v>
      </c>
      <c r="R34" s="659">
        <f t="shared" si="6"/>
        <v>0</v>
      </c>
      <c r="S34" s="237"/>
      <c r="T34" s="237"/>
      <c r="U34" s="237"/>
      <c r="V34" s="237"/>
      <c r="W34" s="237"/>
    </row>
    <row r="35" spans="1:23" ht="31.5">
      <c r="A35" s="654">
        <v>18</v>
      </c>
      <c r="B35" s="684" t="s">
        <v>596</v>
      </c>
      <c r="C35" s="684">
        <v>100056952</v>
      </c>
      <c r="D35" s="684">
        <v>998335</v>
      </c>
      <c r="E35" s="495"/>
      <c r="F35" s="484">
        <v>18</v>
      </c>
      <c r="G35" s="494"/>
      <c r="H35" s="478" t="s">
        <v>615</v>
      </c>
      <c r="I35" s="484" t="s">
        <v>496</v>
      </c>
      <c r="J35" s="484">
        <v>1575</v>
      </c>
      <c r="K35" s="485"/>
      <c r="L35" s="493" t="str">
        <f t="shared" si="0"/>
        <v>INCLUDED</v>
      </c>
      <c r="M35" s="460">
        <f t="shared" si="2"/>
        <v>0</v>
      </c>
      <c r="N35" s="409">
        <f t="shared" si="3"/>
        <v>0</v>
      </c>
      <c r="O35" s="563">
        <f>Discount!$J$36</f>
        <v>0</v>
      </c>
      <c r="P35" s="409">
        <f t="shared" si="4"/>
        <v>0</v>
      </c>
      <c r="Q35" s="410">
        <f t="shared" si="5"/>
        <v>0</v>
      </c>
      <c r="R35" s="659">
        <f t="shared" si="6"/>
        <v>0</v>
      </c>
      <c r="S35" s="237"/>
      <c r="T35" s="237"/>
      <c r="U35" s="237"/>
      <c r="V35" s="237"/>
      <c r="W35" s="237"/>
    </row>
    <row r="36" spans="1:23" ht="47.25">
      <c r="A36" s="654">
        <v>19</v>
      </c>
      <c r="B36" s="684" t="s">
        <v>521</v>
      </c>
      <c r="C36" s="684">
        <v>100001248</v>
      </c>
      <c r="D36" s="684">
        <v>995455</v>
      </c>
      <c r="E36" s="495"/>
      <c r="F36" s="484">
        <v>18</v>
      </c>
      <c r="G36" s="494"/>
      <c r="H36" s="478" t="s">
        <v>497</v>
      </c>
      <c r="I36" s="484" t="s">
        <v>496</v>
      </c>
      <c r="J36" s="484">
        <v>9508</v>
      </c>
      <c r="K36" s="485"/>
      <c r="L36" s="493" t="str">
        <f t="shared" si="0"/>
        <v>INCLUDED</v>
      </c>
      <c r="M36" s="460">
        <f t="shared" si="2"/>
        <v>0</v>
      </c>
      <c r="N36" s="409">
        <f t="shared" si="3"/>
        <v>0</v>
      </c>
      <c r="O36" s="563">
        <f>Discount!$J$36</f>
        <v>0</v>
      </c>
      <c r="P36" s="409">
        <f t="shared" si="4"/>
        <v>0</v>
      </c>
      <c r="Q36" s="410">
        <f t="shared" si="5"/>
        <v>0</v>
      </c>
      <c r="R36" s="659">
        <f t="shared" si="6"/>
        <v>0</v>
      </c>
      <c r="S36" s="237"/>
      <c r="T36" s="237"/>
      <c r="U36" s="237"/>
      <c r="V36" s="237"/>
      <c r="W36" s="237"/>
    </row>
    <row r="37" spans="1:23" ht="31.5">
      <c r="A37" s="654">
        <v>20</v>
      </c>
      <c r="B37" s="684" t="s">
        <v>597</v>
      </c>
      <c r="C37" s="684">
        <v>100001269</v>
      </c>
      <c r="D37" s="684">
        <v>995468</v>
      </c>
      <c r="E37" s="495"/>
      <c r="F37" s="484">
        <v>18</v>
      </c>
      <c r="G37" s="494"/>
      <c r="H37" s="478" t="s">
        <v>483</v>
      </c>
      <c r="I37" s="484" t="s">
        <v>475</v>
      </c>
      <c r="J37" s="484">
        <v>12</v>
      </c>
      <c r="K37" s="485"/>
      <c r="L37" s="493" t="str">
        <f t="shared" si="0"/>
        <v>INCLUDED</v>
      </c>
      <c r="M37" s="460">
        <f t="shared" si="2"/>
        <v>0</v>
      </c>
      <c r="N37" s="409">
        <f t="shared" si="3"/>
        <v>0</v>
      </c>
      <c r="O37" s="563">
        <f>Discount!$J$36</f>
        <v>0</v>
      </c>
      <c r="P37" s="409">
        <f t="shared" si="4"/>
        <v>0</v>
      </c>
      <c r="Q37" s="410">
        <f t="shared" si="5"/>
        <v>0</v>
      </c>
      <c r="R37" s="659">
        <f t="shared" si="6"/>
        <v>0</v>
      </c>
      <c r="S37" s="237"/>
      <c r="T37" s="237"/>
      <c r="U37" s="237"/>
      <c r="V37" s="237"/>
      <c r="W37" s="237"/>
    </row>
    <row r="38" spans="1:23" ht="63">
      <c r="A38" s="654">
        <v>21</v>
      </c>
      <c r="B38" s="684" t="s">
        <v>597</v>
      </c>
      <c r="C38" s="684">
        <v>100002202</v>
      </c>
      <c r="D38" s="684">
        <v>995468</v>
      </c>
      <c r="E38" s="495"/>
      <c r="F38" s="484">
        <v>18</v>
      </c>
      <c r="G38" s="494"/>
      <c r="H38" s="478" t="s">
        <v>484</v>
      </c>
      <c r="I38" s="484" t="s">
        <v>475</v>
      </c>
      <c r="J38" s="484">
        <v>2</v>
      </c>
      <c r="K38" s="485"/>
      <c r="L38" s="493" t="str">
        <f t="shared" si="0"/>
        <v>INCLUDED</v>
      </c>
      <c r="M38" s="460">
        <f t="shared" si="2"/>
        <v>0</v>
      </c>
      <c r="N38" s="409">
        <f t="shared" si="3"/>
        <v>0</v>
      </c>
      <c r="O38" s="563">
        <f>Discount!$J$36</f>
        <v>0</v>
      </c>
      <c r="P38" s="409">
        <f t="shared" si="4"/>
        <v>0</v>
      </c>
      <c r="Q38" s="410">
        <f t="shared" si="5"/>
        <v>0</v>
      </c>
      <c r="R38" s="659">
        <f t="shared" si="6"/>
        <v>0</v>
      </c>
      <c r="S38" s="237"/>
      <c r="T38" s="237"/>
      <c r="U38" s="237"/>
      <c r="V38" s="237"/>
      <c r="W38" s="237"/>
    </row>
    <row r="39" spans="1:23" ht="31.5">
      <c r="A39" s="654">
        <v>22</v>
      </c>
      <c r="B39" s="684" t="s">
        <v>597</v>
      </c>
      <c r="C39" s="684">
        <v>100004928</v>
      </c>
      <c r="D39" s="684">
        <v>998731</v>
      </c>
      <c r="E39" s="495"/>
      <c r="F39" s="484">
        <v>18</v>
      </c>
      <c r="G39" s="494"/>
      <c r="H39" s="478" t="s">
        <v>476</v>
      </c>
      <c r="I39" s="484" t="s">
        <v>475</v>
      </c>
      <c r="J39" s="484">
        <v>14</v>
      </c>
      <c r="K39" s="485"/>
      <c r="L39" s="493" t="str">
        <f t="shared" si="0"/>
        <v>INCLUDED</v>
      </c>
      <c r="M39" s="460">
        <f t="shared" si="2"/>
        <v>0</v>
      </c>
      <c r="N39" s="409">
        <f t="shared" si="3"/>
        <v>0</v>
      </c>
      <c r="O39" s="563">
        <f>Discount!$J$36</f>
        <v>0</v>
      </c>
      <c r="P39" s="409">
        <f t="shared" si="4"/>
        <v>0</v>
      </c>
      <c r="Q39" s="410">
        <f t="shared" si="5"/>
        <v>0</v>
      </c>
      <c r="R39" s="659">
        <f t="shared" si="6"/>
        <v>0</v>
      </c>
      <c r="S39" s="237"/>
      <c r="T39" s="237"/>
      <c r="U39" s="237"/>
      <c r="V39" s="237"/>
      <c r="W39" s="237"/>
    </row>
    <row r="40" spans="1:23" ht="31.5">
      <c r="A40" s="654">
        <v>23</v>
      </c>
      <c r="B40" s="684" t="s">
        <v>597</v>
      </c>
      <c r="C40" s="684">
        <v>170002471</v>
      </c>
      <c r="D40" s="684">
        <v>995468</v>
      </c>
      <c r="E40" s="495"/>
      <c r="F40" s="484">
        <v>18</v>
      </c>
      <c r="G40" s="494"/>
      <c r="H40" s="478" t="s">
        <v>530</v>
      </c>
      <c r="I40" s="484" t="s">
        <v>475</v>
      </c>
      <c r="J40" s="484">
        <v>2</v>
      </c>
      <c r="K40" s="485"/>
      <c r="L40" s="493" t="str">
        <f t="shared" si="0"/>
        <v>INCLUDED</v>
      </c>
      <c r="M40" s="460">
        <f t="shared" si="2"/>
        <v>0</v>
      </c>
      <c r="N40" s="409">
        <f t="shared" si="3"/>
        <v>0</v>
      </c>
      <c r="O40" s="563">
        <f>Discount!$J$36</f>
        <v>0</v>
      </c>
      <c r="P40" s="409">
        <f t="shared" si="4"/>
        <v>0</v>
      </c>
      <c r="Q40" s="410">
        <f t="shared" si="5"/>
        <v>0</v>
      </c>
      <c r="R40" s="659">
        <f t="shared" si="6"/>
        <v>0</v>
      </c>
      <c r="S40" s="237"/>
      <c r="T40" s="237"/>
      <c r="U40" s="237"/>
      <c r="V40" s="237"/>
      <c r="W40" s="237"/>
    </row>
    <row r="41" spans="1:23" ht="31.5">
      <c r="A41" s="654">
        <v>24</v>
      </c>
      <c r="B41" s="684" t="s">
        <v>597</v>
      </c>
      <c r="C41" s="684">
        <v>100001270</v>
      </c>
      <c r="D41" s="684">
        <v>995468</v>
      </c>
      <c r="E41" s="495"/>
      <c r="F41" s="484">
        <v>18</v>
      </c>
      <c r="G41" s="494"/>
      <c r="H41" s="478" t="s">
        <v>531</v>
      </c>
      <c r="I41" s="484" t="s">
        <v>475</v>
      </c>
      <c r="J41" s="484">
        <v>59</v>
      </c>
      <c r="K41" s="485"/>
      <c r="L41" s="493" t="str">
        <f t="shared" si="0"/>
        <v>INCLUDED</v>
      </c>
      <c r="M41" s="460">
        <f t="shared" si="2"/>
        <v>0</v>
      </c>
      <c r="N41" s="409">
        <f t="shared" si="3"/>
        <v>0</v>
      </c>
      <c r="O41" s="563">
        <f>Discount!$J$36</f>
        <v>0</v>
      </c>
      <c r="P41" s="409">
        <f t="shared" si="4"/>
        <v>0</v>
      </c>
      <c r="Q41" s="410">
        <f t="shared" si="5"/>
        <v>0</v>
      </c>
      <c r="R41" s="659">
        <f t="shared" si="6"/>
        <v>0</v>
      </c>
      <c r="S41" s="237"/>
      <c r="T41" s="237"/>
      <c r="U41" s="237"/>
      <c r="V41" s="237"/>
      <c r="W41" s="237"/>
    </row>
    <row r="42" spans="1:23" ht="31.5">
      <c r="A42" s="654">
        <v>25</v>
      </c>
      <c r="B42" s="684" t="s">
        <v>597</v>
      </c>
      <c r="C42" s="684">
        <v>100008105</v>
      </c>
      <c r="D42" s="684">
        <v>995468</v>
      </c>
      <c r="E42" s="495"/>
      <c r="F42" s="484">
        <v>18</v>
      </c>
      <c r="G42" s="494"/>
      <c r="H42" s="478" t="s">
        <v>532</v>
      </c>
      <c r="I42" s="484" t="s">
        <v>475</v>
      </c>
      <c r="J42" s="484">
        <v>7</v>
      </c>
      <c r="K42" s="485"/>
      <c r="L42" s="493" t="str">
        <f t="shared" si="0"/>
        <v>INCLUDED</v>
      </c>
      <c r="M42" s="460">
        <f t="shared" si="2"/>
        <v>0</v>
      </c>
      <c r="N42" s="409">
        <f t="shared" si="3"/>
        <v>0</v>
      </c>
      <c r="O42" s="563">
        <f>Discount!$J$36</f>
        <v>0</v>
      </c>
      <c r="P42" s="409">
        <f t="shared" si="4"/>
        <v>0</v>
      </c>
      <c r="Q42" s="410">
        <f t="shared" si="5"/>
        <v>0</v>
      </c>
      <c r="R42" s="659">
        <f t="shared" si="6"/>
        <v>0</v>
      </c>
      <c r="S42" s="237"/>
      <c r="T42" s="237"/>
      <c r="U42" s="237"/>
      <c r="V42" s="237"/>
      <c r="W42" s="237"/>
    </row>
    <row r="43" spans="1:23" ht="31.5">
      <c r="A43" s="654">
        <v>26</v>
      </c>
      <c r="B43" s="684" t="s">
        <v>597</v>
      </c>
      <c r="C43" s="684">
        <v>100008106</v>
      </c>
      <c r="D43" s="684">
        <v>995468</v>
      </c>
      <c r="E43" s="495"/>
      <c r="F43" s="484">
        <v>18</v>
      </c>
      <c r="G43" s="494"/>
      <c r="H43" s="478" t="s">
        <v>616</v>
      </c>
      <c r="I43" s="484" t="s">
        <v>475</v>
      </c>
      <c r="J43" s="484">
        <v>7</v>
      </c>
      <c r="K43" s="485"/>
      <c r="L43" s="493" t="str">
        <f t="shared" si="0"/>
        <v>INCLUDED</v>
      </c>
      <c r="M43" s="460">
        <f t="shared" si="2"/>
        <v>0</v>
      </c>
      <c r="N43" s="409">
        <f t="shared" si="3"/>
        <v>0</v>
      </c>
      <c r="O43" s="563">
        <f>Discount!$J$36</f>
        <v>0</v>
      </c>
      <c r="P43" s="409">
        <f t="shared" si="4"/>
        <v>0</v>
      </c>
      <c r="Q43" s="410">
        <f t="shared" si="5"/>
        <v>0</v>
      </c>
      <c r="R43" s="659">
        <f t="shared" si="6"/>
        <v>0</v>
      </c>
      <c r="S43" s="237"/>
      <c r="T43" s="237"/>
      <c r="U43" s="237"/>
      <c r="V43" s="237"/>
      <c r="W43" s="237"/>
    </row>
    <row r="44" spans="1:23" ht="31.5">
      <c r="A44" s="654">
        <v>27</v>
      </c>
      <c r="B44" s="684" t="s">
        <v>597</v>
      </c>
      <c r="C44" s="684">
        <v>100001272</v>
      </c>
      <c r="D44" s="684">
        <v>995468</v>
      </c>
      <c r="E44" s="495"/>
      <c r="F44" s="484">
        <v>18</v>
      </c>
      <c r="G44" s="494"/>
      <c r="H44" s="478" t="s">
        <v>617</v>
      </c>
      <c r="I44" s="484" t="s">
        <v>475</v>
      </c>
      <c r="J44" s="484">
        <v>59</v>
      </c>
      <c r="K44" s="485"/>
      <c r="L44" s="493" t="str">
        <f t="shared" si="0"/>
        <v>INCLUDED</v>
      </c>
      <c r="M44" s="460">
        <f t="shared" si="2"/>
        <v>0</v>
      </c>
      <c r="N44" s="409">
        <f t="shared" si="3"/>
        <v>0</v>
      </c>
      <c r="O44" s="563">
        <f>Discount!$J$36</f>
        <v>0</v>
      </c>
      <c r="P44" s="409">
        <f t="shared" si="4"/>
        <v>0</v>
      </c>
      <c r="Q44" s="410">
        <f t="shared" si="5"/>
        <v>0</v>
      </c>
      <c r="R44" s="659">
        <f t="shared" si="6"/>
        <v>0</v>
      </c>
      <c r="S44" s="237"/>
      <c r="T44" s="237"/>
      <c r="U44" s="237"/>
      <c r="V44" s="237"/>
      <c r="W44" s="237"/>
    </row>
    <row r="45" spans="1:23" ht="63">
      <c r="A45" s="654">
        <v>28</v>
      </c>
      <c r="B45" s="684" t="s">
        <v>597</v>
      </c>
      <c r="C45" s="684">
        <v>100018257</v>
      </c>
      <c r="D45" s="684">
        <v>995455</v>
      </c>
      <c r="E45" s="495"/>
      <c r="F45" s="484">
        <v>18</v>
      </c>
      <c r="G45" s="494"/>
      <c r="H45" s="478" t="s">
        <v>533</v>
      </c>
      <c r="I45" s="484" t="s">
        <v>475</v>
      </c>
      <c r="J45" s="484">
        <v>6</v>
      </c>
      <c r="K45" s="485"/>
      <c r="L45" s="493" t="str">
        <f t="shared" si="0"/>
        <v>INCLUDED</v>
      </c>
      <c r="M45" s="460">
        <f t="shared" si="2"/>
        <v>0</v>
      </c>
      <c r="N45" s="409">
        <f t="shared" si="3"/>
        <v>0</v>
      </c>
      <c r="O45" s="563">
        <f>Discount!$J$36</f>
        <v>0</v>
      </c>
      <c r="P45" s="409">
        <f t="shared" si="4"/>
        <v>0</v>
      </c>
      <c r="Q45" s="410">
        <f t="shared" si="5"/>
        <v>0</v>
      </c>
      <c r="R45" s="659">
        <f t="shared" si="6"/>
        <v>0</v>
      </c>
      <c r="S45" s="237"/>
      <c r="T45" s="237"/>
      <c r="U45" s="237"/>
      <c r="V45" s="237"/>
      <c r="W45" s="237"/>
    </row>
    <row r="46" spans="1:23" ht="31.5">
      <c r="A46" s="654">
        <v>29</v>
      </c>
      <c r="B46" s="684" t="s">
        <v>598</v>
      </c>
      <c r="C46" s="684">
        <v>100001274</v>
      </c>
      <c r="D46" s="684">
        <v>995444</v>
      </c>
      <c r="E46" s="495"/>
      <c r="F46" s="484">
        <v>18</v>
      </c>
      <c r="G46" s="494"/>
      <c r="H46" s="478" t="s">
        <v>485</v>
      </c>
      <c r="I46" s="484" t="s">
        <v>475</v>
      </c>
      <c r="J46" s="484">
        <v>146</v>
      </c>
      <c r="K46" s="485"/>
      <c r="L46" s="493" t="str">
        <f t="shared" si="0"/>
        <v>INCLUDED</v>
      </c>
      <c r="M46" s="460">
        <f t="shared" si="2"/>
        <v>0</v>
      </c>
      <c r="N46" s="409">
        <f t="shared" si="3"/>
        <v>0</v>
      </c>
      <c r="O46" s="563">
        <f>Discount!$J$36</f>
        <v>0</v>
      </c>
      <c r="P46" s="409">
        <f t="shared" si="4"/>
        <v>0</v>
      </c>
      <c r="Q46" s="410">
        <f t="shared" si="5"/>
        <v>0</v>
      </c>
      <c r="R46" s="659">
        <f t="shared" si="6"/>
        <v>0</v>
      </c>
      <c r="S46" s="237"/>
      <c r="T46" s="237"/>
      <c r="U46" s="237"/>
      <c r="V46" s="237"/>
      <c r="W46" s="237"/>
    </row>
    <row r="47" spans="1:23" ht="31.5">
      <c r="A47" s="654">
        <v>30</v>
      </c>
      <c r="B47" s="684" t="s">
        <v>598</v>
      </c>
      <c r="C47" s="684">
        <v>100001275</v>
      </c>
      <c r="D47" s="684">
        <v>995444</v>
      </c>
      <c r="E47" s="495"/>
      <c r="F47" s="484">
        <v>18</v>
      </c>
      <c r="G47" s="494"/>
      <c r="H47" s="478" t="s">
        <v>486</v>
      </c>
      <c r="I47" s="484" t="s">
        <v>475</v>
      </c>
      <c r="J47" s="484">
        <v>146</v>
      </c>
      <c r="K47" s="485"/>
      <c r="L47" s="493" t="str">
        <f t="shared" si="0"/>
        <v>INCLUDED</v>
      </c>
      <c r="M47" s="460">
        <f t="shared" si="2"/>
        <v>0</v>
      </c>
      <c r="N47" s="409">
        <f t="shared" si="3"/>
        <v>0</v>
      </c>
      <c r="O47" s="563">
        <f>Discount!$J$36</f>
        <v>0</v>
      </c>
      <c r="P47" s="409">
        <f t="shared" si="4"/>
        <v>0</v>
      </c>
      <c r="Q47" s="410">
        <f t="shared" si="5"/>
        <v>0</v>
      </c>
      <c r="R47" s="659">
        <f t="shared" si="6"/>
        <v>0</v>
      </c>
      <c r="S47" s="237"/>
      <c r="T47" s="237"/>
      <c r="U47" s="237"/>
      <c r="V47" s="237"/>
      <c r="W47" s="237"/>
    </row>
    <row r="48" spans="1:23" ht="31.5">
      <c r="A48" s="654">
        <v>31</v>
      </c>
      <c r="B48" s="684" t="s">
        <v>598</v>
      </c>
      <c r="C48" s="684">
        <v>100001277</v>
      </c>
      <c r="D48" s="684">
        <v>995444</v>
      </c>
      <c r="E48" s="495"/>
      <c r="F48" s="484">
        <v>18</v>
      </c>
      <c r="G48" s="494"/>
      <c r="H48" s="478" t="s">
        <v>487</v>
      </c>
      <c r="I48" s="484" t="s">
        <v>475</v>
      </c>
      <c r="J48" s="484">
        <v>146</v>
      </c>
      <c r="K48" s="485"/>
      <c r="L48" s="493" t="str">
        <f t="shared" si="0"/>
        <v>INCLUDED</v>
      </c>
      <c r="M48" s="460">
        <f t="shared" si="2"/>
        <v>0</v>
      </c>
      <c r="N48" s="409">
        <f t="shared" si="3"/>
        <v>0</v>
      </c>
      <c r="O48" s="563">
        <f>Discount!$J$36</f>
        <v>0</v>
      </c>
      <c r="P48" s="409">
        <f t="shared" si="4"/>
        <v>0</v>
      </c>
      <c r="Q48" s="410">
        <f t="shared" si="5"/>
        <v>0</v>
      </c>
      <c r="R48" s="659">
        <f t="shared" si="6"/>
        <v>0</v>
      </c>
      <c r="S48" s="237"/>
      <c r="T48" s="237"/>
      <c r="U48" s="237"/>
      <c r="V48" s="237"/>
      <c r="W48" s="237"/>
    </row>
    <row r="49" spans="1:23" ht="31.5">
      <c r="A49" s="654">
        <v>32</v>
      </c>
      <c r="B49" s="684" t="s">
        <v>598</v>
      </c>
      <c r="C49" s="684">
        <v>100002534</v>
      </c>
      <c r="D49" s="684">
        <v>995444</v>
      </c>
      <c r="E49" s="495"/>
      <c r="F49" s="484">
        <v>18</v>
      </c>
      <c r="G49" s="494"/>
      <c r="H49" s="478" t="s">
        <v>618</v>
      </c>
      <c r="I49" s="484" t="s">
        <v>477</v>
      </c>
      <c r="J49" s="484">
        <v>146</v>
      </c>
      <c r="K49" s="485"/>
      <c r="L49" s="493" t="str">
        <f t="shared" si="0"/>
        <v>INCLUDED</v>
      </c>
      <c r="M49" s="460">
        <f t="shared" si="2"/>
        <v>0</v>
      </c>
      <c r="N49" s="409">
        <f t="shared" si="3"/>
        <v>0</v>
      </c>
      <c r="O49" s="563">
        <f>Discount!$J$36</f>
        <v>0</v>
      </c>
      <c r="P49" s="409">
        <f t="shared" si="4"/>
        <v>0</v>
      </c>
      <c r="Q49" s="410">
        <f t="shared" si="5"/>
        <v>0</v>
      </c>
      <c r="R49" s="659">
        <f t="shared" si="6"/>
        <v>0</v>
      </c>
      <c r="S49" s="237"/>
      <c r="T49" s="237"/>
      <c r="U49" s="237"/>
      <c r="V49" s="237"/>
      <c r="W49" s="237"/>
    </row>
    <row r="50" spans="1:23" ht="31.5">
      <c r="A50" s="654">
        <v>33</v>
      </c>
      <c r="B50" s="684" t="s">
        <v>598</v>
      </c>
      <c r="C50" s="684">
        <v>100007310</v>
      </c>
      <c r="D50" s="684">
        <v>995468</v>
      </c>
      <c r="E50" s="495"/>
      <c r="F50" s="484">
        <v>18</v>
      </c>
      <c r="G50" s="494"/>
      <c r="H50" s="478" t="s">
        <v>506</v>
      </c>
      <c r="I50" s="484" t="s">
        <v>475</v>
      </c>
      <c r="J50" s="484">
        <v>343</v>
      </c>
      <c r="K50" s="485"/>
      <c r="L50" s="493" t="str">
        <f t="shared" si="0"/>
        <v>INCLUDED</v>
      </c>
      <c r="M50" s="460">
        <f t="shared" si="2"/>
        <v>0</v>
      </c>
      <c r="N50" s="409">
        <f t="shared" si="3"/>
        <v>0</v>
      </c>
      <c r="O50" s="563">
        <f>Discount!$J$36</f>
        <v>0</v>
      </c>
      <c r="P50" s="409">
        <f t="shared" si="4"/>
        <v>0</v>
      </c>
      <c r="Q50" s="410">
        <f t="shared" si="5"/>
        <v>0</v>
      </c>
      <c r="R50" s="659">
        <f t="shared" si="6"/>
        <v>0</v>
      </c>
      <c r="S50" s="237"/>
      <c r="T50" s="237"/>
      <c r="U50" s="237"/>
      <c r="V50" s="237"/>
      <c r="W50" s="237"/>
    </row>
    <row r="51" spans="1:23" ht="31.5">
      <c r="A51" s="654">
        <v>34</v>
      </c>
      <c r="B51" s="684" t="s">
        <v>599</v>
      </c>
      <c r="C51" s="684">
        <v>100001264</v>
      </c>
      <c r="D51" s="684">
        <v>995456</v>
      </c>
      <c r="E51" s="495"/>
      <c r="F51" s="484">
        <v>18</v>
      </c>
      <c r="G51" s="494"/>
      <c r="H51" s="478" t="s">
        <v>488</v>
      </c>
      <c r="I51" s="484" t="s">
        <v>482</v>
      </c>
      <c r="J51" s="484">
        <v>14446</v>
      </c>
      <c r="K51" s="485"/>
      <c r="L51" s="493" t="str">
        <f t="shared" si="0"/>
        <v>INCLUDED</v>
      </c>
      <c r="M51" s="460">
        <f t="shared" si="2"/>
        <v>0</v>
      </c>
      <c r="N51" s="409">
        <f t="shared" si="3"/>
        <v>0</v>
      </c>
      <c r="O51" s="563">
        <f>Discount!$J$36</f>
        <v>0</v>
      </c>
      <c r="P51" s="409">
        <f t="shared" si="4"/>
        <v>0</v>
      </c>
      <c r="Q51" s="410">
        <f t="shared" si="5"/>
        <v>0</v>
      </c>
      <c r="R51" s="659">
        <f t="shared" si="6"/>
        <v>0</v>
      </c>
      <c r="S51" s="237"/>
      <c r="T51" s="237"/>
      <c r="U51" s="237"/>
      <c r="V51" s="237"/>
      <c r="W51" s="237"/>
    </row>
    <row r="52" spans="1:23" ht="31.5">
      <c r="A52" s="654">
        <v>35</v>
      </c>
      <c r="B52" s="684" t="s">
        <v>599</v>
      </c>
      <c r="C52" s="684">
        <v>100001265</v>
      </c>
      <c r="D52" s="684">
        <v>995456</v>
      </c>
      <c r="E52" s="495"/>
      <c r="F52" s="484">
        <v>18</v>
      </c>
      <c r="G52" s="494"/>
      <c r="H52" s="478" t="s">
        <v>491</v>
      </c>
      <c r="I52" s="484" t="s">
        <v>482</v>
      </c>
      <c r="J52" s="484">
        <v>1514</v>
      </c>
      <c r="K52" s="485"/>
      <c r="L52" s="493" t="str">
        <f t="shared" si="0"/>
        <v>INCLUDED</v>
      </c>
      <c r="M52" s="460">
        <f t="shared" si="2"/>
        <v>0</v>
      </c>
      <c r="N52" s="409">
        <f t="shared" si="3"/>
        <v>0</v>
      </c>
      <c r="O52" s="563">
        <f>Discount!$J$36</f>
        <v>0</v>
      </c>
      <c r="P52" s="409">
        <f t="shared" si="4"/>
        <v>0</v>
      </c>
      <c r="Q52" s="410">
        <f t="shared" si="5"/>
        <v>0</v>
      </c>
      <c r="R52" s="659">
        <f t="shared" si="6"/>
        <v>0</v>
      </c>
      <c r="S52" s="237"/>
      <c r="T52" s="237"/>
      <c r="U52" s="237"/>
      <c r="V52" s="237"/>
      <c r="W52" s="237"/>
    </row>
    <row r="53" spans="1:23" ht="31.5">
      <c r="A53" s="654">
        <v>36</v>
      </c>
      <c r="B53" s="684" t="s">
        <v>599</v>
      </c>
      <c r="C53" s="684">
        <v>100001268</v>
      </c>
      <c r="D53" s="684">
        <v>995456</v>
      </c>
      <c r="E53" s="495"/>
      <c r="F53" s="484">
        <v>18</v>
      </c>
      <c r="G53" s="494"/>
      <c r="H53" s="478" t="s">
        <v>490</v>
      </c>
      <c r="I53" s="484" t="s">
        <v>482</v>
      </c>
      <c r="J53" s="484">
        <v>1156</v>
      </c>
      <c r="K53" s="485"/>
      <c r="L53" s="493" t="str">
        <f t="shared" si="0"/>
        <v>INCLUDED</v>
      </c>
      <c r="M53" s="460">
        <f t="shared" si="2"/>
        <v>0</v>
      </c>
      <c r="N53" s="409">
        <f t="shared" si="3"/>
        <v>0</v>
      </c>
      <c r="O53" s="563">
        <f>Discount!$J$36</f>
        <v>0</v>
      </c>
      <c r="P53" s="409">
        <f t="shared" si="4"/>
        <v>0</v>
      </c>
      <c r="Q53" s="410">
        <f t="shared" si="5"/>
        <v>0</v>
      </c>
      <c r="R53" s="659">
        <f t="shared" si="6"/>
        <v>0</v>
      </c>
      <c r="S53" s="237"/>
      <c r="T53" s="237"/>
      <c r="U53" s="237"/>
      <c r="V53" s="237"/>
      <c r="W53" s="237"/>
    </row>
    <row r="54" spans="1:23" ht="31.5">
      <c r="A54" s="654">
        <v>37</v>
      </c>
      <c r="B54" s="684" t="s">
        <v>599</v>
      </c>
      <c r="C54" s="684">
        <v>100001267</v>
      </c>
      <c r="D54" s="684">
        <v>995456</v>
      </c>
      <c r="E54" s="495"/>
      <c r="F54" s="484">
        <v>18</v>
      </c>
      <c r="G54" s="494"/>
      <c r="H54" s="478" t="s">
        <v>489</v>
      </c>
      <c r="I54" s="484" t="s">
        <v>482</v>
      </c>
      <c r="J54" s="484">
        <v>132</v>
      </c>
      <c r="K54" s="485"/>
      <c r="L54" s="493" t="str">
        <f t="shared" si="0"/>
        <v>INCLUDED</v>
      </c>
      <c r="M54" s="460">
        <f t="shared" si="2"/>
        <v>0</v>
      </c>
      <c r="N54" s="409">
        <f t="shared" si="3"/>
        <v>0</v>
      </c>
      <c r="O54" s="563">
        <f>Discount!$J$36</f>
        <v>0</v>
      </c>
      <c r="P54" s="409">
        <f t="shared" si="4"/>
        <v>0</v>
      </c>
      <c r="Q54" s="410">
        <f t="shared" si="5"/>
        <v>0</v>
      </c>
      <c r="R54" s="659">
        <f t="shared" si="6"/>
        <v>0</v>
      </c>
      <c r="S54" s="237"/>
      <c r="T54" s="237"/>
      <c r="U54" s="237"/>
      <c r="V54" s="237"/>
      <c r="W54" s="237"/>
    </row>
    <row r="55" spans="1:23" ht="78.75">
      <c r="A55" s="654">
        <v>38</v>
      </c>
      <c r="B55" s="684" t="s">
        <v>600</v>
      </c>
      <c r="C55" s="684">
        <v>100013816</v>
      </c>
      <c r="D55" s="684">
        <v>995468</v>
      </c>
      <c r="E55" s="495"/>
      <c r="F55" s="484">
        <v>18</v>
      </c>
      <c r="G55" s="494"/>
      <c r="H55" s="478" t="s">
        <v>619</v>
      </c>
      <c r="I55" s="484" t="s">
        <v>478</v>
      </c>
      <c r="J55" s="484">
        <v>12.4</v>
      </c>
      <c r="K55" s="485"/>
      <c r="L55" s="493" t="str">
        <f t="shared" si="0"/>
        <v>INCLUDED</v>
      </c>
      <c r="M55" s="460">
        <f t="shared" si="2"/>
        <v>0</v>
      </c>
      <c r="N55" s="409">
        <f t="shared" si="3"/>
        <v>0</v>
      </c>
      <c r="O55" s="563">
        <f>Discount!$J$36</f>
        <v>0</v>
      </c>
      <c r="P55" s="409">
        <f t="shared" si="4"/>
        <v>0</v>
      </c>
      <c r="Q55" s="410">
        <f t="shared" si="5"/>
        <v>0</v>
      </c>
      <c r="R55" s="659">
        <f t="shared" si="6"/>
        <v>0</v>
      </c>
      <c r="S55" s="237"/>
      <c r="T55" s="237"/>
      <c r="U55" s="237"/>
      <c r="V55" s="237"/>
      <c r="W55" s="237"/>
    </row>
    <row r="56" spans="1:23" ht="94.5">
      <c r="A56" s="654">
        <v>39</v>
      </c>
      <c r="B56" s="684" t="s">
        <v>600</v>
      </c>
      <c r="C56" s="684">
        <v>100056951</v>
      </c>
      <c r="D56" s="684">
        <v>995469</v>
      </c>
      <c r="E56" s="495"/>
      <c r="F56" s="484">
        <v>18</v>
      </c>
      <c r="G56" s="494"/>
      <c r="H56" s="478" t="s">
        <v>620</v>
      </c>
      <c r="I56" s="484" t="s">
        <v>478</v>
      </c>
      <c r="J56" s="484">
        <v>35.6</v>
      </c>
      <c r="K56" s="485"/>
      <c r="L56" s="493" t="str">
        <f t="shared" si="0"/>
        <v>INCLUDED</v>
      </c>
      <c r="M56" s="460">
        <f t="shared" si="2"/>
        <v>0</v>
      </c>
      <c r="N56" s="409">
        <f t="shared" si="3"/>
        <v>0</v>
      </c>
      <c r="O56" s="563">
        <f>Discount!$J$36</f>
        <v>0</v>
      </c>
      <c r="P56" s="409">
        <f t="shared" si="4"/>
        <v>0</v>
      </c>
      <c r="Q56" s="410">
        <f t="shared" si="5"/>
        <v>0</v>
      </c>
      <c r="R56" s="659">
        <f t="shared" si="6"/>
        <v>0</v>
      </c>
      <c r="S56" s="237"/>
      <c r="T56" s="237"/>
      <c r="U56" s="237"/>
      <c r="V56" s="237"/>
      <c r="W56" s="237"/>
    </row>
    <row r="57" spans="1:23" ht="33.75" customHeight="1">
      <c r="A57" s="654">
        <v>40</v>
      </c>
      <c r="B57" s="684" t="s">
        <v>601</v>
      </c>
      <c r="C57" s="684">
        <v>100001282</v>
      </c>
      <c r="D57" s="684">
        <v>995444</v>
      </c>
      <c r="E57" s="495"/>
      <c r="F57" s="484">
        <v>18</v>
      </c>
      <c r="G57" s="494"/>
      <c r="H57" s="478" t="s">
        <v>495</v>
      </c>
      <c r="I57" s="484" t="s">
        <v>475</v>
      </c>
      <c r="J57" s="484">
        <v>84</v>
      </c>
      <c r="K57" s="485"/>
      <c r="L57" s="493" t="str">
        <f t="shared" si="0"/>
        <v>INCLUDED</v>
      </c>
      <c r="M57" s="460">
        <f t="shared" si="2"/>
        <v>0</v>
      </c>
      <c r="N57" s="409">
        <f t="shared" si="3"/>
        <v>0</v>
      </c>
      <c r="O57" s="563">
        <f>Discount!$J$36</f>
        <v>0</v>
      </c>
      <c r="P57" s="409">
        <f t="shared" si="4"/>
        <v>0</v>
      </c>
      <c r="Q57" s="410">
        <f t="shared" si="5"/>
        <v>0</v>
      </c>
      <c r="R57" s="659">
        <f t="shared" si="6"/>
        <v>0</v>
      </c>
      <c r="S57" s="237"/>
      <c r="T57" s="237"/>
      <c r="U57" s="237"/>
      <c r="V57" s="237"/>
      <c r="W57" s="237"/>
    </row>
    <row r="58" spans="1:23" ht="35.25" customHeight="1">
      <c r="A58" s="654">
        <v>41</v>
      </c>
      <c r="B58" s="684" t="s">
        <v>601</v>
      </c>
      <c r="C58" s="684">
        <v>100001283</v>
      </c>
      <c r="D58" s="684">
        <v>995444</v>
      </c>
      <c r="E58" s="495"/>
      <c r="F58" s="484">
        <v>18</v>
      </c>
      <c r="G58" s="494"/>
      <c r="H58" s="478" t="s">
        <v>512</v>
      </c>
      <c r="I58" s="484" t="s">
        <v>477</v>
      </c>
      <c r="J58" s="484">
        <v>84</v>
      </c>
      <c r="K58" s="485"/>
      <c r="L58" s="493" t="str">
        <f t="shared" si="0"/>
        <v>INCLUDED</v>
      </c>
      <c r="M58" s="460">
        <f t="shared" si="2"/>
        <v>0</v>
      </c>
      <c r="N58" s="409">
        <f t="shared" si="3"/>
        <v>0</v>
      </c>
      <c r="O58" s="563">
        <f>Discount!$J$36</f>
        <v>0</v>
      </c>
      <c r="P58" s="409">
        <f t="shared" si="4"/>
        <v>0</v>
      </c>
      <c r="Q58" s="410">
        <f t="shared" si="5"/>
        <v>0</v>
      </c>
      <c r="R58" s="659">
        <f t="shared" si="6"/>
        <v>0</v>
      </c>
      <c r="S58" s="237"/>
      <c r="T58" s="237"/>
      <c r="U58" s="237"/>
      <c r="V58" s="237"/>
      <c r="W58" s="237"/>
    </row>
    <row r="59" spans="1:23" ht="47.25">
      <c r="A59" s="654">
        <v>42</v>
      </c>
      <c r="B59" s="684" t="s">
        <v>601</v>
      </c>
      <c r="C59" s="684">
        <v>100001285</v>
      </c>
      <c r="D59" s="684">
        <v>995473</v>
      </c>
      <c r="E59" s="495"/>
      <c r="F59" s="484">
        <v>18</v>
      </c>
      <c r="G59" s="494"/>
      <c r="H59" s="478" t="s">
        <v>513</v>
      </c>
      <c r="I59" s="484" t="s">
        <v>496</v>
      </c>
      <c r="J59" s="484">
        <v>840</v>
      </c>
      <c r="K59" s="485"/>
      <c r="L59" s="493" t="str">
        <f t="shared" si="0"/>
        <v>INCLUDED</v>
      </c>
      <c r="M59" s="460">
        <f t="shared" si="2"/>
        <v>0</v>
      </c>
      <c r="N59" s="409">
        <f t="shared" si="3"/>
        <v>0</v>
      </c>
      <c r="O59" s="563">
        <f>Discount!$J$36</f>
        <v>0</v>
      </c>
      <c r="P59" s="409">
        <f t="shared" si="4"/>
        <v>0</v>
      </c>
      <c r="Q59" s="410">
        <f t="shared" si="5"/>
        <v>0</v>
      </c>
      <c r="R59" s="659">
        <f t="shared" si="6"/>
        <v>0</v>
      </c>
      <c r="S59" s="237"/>
      <c r="T59" s="237"/>
      <c r="U59" s="237"/>
      <c r="V59" s="237"/>
      <c r="W59" s="237"/>
    </row>
    <row r="60" spans="1:23" ht="63">
      <c r="A60" s="654">
        <v>43</v>
      </c>
      <c r="B60" s="684" t="s">
        <v>602</v>
      </c>
      <c r="C60" s="684">
        <v>100001261</v>
      </c>
      <c r="D60" s="684">
        <v>995454</v>
      </c>
      <c r="E60" s="495"/>
      <c r="F60" s="484">
        <v>18</v>
      </c>
      <c r="G60" s="494"/>
      <c r="H60" s="478" t="s">
        <v>508</v>
      </c>
      <c r="I60" s="484" t="s">
        <v>482</v>
      </c>
      <c r="J60" s="484">
        <v>393</v>
      </c>
      <c r="K60" s="485"/>
      <c r="L60" s="493" t="str">
        <f t="shared" si="0"/>
        <v>INCLUDED</v>
      </c>
      <c r="M60" s="460">
        <f t="shared" si="2"/>
        <v>0</v>
      </c>
      <c r="N60" s="409">
        <f t="shared" si="3"/>
        <v>0</v>
      </c>
      <c r="O60" s="563">
        <f>Discount!$J$36</f>
        <v>0</v>
      </c>
      <c r="P60" s="409">
        <f t="shared" si="4"/>
        <v>0</v>
      </c>
      <c r="Q60" s="410">
        <f t="shared" si="5"/>
        <v>0</v>
      </c>
      <c r="R60" s="659">
        <f t="shared" si="6"/>
        <v>0</v>
      </c>
      <c r="S60" s="237"/>
      <c r="T60" s="237"/>
      <c r="U60" s="237"/>
      <c r="V60" s="237"/>
      <c r="W60" s="237"/>
    </row>
    <row r="61" spans="1:23" ht="63">
      <c r="A61" s="654">
        <v>44</v>
      </c>
      <c r="B61" s="684" t="s">
        <v>602</v>
      </c>
      <c r="C61" s="684">
        <v>100001260</v>
      </c>
      <c r="D61" s="684">
        <v>995454</v>
      </c>
      <c r="E61" s="495"/>
      <c r="F61" s="484">
        <v>18</v>
      </c>
      <c r="G61" s="494"/>
      <c r="H61" s="478" t="s">
        <v>507</v>
      </c>
      <c r="I61" s="484" t="s">
        <v>482</v>
      </c>
      <c r="J61" s="484">
        <v>4657</v>
      </c>
      <c r="K61" s="485"/>
      <c r="L61" s="493" t="str">
        <f t="shared" si="0"/>
        <v>INCLUDED</v>
      </c>
      <c r="M61" s="460">
        <f t="shared" si="2"/>
        <v>0</v>
      </c>
      <c r="N61" s="409">
        <f t="shared" si="3"/>
        <v>0</v>
      </c>
      <c r="O61" s="563">
        <f>Discount!$J$36</f>
        <v>0</v>
      </c>
      <c r="P61" s="409">
        <f t="shared" si="4"/>
        <v>0</v>
      </c>
      <c r="Q61" s="410">
        <f t="shared" si="5"/>
        <v>0</v>
      </c>
      <c r="R61" s="659">
        <f t="shared" si="6"/>
        <v>0</v>
      </c>
      <c r="S61" s="237"/>
      <c r="T61" s="237"/>
      <c r="U61" s="237"/>
      <c r="V61" s="237"/>
      <c r="W61" s="237"/>
    </row>
    <row r="62" spans="1:23" ht="63">
      <c r="A62" s="654">
        <v>45</v>
      </c>
      <c r="B62" s="684" t="s">
        <v>602</v>
      </c>
      <c r="C62" s="684">
        <v>100002297</v>
      </c>
      <c r="D62" s="684">
        <v>995454</v>
      </c>
      <c r="E62" s="495"/>
      <c r="F62" s="484">
        <v>18</v>
      </c>
      <c r="G62" s="494"/>
      <c r="H62" s="478" t="s">
        <v>621</v>
      </c>
      <c r="I62" s="484" t="s">
        <v>482</v>
      </c>
      <c r="J62" s="484">
        <v>4486</v>
      </c>
      <c r="K62" s="485"/>
      <c r="L62" s="493" t="str">
        <f t="shared" si="0"/>
        <v>INCLUDED</v>
      </c>
      <c r="M62" s="460">
        <f t="shared" si="2"/>
        <v>0</v>
      </c>
      <c r="N62" s="409">
        <f t="shared" si="3"/>
        <v>0</v>
      </c>
      <c r="O62" s="563">
        <f>Discount!$J$36</f>
        <v>0</v>
      </c>
      <c r="P62" s="409">
        <f t="shared" si="4"/>
        <v>0</v>
      </c>
      <c r="Q62" s="410">
        <f t="shared" si="5"/>
        <v>0</v>
      </c>
      <c r="R62" s="659">
        <f t="shared" si="6"/>
        <v>0</v>
      </c>
      <c r="S62" s="237"/>
      <c r="T62" s="237"/>
      <c r="U62" s="237"/>
      <c r="V62" s="237"/>
      <c r="W62" s="237"/>
    </row>
    <row r="63" spans="1:23" ht="63">
      <c r="A63" s="654">
        <v>46</v>
      </c>
      <c r="B63" s="684" t="s">
        <v>602</v>
      </c>
      <c r="C63" s="684">
        <v>100001262</v>
      </c>
      <c r="D63" s="684">
        <v>995454</v>
      </c>
      <c r="E63" s="495"/>
      <c r="F63" s="484">
        <v>18</v>
      </c>
      <c r="G63" s="494"/>
      <c r="H63" s="478" t="s">
        <v>509</v>
      </c>
      <c r="I63" s="484" t="s">
        <v>496</v>
      </c>
      <c r="J63" s="484">
        <v>1217</v>
      </c>
      <c r="K63" s="485"/>
      <c r="L63" s="493" t="str">
        <f t="shared" si="0"/>
        <v>INCLUDED</v>
      </c>
      <c r="M63" s="460">
        <f t="shared" si="2"/>
        <v>0</v>
      </c>
      <c r="N63" s="409">
        <f t="shared" si="3"/>
        <v>0</v>
      </c>
      <c r="O63" s="563">
        <f>Discount!$J$36</f>
        <v>0</v>
      </c>
      <c r="P63" s="409">
        <f t="shared" si="4"/>
        <v>0</v>
      </c>
      <c r="Q63" s="410">
        <f t="shared" si="5"/>
        <v>0</v>
      </c>
      <c r="R63" s="659">
        <f t="shared" si="6"/>
        <v>0</v>
      </c>
      <c r="S63" s="237"/>
      <c r="T63" s="237"/>
      <c r="U63" s="237"/>
      <c r="V63" s="237"/>
      <c r="W63" s="237"/>
    </row>
    <row r="64" spans="1:23" ht="63">
      <c r="A64" s="654">
        <v>47</v>
      </c>
      <c r="B64" s="684" t="s">
        <v>602</v>
      </c>
      <c r="C64" s="684">
        <v>100001255</v>
      </c>
      <c r="D64" s="684">
        <v>995433</v>
      </c>
      <c r="E64" s="495"/>
      <c r="F64" s="484">
        <v>18</v>
      </c>
      <c r="G64" s="494"/>
      <c r="H64" s="478" t="s">
        <v>499</v>
      </c>
      <c r="I64" s="484" t="s">
        <v>482</v>
      </c>
      <c r="J64" s="484">
        <v>636</v>
      </c>
      <c r="K64" s="485"/>
      <c r="L64" s="493" t="str">
        <f t="shared" si="0"/>
        <v>INCLUDED</v>
      </c>
      <c r="M64" s="460">
        <f t="shared" si="2"/>
        <v>0</v>
      </c>
      <c r="N64" s="409">
        <f t="shared" si="3"/>
        <v>0</v>
      </c>
      <c r="O64" s="563">
        <f>Discount!$J$36</f>
        <v>0</v>
      </c>
      <c r="P64" s="409">
        <f t="shared" si="4"/>
        <v>0</v>
      </c>
      <c r="Q64" s="410">
        <f t="shared" si="5"/>
        <v>0</v>
      </c>
      <c r="R64" s="659">
        <f t="shared" si="6"/>
        <v>0</v>
      </c>
      <c r="S64" s="237"/>
      <c r="T64" s="237"/>
      <c r="U64" s="237"/>
      <c r="V64" s="237"/>
      <c r="W64" s="237"/>
    </row>
    <row r="65" spans="1:23" ht="63">
      <c r="A65" s="654">
        <v>48</v>
      </c>
      <c r="B65" s="684" t="s">
        <v>602</v>
      </c>
      <c r="C65" s="684">
        <v>100001257</v>
      </c>
      <c r="D65" s="684">
        <v>995433</v>
      </c>
      <c r="E65" s="495"/>
      <c r="F65" s="484">
        <v>18</v>
      </c>
      <c r="G65" s="494"/>
      <c r="H65" s="478" t="s">
        <v>527</v>
      </c>
      <c r="I65" s="484" t="s">
        <v>482</v>
      </c>
      <c r="J65" s="484">
        <v>10202</v>
      </c>
      <c r="K65" s="485"/>
      <c r="L65" s="493" t="str">
        <f t="shared" si="0"/>
        <v>INCLUDED</v>
      </c>
      <c r="M65" s="460">
        <f t="shared" si="2"/>
        <v>0</v>
      </c>
      <c r="N65" s="409">
        <f t="shared" si="3"/>
        <v>0</v>
      </c>
      <c r="O65" s="563">
        <f>Discount!$J$36</f>
        <v>0</v>
      </c>
      <c r="P65" s="409">
        <f t="shared" si="4"/>
        <v>0</v>
      </c>
      <c r="Q65" s="410">
        <f t="shared" si="5"/>
        <v>0</v>
      </c>
      <c r="R65" s="659">
        <f t="shared" si="6"/>
        <v>0</v>
      </c>
      <c r="S65" s="237"/>
      <c r="T65" s="237"/>
      <c r="U65" s="237"/>
      <c r="V65" s="237"/>
      <c r="W65" s="237"/>
    </row>
    <row r="66" spans="1:23" ht="63">
      <c r="A66" s="654">
        <v>49</v>
      </c>
      <c r="B66" s="684" t="s">
        <v>602</v>
      </c>
      <c r="C66" s="684">
        <v>100001258</v>
      </c>
      <c r="D66" s="684">
        <v>995433</v>
      </c>
      <c r="E66" s="495"/>
      <c r="F66" s="484">
        <v>18</v>
      </c>
      <c r="G66" s="494"/>
      <c r="H66" s="478" t="s">
        <v>528</v>
      </c>
      <c r="I66" s="484" t="s">
        <v>482</v>
      </c>
      <c r="J66" s="484">
        <v>3779</v>
      </c>
      <c r="K66" s="485"/>
      <c r="L66" s="493" t="str">
        <f t="shared" si="0"/>
        <v>INCLUDED</v>
      </c>
      <c r="M66" s="460">
        <f t="shared" si="2"/>
        <v>0</v>
      </c>
      <c r="N66" s="409">
        <f t="shared" si="3"/>
        <v>0</v>
      </c>
      <c r="O66" s="563">
        <f>Discount!$J$36</f>
        <v>0</v>
      </c>
      <c r="P66" s="409">
        <f t="shared" si="4"/>
        <v>0</v>
      </c>
      <c r="Q66" s="410">
        <f t="shared" si="5"/>
        <v>0</v>
      </c>
      <c r="R66" s="659">
        <f t="shared" si="6"/>
        <v>0</v>
      </c>
      <c r="S66" s="237"/>
      <c r="T66" s="237"/>
      <c r="U66" s="237"/>
      <c r="V66" s="237"/>
      <c r="W66" s="237"/>
    </row>
    <row r="67" spans="1:23" ht="63">
      <c r="A67" s="654">
        <v>50</v>
      </c>
      <c r="B67" s="684" t="s">
        <v>602</v>
      </c>
      <c r="C67" s="684">
        <v>100001259</v>
      </c>
      <c r="D67" s="684">
        <v>995433</v>
      </c>
      <c r="E67" s="495"/>
      <c r="F67" s="484">
        <v>18</v>
      </c>
      <c r="G67" s="494"/>
      <c r="H67" s="478" t="s">
        <v>529</v>
      </c>
      <c r="I67" s="484" t="s">
        <v>482</v>
      </c>
      <c r="J67" s="484">
        <v>5700</v>
      </c>
      <c r="K67" s="485"/>
      <c r="L67" s="493" t="str">
        <f t="shared" si="0"/>
        <v>INCLUDED</v>
      </c>
      <c r="M67" s="460">
        <f t="shared" si="2"/>
        <v>0</v>
      </c>
      <c r="N67" s="409">
        <f t="shared" si="3"/>
        <v>0</v>
      </c>
      <c r="O67" s="563">
        <f>Discount!$J$36</f>
        <v>0</v>
      </c>
      <c r="P67" s="409">
        <f t="shared" si="4"/>
        <v>0</v>
      </c>
      <c r="Q67" s="410">
        <f t="shared" si="5"/>
        <v>0</v>
      </c>
      <c r="R67" s="659">
        <f t="shared" si="6"/>
        <v>0</v>
      </c>
      <c r="S67" s="237"/>
      <c r="T67" s="237"/>
      <c r="U67" s="237"/>
      <c r="V67" s="237"/>
      <c r="W67" s="237"/>
    </row>
    <row r="68" spans="1:23" ht="63">
      <c r="A68" s="654">
        <v>51</v>
      </c>
      <c r="B68" s="684" t="s">
        <v>602</v>
      </c>
      <c r="C68" s="684">
        <v>100001263</v>
      </c>
      <c r="D68" s="684">
        <v>995455</v>
      </c>
      <c r="E68" s="495"/>
      <c r="F68" s="484">
        <v>18</v>
      </c>
      <c r="G68" s="494"/>
      <c r="H68" s="478" t="s">
        <v>498</v>
      </c>
      <c r="I68" s="484" t="s">
        <v>496</v>
      </c>
      <c r="J68" s="484">
        <v>16</v>
      </c>
      <c r="K68" s="485"/>
      <c r="L68" s="493" t="str">
        <f t="shared" si="0"/>
        <v>INCLUDED</v>
      </c>
      <c r="M68" s="460">
        <f t="shared" si="2"/>
        <v>0</v>
      </c>
      <c r="N68" s="409">
        <f t="shared" si="3"/>
        <v>0</v>
      </c>
      <c r="O68" s="563">
        <f>Discount!$J$36</f>
        <v>0</v>
      </c>
      <c r="P68" s="409">
        <f t="shared" si="4"/>
        <v>0</v>
      </c>
      <c r="Q68" s="410">
        <f t="shared" si="5"/>
        <v>0</v>
      </c>
      <c r="R68" s="659">
        <f t="shared" si="6"/>
        <v>0</v>
      </c>
      <c r="S68" s="237"/>
      <c r="T68" s="237"/>
      <c r="U68" s="237"/>
      <c r="V68" s="237"/>
      <c r="W68" s="237"/>
    </row>
    <row r="69" spans="1:23" ht="110.25">
      <c r="A69" s="654">
        <v>52</v>
      </c>
      <c r="B69" s="684" t="s">
        <v>603</v>
      </c>
      <c r="C69" s="684">
        <v>100056515</v>
      </c>
      <c r="D69" s="684">
        <v>998346</v>
      </c>
      <c r="E69" s="495"/>
      <c r="F69" s="484">
        <v>18</v>
      </c>
      <c r="G69" s="494"/>
      <c r="H69" s="478" t="s">
        <v>622</v>
      </c>
      <c r="I69" s="484" t="s">
        <v>475</v>
      </c>
      <c r="J69" s="484">
        <v>10</v>
      </c>
      <c r="K69" s="485"/>
      <c r="L69" s="493" t="str">
        <f t="shared" si="0"/>
        <v>INCLUDED</v>
      </c>
      <c r="M69" s="460">
        <f t="shared" si="2"/>
        <v>0</v>
      </c>
      <c r="N69" s="409">
        <f t="shared" si="3"/>
        <v>0</v>
      </c>
      <c r="O69" s="563">
        <f>Discount!$J$36</f>
        <v>0</v>
      </c>
      <c r="P69" s="409">
        <f t="shared" si="4"/>
        <v>0</v>
      </c>
      <c r="Q69" s="410">
        <f t="shared" si="5"/>
        <v>0</v>
      </c>
      <c r="R69" s="659">
        <f t="shared" si="6"/>
        <v>0</v>
      </c>
      <c r="S69" s="237"/>
      <c r="T69" s="237"/>
      <c r="U69" s="237"/>
      <c r="V69" s="237"/>
      <c r="W69" s="237"/>
    </row>
    <row r="70" spans="1:23" ht="141.75">
      <c r="A70" s="654">
        <v>53</v>
      </c>
      <c r="B70" s="684" t="s">
        <v>603</v>
      </c>
      <c r="C70" s="684">
        <v>100056516</v>
      </c>
      <c r="D70" s="684">
        <v>998346</v>
      </c>
      <c r="E70" s="495"/>
      <c r="F70" s="484">
        <v>18</v>
      </c>
      <c r="G70" s="494"/>
      <c r="H70" s="478" t="s">
        <v>623</v>
      </c>
      <c r="I70" s="484" t="s">
        <v>496</v>
      </c>
      <c r="J70" s="484">
        <v>48</v>
      </c>
      <c r="K70" s="485"/>
      <c r="L70" s="493" t="str">
        <f t="shared" si="0"/>
        <v>INCLUDED</v>
      </c>
      <c r="M70" s="460">
        <f t="shared" si="2"/>
        <v>0</v>
      </c>
      <c r="N70" s="409">
        <f t="shared" si="3"/>
        <v>0</v>
      </c>
      <c r="O70" s="563">
        <f>Discount!$J$36</f>
        <v>0</v>
      </c>
      <c r="P70" s="409">
        <f t="shared" si="4"/>
        <v>0</v>
      </c>
      <c r="Q70" s="410">
        <f t="shared" si="5"/>
        <v>0</v>
      </c>
      <c r="R70" s="659">
        <f t="shared" si="6"/>
        <v>0</v>
      </c>
      <c r="S70" s="237"/>
      <c r="T70" s="237"/>
      <c r="U70" s="237"/>
      <c r="V70" s="237"/>
      <c r="W70" s="237"/>
    </row>
    <row r="71" spans="1:23" ht="47.25">
      <c r="A71" s="654">
        <v>54</v>
      </c>
      <c r="B71" s="684" t="s">
        <v>603</v>
      </c>
      <c r="C71" s="684">
        <v>100056517</v>
      </c>
      <c r="D71" s="684">
        <v>998346</v>
      </c>
      <c r="E71" s="495"/>
      <c r="F71" s="484">
        <v>18</v>
      </c>
      <c r="G71" s="494"/>
      <c r="H71" s="478" t="s">
        <v>624</v>
      </c>
      <c r="I71" s="484" t="s">
        <v>496</v>
      </c>
      <c r="J71" s="484">
        <v>48</v>
      </c>
      <c r="K71" s="485"/>
      <c r="L71" s="493" t="str">
        <f t="shared" si="0"/>
        <v>INCLUDED</v>
      </c>
      <c r="M71" s="460">
        <f t="shared" si="2"/>
        <v>0</v>
      </c>
      <c r="N71" s="409">
        <f t="shared" si="3"/>
        <v>0</v>
      </c>
      <c r="O71" s="563">
        <f>Discount!$J$36</f>
        <v>0</v>
      </c>
      <c r="P71" s="409">
        <f t="shared" si="4"/>
        <v>0</v>
      </c>
      <c r="Q71" s="410">
        <f t="shared" si="5"/>
        <v>0</v>
      </c>
      <c r="R71" s="659">
        <f t="shared" si="6"/>
        <v>0</v>
      </c>
      <c r="S71" s="237"/>
      <c r="T71" s="237"/>
      <c r="U71" s="237"/>
      <c r="V71" s="237"/>
      <c r="W71" s="237"/>
    </row>
    <row r="72" spans="1:23" ht="31.5">
      <c r="A72" s="654">
        <v>55</v>
      </c>
      <c r="B72" s="684" t="s">
        <v>603</v>
      </c>
      <c r="C72" s="684">
        <v>100056518</v>
      </c>
      <c r="D72" s="684">
        <v>998346</v>
      </c>
      <c r="E72" s="495"/>
      <c r="F72" s="484">
        <v>18</v>
      </c>
      <c r="G72" s="494"/>
      <c r="H72" s="478" t="s">
        <v>625</v>
      </c>
      <c r="I72" s="484" t="s">
        <v>475</v>
      </c>
      <c r="J72" s="484">
        <v>2</v>
      </c>
      <c r="K72" s="485"/>
      <c r="L72" s="493" t="str">
        <f t="shared" si="0"/>
        <v>INCLUDED</v>
      </c>
      <c r="M72" s="460">
        <f t="shared" si="2"/>
        <v>0</v>
      </c>
      <c r="N72" s="409">
        <f t="shared" si="3"/>
        <v>0</v>
      </c>
      <c r="O72" s="563">
        <f>Discount!$J$36</f>
        <v>0</v>
      </c>
      <c r="P72" s="409">
        <f t="shared" si="4"/>
        <v>0</v>
      </c>
      <c r="Q72" s="410">
        <f t="shared" si="5"/>
        <v>0</v>
      </c>
      <c r="R72" s="659">
        <f t="shared" si="6"/>
        <v>0</v>
      </c>
      <c r="S72" s="237"/>
      <c r="T72" s="237"/>
      <c r="U72" s="237"/>
      <c r="V72" s="237"/>
      <c r="W72" s="237"/>
    </row>
    <row r="73" spans="1:23" ht="31.5">
      <c r="A73" s="654">
        <v>56</v>
      </c>
      <c r="B73" s="684" t="s">
        <v>603</v>
      </c>
      <c r="C73" s="684">
        <v>100056519</v>
      </c>
      <c r="D73" s="684">
        <v>998346</v>
      </c>
      <c r="E73" s="495"/>
      <c r="F73" s="484">
        <v>18</v>
      </c>
      <c r="G73" s="494"/>
      <c r="H73" s="478" t="s">
        <v>626</v>
      </c>
      <c r="I73" s="484" t="s">
        <v>475</v>
      </c>
      <c r="J73" s="484">
        <v>6</v>
      </c>
      <c r="K73" s="485"/>
      <c r="L73" s="493" t="str">
        <f t="shared" si="0"/>
        <v>INCLUDED</v>
      </c>
      <c r="M73" s="460">
        <f t="shared" si="2"/>
        <v>0</v>
      </c>
      <c r="N73" s="409">
        <f t="shared" si="3"/>
        <v>0</v>
      </c>
      <c r="O73" s="563">
        <f>Discount!$J$36</f>
        <v>0</v>
      </c>
      <c r="P73" s="409">
        <f t="shared" si="4"/>
        <v>0</v>
      </c>
      <c r="Q73" s="410">
        <f t="shared" si="5"/>
        <v>0</v>
      </c>
      <c r="R73" s="659">
        <f t="shared" si="6"/>
        <v>0</v>
      </c>
      <c r="S73" s="237"/>
      <c r="T73" s="237"/>
      <c r="U73" s="237"/>
      <c r="V73" s="237"/>
      <c r="W73" s="237"/>
    </row>
    <row r="74" spans="1:23" ht="31.5">
      <c r="A74" s="654">
        <v>57</v>
      </c>
      <c r="B74" s="684" t="s">
        <v>603</v>
      </c>
      <c r="C74" s="684">
        <v>100056520</v>
      </c>
      <c r="D74" s="684">
        <v>998346</v>
      </c>
      <c r="E74" s="495"/>
      <c r="F74" s="484">
        <v>18</v>
      </c>
      <c r="G74" s="494"/>
      <c r="H74" s="478" t="s">
        <v>627</v>
      </c>
      <c r="I74" s="484" t="s">
        <v>475</v>
      </c>
      <c r="J74" s="484">
        <v>2</v>
      </c>
      <c r="K74" s="485"/>
      <c r="L74" s="493" t="str">
        <f t="shared" si="0"/>
        <v>INCLUDED</v>
      </c>
      <c r="M74" s="460">
        <f t="shared" si="2"/>
        <v>0</v>
      </c>
      <c r="N74" s="409">
        <f t="shared" si="3"/>
        <v>0</v>
      </c>
      <c r="O74" s="563">
        <f>Discount!$J$36</f>
        <v>0</v>
      </c>
      <c r="P74" s="409">
        <f t="shared" si="4"/>
        <v>0</v>
      </c>
      <c r="Q74" s="410">
        <f t="shared" si="5"/>
        <v>0</v>
      </c>
      <c r="R74" s="659">
        <f t="shared" si="6"/>
        <v>0</v>
      </c>
      <c r="S74" s="237"/>
      <c r="T74" s="237"/>
      <c r="U74" s="237"/>
      <c r="V74" s="237"/>
      <c r="W74" s="237"/>
    </row>
    <row r="75" spans="1:23" ht="31.5">
      <c r="A75" s="654">
        <v>58</v>
      </c>
      <c r="B75" s="684" t="s">
        <v>603</v>
      </c>
      <c r="C75" s="684">
        <v>100056521</v>
      </c>
      <c r="D75" s="684">
        <v>998346</v>
      </c>
      <c r="E75" s="495"/>
      <c r="F75" s="484">
        <v>18</v>
      </c>
      <c r="G75" s="494"/>
      <c r="H75" s="478" t="s">
        <v>628</v>
      </c>
      <c r="I75" s="484" t="s">
        <v>475</v>
      </c>
      <c r="J75" s="484">
        <v>1</v>
      </c>
      <c r="K75" s="485"/>
      <c r="L75" s="493" t="str">
        <f t="shared" si="0"/>
        <v>INCLUDED</v>
      </c>
      <c r="M75" s="460">
        <f t="shared" si="2"/>
        <v>0</v>
      </c>
      <c r="N75" s="409">
        <f t="shared" si="3"/>
        <v>0</v>
      </c>
      <c r="O75" s="563">
        <f>Discount!$J$36</f>
        <v>0</v>
      </c>
      <c r="P75" s="409">
        <f t="shared" si="4"/>
        <v>0</v>
      </c>
      <c r="Q75" s="410">
        <f t="shared" si="5"/>
        <v>0</v>
      </c>
      <c r="R75" s="659">
        <f t="shared" si="6"/>
        <v>0</v>
      </c>
      <c r="S75" s="237"/>
      <c r="T75" s="237"/>
      <c r="U75" s="237"/>
      <c r="V75" s="237"/>
      <c r="W75" s="237"/>
    </row>
    <row r="76" spans="1:23" ht="110.25">
      <c r="A76" s="654">
        <v>59</v>
      </c>
      <c r="B76" s="684" t="s">
        <v>603</v>
      </c>
      <c r="C76" s="684">
        <v>100056522</v>
      </c>
      <c r="D76" s="684">
        <v>998346</v>
      </c>
      <c r="E76" s="495"/>
      <c r="F76" s="484">
        <v>18</v>
      </c>
      <c r="G76" s="494"/>
      <c r="H76" s="478" t="s">
        <v>629</v>
      </c>
      <c r="I76" s="484" t="s">
        <v>475</v>
      </c>
      <c r="J76" s="484">
        <v>10</v>
      </c>
      <c r="K76" s="485"/>
      <c r="L76" s="493" t="str">
        <f t="shared" si="0"/>
        <v>INCLUDED</v>
      </c>
      <c r="M76" s="460">
        <f t="shared" si="2"/>
        <v>0</v>
      </c>
      <c r="N76" s="409">
        <f t="shared" si="3"/>
        <v>0</v>
      </c>
      <c r="O76" s="563">
        <f>Discount!$J$36</f>
        <v>0</v>
      </c>
      <c r="P76" s="409">
        <f t="shared" si="4"/>
        <v>0</v>
      </c>
      <c r="Q76" s="410">
        <f t="shared" si="5"/>
        <v>0</v>
      </c>
      <c r="R76" s="659">
        <f t="shared" si="6"/>
        <v>0</v>
      </c>
      <c r="S76" s="237"/>
      <c r="T76" s="237"/>
      <c r="U76" s="237"/>
      <c r="V76" s="237"/>
      <c r="W76" s="237"/>
    </row>
    <row r="77" spans="1:23" ht="141.75">
      <c r="A77" s="654">
        <v>60</v>
      </c>
      <c r="B77" s="684" t="s">
        <v>603</v>
      </c>
      <c r="C77" s="684">
        <v>100056523</v>
      </c>
      <c r="D77" s="684">
        <v>998346</v>
      </c>
      <c r="E77" s="495"/>
      <c r="F77" s="484">
        <v>18</v>
      </c>
      <c r="G77" s="494"/>
      <c r="H77" s="478" t="s">
        <v>630</v>
      </c>
      <c r="I77" s="484" t="s">
        <v>496</v>
      </c>
      <c r="J77" s="484">
        <v>55</v>
      </c>
      <c r="K77" s="485"/>
      <c r="L77" s="493" t="str">
        <f t="shared" si="0"/>
        <v>INCLUDED</v>
      </c>
      <c r="M77" s="460">
        <f t="shared" si="2"/>
        <v>0</v>
      </c>
      <c r="N77" s="409">
        <f t="shared" si="3"/>
        <v>0</v>
      </c>
      <c r="O77" s="563">
        <f>Discount!$J$36</f>
        <v>0</v>
      </c>
      <c r="P77" s="409">
        <f t="shared" si="4"/>
        <v>0</v>
      </c>
      <c r="Q77" s="410">
        <f t="shared" si="5"/>
        <v>0</v>
      </c>
      <c r="R77" s="659">
        <f t="shared" si="6"/>
        <v>0</v>
      </c>
      <c r="S77" s="237"/>
      <c r="T77" s="237"/>
      <c r="U77" s="237"/>
      <c r="V77" s="237"/>
      <c r="W77" s="237"/>
    </row>
    <row r="78" spans="1:23" ht="47.25">
      <c r="A78" s="654">
        <v>61</v>
      </c>
      <c r="B78" s="684" t="s">
        <v>603</v>
      </c>
      <c r="C78" s="684">
        <v>100056524</v>
      </c>
      <c r="D78" s="684">
        <v>998346</v>
      </c>
      <c r="E78" s="495"/>
      <c r="F78" s="484">
        <v>18</v>
      </c>
      <c r="G78" s="494"/>
      <c r="H78" s="478" t="s">
        <v>631</v>
      </c>
      <c r="I78" s="484" t="s">
        <v>496</v>
      </c>
      <c r="J78" s="484">
        <v>55</v>
      </c>
      <c r="K78" s="485"/>
      <c r="L78" s="493" t="str">
        <f t="shared" si="0"/>
        <v>INCLUDED</v>
      </c>
      <c r="M78" s="460">
        <f t="shared" si="2"/>
        <v>0</v>
      </c>
      <c r="N78" s="409">
        <f t="shared" si="3"/>
        <v>0</v>
      </c>
      <c r="O78" s="563">
        <f>Discount!$J$36</f>
        <v>0</v>
      </c>
      <c r="P78" s="409">
        <f t="shared" si="4"/>
        <v>0</v>
      </c>
      <c r="Q78" s="410">
        <f t="shared" si="5"/>
        <v>0</v>
      </c>
      <c r="R78" s="659">
        <f t="shared" si="6"/>
        <v>0</v>
      </c>
      <c r="S78" s="237"/>
      <c r="T78" s="237"/>
      <c r="U78" s="237"/>
      <c r="V78" s="237"/>
      <c r="W78" s="237"/>
    </row>
    <row r="79" spans="1:23" ht="31.5">
      <c r="A79" s="654">
        <v>62</v>
      </c>
      <c r="B79" s="684" t="s">
        <v>603</v>
      </c>
      <c r="C79" s="684">
        <v>100056525</v>
      </c>
      <c r="D79" s="684">
        <v>998346</v>
      </c>
      <c r="E79" s="495"/>
      <c r="F79" s="484">
        <v>18</v>
      </c>
      <c r="G79" s="494"/>
      <c r="H79" s="478" t="s">
        <v>632</v>
      </c>
      <c r="I79" s="484" t="s">
        <v>475</v>
      </c>
      <c r="J79" s="484">
        <v>2</v>
      </c>
      <c r="K79" s="485"/>
      <c r="L79" s="493" t="str">
        <f t="shared" si="0"/>
        <v>INCLUDED</v>
      </c>
      <c r="M79" s="460">
        <f t="shared" si="2"/>
        <v>0</v>
      </c>
      <c r="N79" s="409">
        <f t="shared" si="3"/>
        <v>0</v>
      </c>
      <c r="O79" s="563">
        <f>Discount!$J$36</f>
        <v>0</v>
      </c>
      <c r="P79" s="409">
        <f t="shared" si="4"/>
        <v>0</v>
      </c>
      <c r="Q79" s="410">
        <f t="shared" si="5"/>
        <v>0</v>
      </c>
      <c r="R79" s="659">
        <f t="shared" si="6"/>
        <v>0</v>
      </c>
      <c r="S79" s="237"/>
      <c r="T79" s="237"/>
      <c r="U79" s="237"/>
      <c r="V79" s="237"/>
      <c r="W79" s="237"/>
    </row>
    <row r="80" spans="1:23" ht="31.5">
      <c r="A80" s="654">
        <v>63</v>
      </c>
      <c r="B80" s="684" t="s">
        <v>603</v>
      </c>
      <c r="C80" s="684">
        <v>100056526</v>
      </c>
      <c r="D80" s="684">
        <v>998346</v>
      </c>
      <c r="E80" s="495"/>
      <c r="F80" s="484">
        <v>18</v>
      </c>
      <c r="G80" s="494"/>
      <c r="H80" s="478" t="s">
        <v>633</v>
      </c>
      <c r="I80" s="484" t="s">
        <v>475</v>
      </c>
      <c r="J80" s="484">
        <v>6</v>
      </c>
      <c r="K80" s="485"/>
      <c r="L80" s="493" t="str">
        <f t="shared" si="0"/>
        <v>INCLUDED</v>
      </c>
      <c r="M80" s="460">
        <f t="shared" si="2"/>
        <v>0</v>
      </c>
      <c r="N80" s="409">
        <f t="shared" si="3"/>
        <v>0</v>
      </c>
      <c r="O80" s="563">
        <f>Discount!$J$36</f>
        <v>0</v>
      </c>
      <c r="P80" s="409">
        <f t="shared" si="4"/>
        <v>0</v>
      </c>
      <c r="Q80" s="410">
        <f t="shared" si="5"/>
        <v>0</v>
      </c>
      <c r="R80" s="659">
        <f t="shared" si="6"/>
        <v>0</v>
      </c>
      <c r="S80" s="237"/>
      <c r="T80" s="237"/>
      <c r="U80" s="237"/>
      <c r="V80" s="237"/>
      <c r="W80" s="237"/>
    </row>
    <row r="81" spans="1:23" ht="31.5">
      <c r="A81" s="654">
        <v>64</v>
      </c>
      <c r="B81" s="684" t="s">
        <v>603</v>
      </c>
      <c r="C81" s="684">
        <v>100056527</v>
      </c>
      <c r="D81" s="684">
        <v>998346</v>
      </c>
      <c r="E81" s="495"/>
      <c r="F81" s="484">
        <v>18</v>
      </c>
      <c r="G81" s="494"/>
      <c r="H81" s="478" t="s">
        <v>634</v>
      </c>
      <c r="I81" s="484" t="s">
        <v>475</v>
      </c>
      <c r="J81" s="484">
        <v>2</v>
      </c>
      <c r="K81" s="485"/>
      <c r="L81" s="493" t="str">
        <f t="shared" si="0"/>
        <v>INCLUDED</v>
      </c>
      <c r="M81" s="460">
        <f t="shared" si="2"/>
        <v>0</v>
      </c>
      <c r="N81" s="409">
        <f t="shared" si="3"/>
        <v>0</v>
      </c>
      <c r="O81" s="563">
        <f>Discount!$J$36</f>
        <v>0</v>
      </c>
      <c r="P81" s="409">
        <f t="shared" si="4"/>
        <v>0</v>
      </c>
      <c r="Q81" s="410">
        <f t="shared" si="5"/>
        <v>0</v>
      </c>
      <c r="R81" s="659">
        <f t="shared" si="6"/>
        <v>0</v>
      </c>
      <c r="S81" s="237"/>
      <c r="T81" s="237"/>
      <c r="U81" s="237"/>
      <c r="V81" s="237"/>
      <c r="W81" s="237"/>
    </row>
    <row r="82" spans="1:23" ht="31.5">
      <c r="A82" s="654">
        <v>65</v>
      </c>
      <c r="B82" s="684" t="s">
        <v>603</v>
      </c>
      <c r="C82" s="684">
        <v>100056528</v>
      </c>
      <c r="D82" s="684">
        <v>998346</v>
      </c>
      <c r="E82" s="495"/>
      <c r="F82" s="484">
        <v>18</v>
      </c>
      <c r="G82" s="494"/>
      <c r="H82" s="478" t="s">
        <v>635</v>
      </c>
      <c r="I82" s="484" t="s">
        <v>475</v>
      </c>
      <c r="J82" s="484">
        <v>1</v>
      </c>
      <c r="K82" s="485"/>
      <c r="L82" s="493" t="str">
        <f t="shared" ref="L82:L124" si="7">IF(K82=0, "INCLUDED", IF(ISERROR(J82*K82), K82, J82*K82))</f>
        <v>INCLUDED</v>
      </c>
      <c r="M82" s="460">
        <f t="shared" si="2"/>
        <v>0</v>
      </c>
      <c r="N82" s="409">
        <f t="shared" si="3"/>
        <v>0</v>
      </c>
      <c r="O82" s="563">
        <f>Discount!$J$36</f>
        <v>0</v>
      </c>
      <c r="P82" s="409">
        <f t="shared" si="4"/>
        <v>0</v>
      </c>
      <c r="Q82" s="410">
        <f t="shared" si="5"/>
        <v>0</v>
      </c>
      <c r="R82" s="659">
        <f t="shared" si="6"/>
        <v>0</v>
      </c>
      <c r="S82" s="237"/>
      <c r="T82" s="237"/>
      <c r="U82" s="237"/>
      <c r="V82" s="237"/>
      <c r="W82" s="237"/>
    </row>
    <row r="83" spans="1:23" ht="110.25">
      <c r="A83" s="654">
        <v>66</v>
      </c>
      <c r="B83" s="684" t="s">
        <v>603</v>
      </c>
      <c r="C83" s="684">
        <v>100056529</v>
      </c>
      <c r="D83" s="684">
        <v>998346</v>
      </c>
      <c r="E83" s="495"/>
      <c r="F83" s="484">
        <v>18</v>
      </c>
      <c r="G83" s="494"/>
      <c r="H83" s="478" t="s">
        <v>636</v>
      </c>
      <c r="I83" s="484" t="s">
        <v>475</v>
      </c>
      <c r="J83" s="484">
        <v>10</v>
      </c>
      <c r="K83" s="485"/>
      <c r="L83" s="493" t="str">
        <f t="shared" si="7"/>
        <v>INCLUDED</v>
      </c>
      <c r="M83" s="460">
        <f t="shared" ref="M83:M124" si="8">IF(L83="Included",0,L83)</f>
        <v>0</v>
      </c>
      <c r="N83" s="409">
        <f t="shared" ref="N83:N124" si="9">IF( G83="",F83*(IF(L83="Included",0,L83))/100,G83*(IF(L83="Included",0,L83)))</f>
        <v>0</v>
      </c>
      <c r="O83" s="563">
        <f>Discount!$J$36</f>
        <v>0</v>
      </c>
      <c r="P83" s="409">
        <f t="shared" ref="P83:P124" si="10">O83*M83</f>
        <v>0</v>
      </c>
      <c r="Q83" s="410">
        <f t="shared" ref="Q83:Q124" si="11">IF(G83="",F83*P83/100,G83*P83)</f>
        <v>0</v>
      </c>
      <c r="R83" s="659">
        <f t="shared" ref="R83:R124" si="12">K83*J83</f>
        <v>0</v>
      </c>
      <c r="S83" s="237"/>
      <c r="T83" s="237"/>
      <c r="U83" s="237"/>
      <c r="V83" s="237"/>
      <c r="W83" s="237"/>
    </row>
    <row r="84" spans="1:23" ht="141.75">
      <c r="A84" s="654">
        <v>67</v>
      </c>
      <c r="B84" s="684" t="s">
        <v>603</v>
      </c>
      <c r="C84" s="684">
        <v>100056530</v>
      </c>
      <c r="D84" s="684">
        <v>998346</v>
      </c>
      <c r="E84" s="495"/>
      <c r="F84" s="484">
        <v>18</v>
      </c>
      <c r="G84" s="494"/>
      <c r="H84" s="478" t="s">
        <v>637</v>
      </c>
      <c r="I84" s="484" t="s">
        <v>496</v>
      </c>
      <c r="J84" s="484">
        <v>71</v>
      </c>
      <c r="K84" s="485"/>
      <c r="L84" s="493" t="str">
        <f t="shared" si="7"/>
        <v>INCLUDED</v>
      </c>
      <c r="M84" s="460">
        <f t="shared" si="8"/>
        <v>0</v>
      </c>
      <c r="N84" s="409">
        <f t="shared" si="9"/>
        <v>0</v>
      </c>
      <c r="O84" s="563">
        <f>Discount!$J$36</f>
        <v>0</v>
      </c>
      <c r="P84" s="409">
        <f t="shared" si="10"/>
        <v>0</v>
      </c>
      <c r="Q84" s="410">
        <f t="shared" si="11"/>
        <v>0</v>
      </c>
      <c r="R84" s="659">
        <f t="shared" si="12"/>
        <v>0</v>
      </c>
      <c r="S84" s="237"/>
      <c r="T84" s="237"/>
      <c r="U84" s="237"/>
      <c r="V84" s="237"/>
      <c r="W84" s="237"/>
    </row>
    <row r="85" spans="1:23" ht="47.25">
      <c r="A85" s="654">
        <v>68</v>
      </c>
      <c r="B85" s="684" t="s">
        <v>603</v>
      </c>
      <c r="C85" s="684">
        <v>100056531</v>
      </c>
      <c r="D85" s="684">
        <v>998346</v>
      </c>
      <c r="E85" s="495"/>
      <c r="F85" s="484">
        <v>18</v>
      </c>
      <c r="G85" s="494"/>
      <c r="H85" s="478" t="s">
        <v>638</v>
      </c>
      <c r="I85" s="484" t="s">
        <v>496</v>
      </c>
      <c r="J85" s="484">
        <v>71</v>
      </c>
      <c r="K85" s="485"/>
      <c r="L85" s="493" t="str">
        <f t="shared" si="7"/>
        <v>INCLUDED</v>
      </c>
      <c r="M85" s="460">
        <f t="shared" si="8"/>
        <v>0</v>
      </c>
      <c r="N85" s="409">
        <f t="shared" si="9"/>
        <v>0</v>
      </c>
      <c r="O85" s="563">
        <f>Discount!$J$36</f>
        <v>0</v>
      </c>
      <c r="P85" s="409">
        <f t="shared" si="10"/>
        <v>0</v>
      </c>
      <c r="Q85" s="410">
        <f t="shared" si="11"/>
        <v>0</v>
      </c>
      <c r="R85" s="659">
        <f t="shared" si="12"/>
        <v>0</v>
      </c>
      <c r="S85" s="237"/>
      <c r="T85" s="237"/>
      <c r="U85" s="237"/>
      <c r="V85" s="237"/>
      <c r="W85" s="237"/>
    </row>
    <row r="86" spans="1:23" ht="31.5">
      <c r="A86" s="654">
        <v>69</v>
      </c>
      <c r="B86" s="684" t="s">
        <v>603</v>
      </c>
      <c r="C86" s="684">
        <v>100056532</v>
      </c>
      <c r="D86" s="684">
        <v>998346</v>
      </c>
      <c r="E86" s="495"/>
      <c r="F86" s="484">
        <v>18</v>
      </c>
      <c r="G86" s="494"/>
      <c r="H86" s="478" t="s">
        <v>639</v>
      </c>
      <c r="I86" s="484" t="s">
        <v>475</v>
      </c>
      <c r="J86" s="484">
        <v>4</v>
      </c>
      <c r="K86" s="485"/>
      <c r="L86" s="493" t="str">
        <f t="shared" si="7"/>
        <v>INCLUDED</v>
      </c>
      <c r="M86" s="460">
        <f t="shared" si="8"/>
        <v>0</v>
      </c>
      <c r="N86" s="409">
        <f t="shared" si="9"/>
        <v>0</v>
      </c>
      <c r="O86" s="563">
        <f>Discount!$J$36</f>
        <v>0</v>
      </c>
      <c r="P86" s="409">
        <f t="shared" si="10"/>
        <v>0</v>
      </c>
      <c r="Q86" s="410">
        <f t="shared" si="11"/>
        <v>0</v>
      </c>
      <c r="R86" s="659">
        <f t="shared" si="12"/>
        <v>0</v>
      </c>
      <c r="S86" s="237"/>
      <c r="T86" s="237"/>
      <c r="U86" s="237"/>
      <c r="V86" s="237"/>
      <c r="W86" s="237"/>
    </row>
    <row r="87" spans="1:23" ht="31.5">
      <c r="A87" s="654">
        <v>70</v>
      </c>
      <c r="B87" s="684" t="s">
        <v>603</v>
      </c>
      <c r="C87" s="684">
        <v>100056533</v>
      </c>
      <c r="D87" s="684">
        <v>998346</v>
      </c>
      <c r="E87" s="495"/>
      <c r="F87" s="484">
        <v>18</v>
      </c>
      <c r="G87" s="494"/>
      <c r="H87" s="478" t="s">
        <v>640</v>
      </c>
      <c r="I87" s="484" t="s">
        <v>475</v>
      </c>
      <c r="J87" s="484">
        <v>6</v>
      </c>
      <c r="K87" s="485"/>
      <c r="L87" s="493" t="str">
        <f t="shared" si="7"/>
        <v>INCLUDED</v>
      </c>
      <c r="M87" s="460">
        <f t="shared" si="8"/>
        <v>0</v>
      </c>
      <c r="N87" s="409">
        <f t="shared" si="9"/>
        <v>0</v>
      </c>
      <c r="O87" s="563">
        <f>Discount!$J$36</f>
        <v>0</v>
      </c>
      <c r="P87" s="409">
        <f t="shared" si="10"/>
        <v>0</v>
      </c>
      <c r="Q87" s="410">
        <f t="shared" si="11"/>
        <v>0</v>
      </c>
      <c r="R87" s="659">
        <f t="shared" si="12"/>
        <v>0</v>
      </c>
      <c r="S87" s="237"/>
      <c r="T87" s="237"/>
      <c r="U87" s="237"/>
      <c r="V87" s="237"/>
      <c r="W87" s="237"/>
    </row>
    <row r="88" spans="1:23" ht="31.5">
      <c r="A88" s="654">
        <v>71</v>
      </c>
      <c r="B88" s="684" t="s">
        <v>603</v>
      </c>
      <c r="C88" s="684">
        <v>100056534</v>
      </c>
      <c r="D88" s="684">
        <v>998346</v>
      </c>
      <c r="E88" s="495"/>
      <c r="F88" s="484">
        <v>18</v>
      </c>
      <c r="G88" s="494"/>
      <c r="H88" s="478" t="s">
        <v>641</v>
      </c>
      <c r="I88" s="484" t="s">
        <v>475</v>
      </c>
      <c r="J88" s="484">
        <v>2</v>
      </c>
      <c r="K88" s="485"/>
      <c r="L88" s="493" t="str">
        <f t="shared" si="7"/>
        <v>INCLUDED</v>
      </c>
      <c r="M88" s="460">
        <f t="shared" si="8"/>
        <v>0</v>
      </c>
      <c r="N88" s="409">
        <f t="shared" si="9"/>
        <v>0</v>
      </c>
      <c r="O88" s="563">
        <f>Discount!$J$36</f>
        <v>0</v>
      </c>
      <c r="P88" s="409">
        <f t="shared" si="10"/>
        <v>0</v>
      </c>
      <c r="Q88" s="410">
        <f t="shared" si="11"/>
        <v>0</v>
      </c>
      <c r="R88" s="659">
        <f t="shared" si="12"/>
        <v>0</v>
      </c>
      <c r="S88" s="237"/>
      <c r="T88" s="237"/>
      <c r="U88" s="237"/>
      <c r="V88" s="237"/>
      <c r="W88" s="237"/>
    </row>
    <row r="89" spans="1:23" ht="31.5">
      <c r="A89" s="654">
        <v>72</v>
      </c>
      <c r="B89" s="684" t="s">
        <v>603</v>
      </c>
      <c r="C89" s="684">
        <v>100056535</v>
      </c>
      <c r="D89" s="684">
        <v>998346</v>
      </c>
      <c r="E89" s="495"/>
      <c r="F89" s="484">
        <v>18</v>
      </c>
      <c r="G89" s="494"/>
      <c r="H89" s="478" t="s">
        <v>642</v>
      </c>
      <c r="I89" s="484" t="s">
        <v>475</v>
      </c>
      <c r="J89" s="484">
        <v>1</v>
      </c>
      <c r="K89" s="485"/>
      <c r="L89" s="493" t="str">
        <f t="shared" si="7"/>
        <v>INCLUDED</v>
      </c>
      <c r="M89" s="460">
        <f t="shared" si="8"/>
        <v>0</v>
      </c>
      <c r="N89" s="409">
        <f t="shared" si="9"/>
        <v>0</v>
      </c>
      <c r="O89" s="563">
        <f>Discount!$J$36</f>
        <v>0</v>
      </c>
      <c r="P89" s="409">
        <f t="shared" si="10"/>
        <v>0</v>
      </c>
      <c r="Q89" s="410">
        <f t="shared" si="11"/>
        <v>0</v>
      </c>
      <c r="R89" s="659">
        <f t="shared" si="12"/>
        <v>0</v>
      </c>
      <c r="S89" s="237"/>
      <c r="T89" s="237"/>
      <c r="U89" s="237"/>
      <c r="V89" s="237"/>
      <c r="W89" s="237"/>
    </row>
    <row r="90" spans="1:23" ht="31.5">
      <c r="A90" s="654">
        <v>73</v>
      </c>
      <c r="B90" s="684" t="s">
        <v>604</v>
      </c>
      <c r="C90" s="684">
        <v>170000266</v>
      </c>
      <c r="D90" s="684">
        <v>998716</v>
      </c>
      <c r="E90" s="495"/>
      <c r="F90" s="484">
        <v>18</v>
      </c>
      <c r="G90" s="692"/>
      <c r="H90" s="478" t="s">
        <v>643</v>
      </c>
      <c r="I90" s="484" t="s">
        <v>475</v>
      </c>
      <c r="J90" s="484">
        <v>19</v>
      </c>
      <c r="K90" s="485"/>
      <c r="L90" s="493" t="str">
        <f t="shared" si="7"/>
        <v>INCLUDED</v>
      </c>
      <c r="M90" s="460">
        <f t="shared" si="8"/>
        <v>0</v>
      </c>
      <c r="N90" s="409">
        <f t="shared" si="9"/>
        <v>0</v>
      </c>
      <c r="O90" s="563">
        <f>Discount!$J$36</f>
        <v>0</v>
      </c>
      <c r="P90" s="409">
        <f t="shared" si="10"/>
        <v>0</v>
      </c>
      <c r="Q90" s="410">
        <f t="shared" si="11"/>
        <v>0</v>
      </c>
      <c r="R90" s="659">
        <f t="shared" si="12"/>
        <v>0</v>
      </c>
      <c r="S90" s="237"/>
      <c r="T90" s="237"/>
      <c r="U90" s="237"/>
      <c r="V90" s="237"/>
      <c r="W90" s="237"/>
    </row>
    <row r="91" spans="1:23" ht="31.5">
      <c r="A91" s="654">
        <v>74</v>
      </c>
      <c r="B91" s="684" t="s">
        <v>605</v>
      </c>
      <c r="C91" s="684">
        <v>100032656</v>
      </c>
      <c r="D91" s="684">
        <v>995455</v>
      </c>
      <c r="E91" s="495"/>
      <c r="F91" s="484">
        <v>18</v>
      </c>
      <c r="G91" s="691"/>
      <c r="H91" s="478" t="s">
        <v>644</v>
      </c>
      <c r="I91" s="484" t="s">
        <v>496</v>
      </c>
      <c r="J91" s="484">
        <v>1305</v>
      </c>
      <c r="K91" s="485"/>
      <c r="L91" s="493" t="str">
        <f t="shared" si="7"/>
        <v>INCLUDED</v>
      </c>
      <c r="M91" s="460">
        <f t="shared" si="8"/>
        <v>0</v>
      </c>
      <c r="N91" s="409">
        <f t="shared" si="9"/>
        <v>0</v>
      </c>
      <c r="O91" s="563">
        <f>Discount!$J$36</f>
        <v>0</v>
      </c>
      <c r="P91" s="409">
        <f t="shared" si="10"/>
        <v>0</v>
      </c>
      <c r="Q91" s="410">
        <f t="shared" si="11"/>
        <v>0</v>
      </c>
      <c r="R91" s="659">
        <f t="shared" si="12"/>
        <v>0</v>
      </c>
      <c r="S91" s="237"/>
      <c r="T91" s="237"/>
      <c r="U91" s="237"/>
      <c r="V91" s="237"/>
      <c r="W91" s="237"/>
    </row>
    <row r="92" spans="1:23" ht="47.25">
      <c r="A92" s="654">
        <v>75</v>
      </c>
      <c r="B92" s="684" t="s">
        <v>606</v>
      </c>
      <c r="C92" s="684">
        <v>100023085</v>
      </c>
      <c r="D92" s="684">
        <v>995455</v>
      </c>
      <c r="E92" s="495"/>
      <c r="F92" s="484">
        <v>18</v>
      </c>
      <c r="G92" s="494"/>
      <c r="H92" s="478" t="s">
        <v>504</v>
      </c>
      <c r="I92" s="484" t="s">
        <v>505</v>
      </c>
      <c r="J92" s="484">
        <v>1</v>
      </c>
      <c r="K92" s="485"/>
      <c r="L92" s="493" t="str">
        <f t="shared" si="7"/>
        <v>INCLUDED</v>
      </c>
      <c r="M92" s="460">
        <f t="shared" si="8"/>
        <v>0</v>
      </c>
      <c r="N92" s="409">
        <f t="shared" si="9"/>
        <v>0</v>
      </c>
      <c r="O92" s="563">
        <f>Discount!$J$36</f>
        <v>0</v>
      </c>
      <c r="P92" s="409">
        <f t="shared" si="10"/>
        <v>0</v>
      </c>
      <c r="Q92" s="410">
        <f t="shared" si="11"/>
        <v>0</v>
      </c>
      <c r="R92" s="659">
        <f t="shared" si="12"/>
        <v>0</v>
      </c>
      <c r="S92" s="237"/>
      <c r="T92" s="237"/>
      <c r="U92" s="237"/>
      <c r="V92" s="237"/>
      <c r="W92" s="237"/>
    </row>
    <row r="93" spans="1:23" ht="31.5">
      <c r="A93" s="654">
        <v>76</v>
      </c>
      <c r="B93" s="684" t="s">
        <v>607</v>
      </c>
      <c r="C93" s="684">
        <v>170000266</v>
      </c>
      <c r="D93" s="684">
        <v>998716</v>
      </c>
      <c r="E93" s="495"/>
      <c r="F93" s="484">
        <v>18</v>
      </c>
      <c r="G93" s="494"/>
      <c r="H93" s="478" t="s">
        <v>643</v>
      </c>
      <c r="I93" s="484" t="s">
        <v>475</v>
      </c>
      <c r="J93" s="484">
        <v>19</v>
      </c>
      <c r="K93" s="485"/>
      <c r="L93" s="493" t="str">
        <f t="shared" si="7"/>
        <v>INCLUDED</v>
      </c>
      <c r="M93" s="460">
        <f t="shared" si="8"/>
        <v>0</v>
      </c>
      <c r="N93" s="409">
        <f t="shared" si="9"/>
        <v>0</v>
      </c>
      <c r="O93" s="563">
        <f>Discount!$J$36</f>
        <v>0</v>
      </c>
      <c r="P93" s="409">
        <f t="shared" si="10"/>
        <v>0</v>
      </c>
      <c r="Q93" s="410">
        <f t="shared" si="11"/>
        <v>0</v>
      </c>
      <c r="R93" s="659">
        <f t="shared" si="12"/>
        <v>0</v>
      </c>
      <c r="S93" s="237"/>
      <c r="T93" s="237"/>
      <c r="U93" s="237"/>
      <c r="V93" s="237"/>
      <c r="W93" s="237"/>
    </row>
    <row r="94" spans="1:23" ht="47.25">
      <c r="A94" s="654">
        <v>77</v>
      </c>
      <c r="B94" s="684" t="s">
        <v>608</v>
      </c>
      <c r="C94" s="684">
        <v>100001248</v>
      </c>
      <c r="D94" s="684">
        <v>995455</v>
      </c>
      <c r="E94" s="495"/>
      <c r="F94" s="484">
        <v>18</v>
      </c>
      <c r="G94" s="494"/>
      <c r="H94" s="478" t="s">
        <v>497</v>
      </c>
      <c r="I94" s="484" t="s">
        <v>496</v>
      </c>
      <c r="J94" s="484">
        <v>606</v>
      </c>
      <c r="K94" s="485"/>
      <c r="L94" s="493" t="str">
        <f t="shared" si="7"/>
        <v>INCLUDED</v>
      </c>
      <c r="M94" s="460">
        <f t="shared" si="8"/>
        <v>0</v>
      </c>
      <c r="N94" s="409">
        <f t="shared" si="9"/>
        <v>0</v>
      </c>
      <c r="O94" s="563">
        <f>Discount!$J$36</f>
        <v>0</v>
      </c>
      <c r="P94" s="409">
        <f t="shared" si="10"/>
        <v>0</v>
      </c>
      <c r="Q94" s="410">
        <f t="shared" si="11"/>
        <v>0</v>
      </c>
      <c r="R94" s="659">
        <f t="shared" si="12"/>
        <v>0</v>
      </c>
      <c r="S94" s="237"/>
      <c r="T94" s="237"/>
      <c r="U94" s="237"/>
      <c r="V94" s="237"/>
      <c r="W94" s="237"/>
    </row>
    <row r="95" spans="1:23" ht="126">
      <c r="A95" s="654">
        <v>78</v>
      </c>
      <c r="B95" s="684" t="s">
        <v>609</v>
      </c>
      <c r="C95" s="684">
        <v>100056558</v>
      </c>
      <c r="D95" s="684">
        <v>998346</v>
      </c>
      <c r="E95" s="495"/>
      <c r="F95" s="484">
        <v>18</v>
      </c>
      <c r="G95" s="494"/>
      <c r="H95" s="478" t="s">
        <v>645</v>
      </c>
      <c r="I95" s="484" t="s">
        <v>475</v>
      </c>
      <c r="J95" s="484">
        <v>10</v>
      </c>
      <c r="K95" s="485"/>
      <c r="L95" s="493" t="str">
        <f t="shared" si="7"/>
        <v>INCLUDED</v>
      </c>
      <c r="M95" s="460">
        <f t="shared" si="8"/>
        <v>0</v>
      </c>
      <c r="N95" s="409">
        <f t="shared" si="9"/>
        <v>0</v>
      </c>
      <c r="O95" s="563">
        <f>Discount!$J$36</f>
        <v>0</v>
      </c>
      <c r="P95" s="409">
        <f t="shared" si="10"/>
        <v>0</v>
      </c>
      <c r="Q95" s="410">
        <f t="shared" si="11"/>
        <v>0</v>
      </c>
      <c r="R95" s="659">
        <f t="shared" si="12"/>
        <v>0</v>
      </c>
      <c r="S95" s="237"/>
      <c r="T95" s="237"/>
      <c r="U95" s="237"/>
      <c r="V95" s="237"/>
      <c r="W95" s="237"/>
    </row>
    <row r="96" spans="1:23" ht="141.75">
      <c r="A96" s="654">
        <v>79</v>
      </c>
      <c r="B96" s="684" t="s">
        <v>609</v>
      </c>
      <c r="C96" s="684">
        <v>100056559</v>
      </c>
      <c r="D96" s="684">
        <v>998346</v>
      </c>
      <c r="E96" s="495"/>
      <c r="F96" s="484">
        <v>18</v>
      </c>
      <c r="G96" s="494"/>
      <c r="H96" s="478" t="s">
        <v>646</v>
      </c>
      <c r="I96" s="484" t="s">
        <v>496</v>
      </c>
      <c r="J96" s="484">
        <v>135</v>
      </c>
      <c r="K96" s="485"/>
      <c r="L96" s="493" t="str">
        <f t="shared" si="7"/>
        <v>INCLUDED</v>
      </c>
      <c r="M96" s="460">
        <f t="shared" si="8"/>
        <v>0</v>
      </c>
      <c r="N96" s="409">
        <f t="shared" si="9"/>
        <v>0</v>
      </c>
      <c r="O96" s="563">
        <f>Discount!$J$36</f>
        <v>0</v>
      </c>
      <c r="P96" s="409">
        <f t="shared" si="10"/>
        <v>0</v>
      </c>
      <c r="Q96" s="410">
        <f t="shared" si="11"/>
        <v>0</v>
      </c>
      <c r="R96" s="659">
        <f t="shared" si="12"/>
        <v>0</v>
      </c>
      <c r="S96" s="237"/>
      <c r="T96" s="237"/>
      <c r="U96" s="237"/>
      <c r="V96" s="237"/>
      <c r="W96" s="237"/>
    </row>
    <row r="97" spans="1:23" ht="47.25">
      <c r="A97" s="654">
        <v>80</v>
      </c>
      <c r="B97" s="684" t="s">
        <v>609</v>
      </c>
      <c r="C97" s="684">
        <v>100056560</v>
      </c>
      <c r="D97" s="684">
        <v>998346</v>
      </c>
      <c r="E97" s="495"/>
      <c r="F97" s="484">
        <v>18</v>
      </c>
      <c r="G97" s="494"/>
      <c r="H97" s="478" t="s">
        <v>647</v>
      </c>
      <c r="I97" s="484" t="s">
        <v>496</v>
      </c>
      <c r="J97" s="484">
        <v>135</v>
      </c>
      <c r="K97" s="485"/>
      <c r="L97" s="493" t="str">
        <f t="shared" si="7"/>
        <v>INCLUDED</v>
      </c>
      <c r="M97" s="460">
        <f t="shared" si="8"/>
        <v>0</v>
      </c>
      <c r="N97" s="409">
        <f t="shared" si="9"/>
        <v>0</v>
      </c>
      <c r="O97" s="563">
        <f>Discount!$J$36</f>
        <v>0</v>
      </c>
      <c r="P97" s="409">
        <f t="shared" si="10"/>
        <v>0</v>
      </c>
      <c r="Q97" s="410">
        <f t="shared" si="11"/>
        <v>0</v>
      </c>
      <c r="R97" s="659">
        <f t="shared" si="12"/>
        <v>0</v>
      </c>
      <c r="S97" s="237"/>
      <c r="T97" s="237"/>
      <c r="U97" s="237"/>
      <c r="V97" s="237"/>
      <c r="W97" s="237"/>
    </row>
    <row r="98" spans="1:23" ht="31.5">
      <c r="A98" s="654">
        <v>81</v>
      </c>
      <c r="B98" s="684" t="s">
        <v>609</v>
      </c>
      <c r="C98" s="684">
        <v>100056561</v>
      </c>
      <c r="D98" s="684">
        <v>998346</v>
      </c>
      <c r="E98" s="495"/>
      <c r="F98" s="484">
        <v>18</v>
      </c>
      <c r="G98" s="494"/>
      <c r="H98" s="478" t="s">
        <v>648</v>
      </c>
      <c r="I98" s="484" t="s">
        <v>475</v>
      </c>
      <c r="J98" s="484">
        <v>2</v>
      </c>
      <c r="K98" s="485"/>
      <c r="L98" s="493" t="str">
        <f t="shared" si="7"/>
        <v>INCLUDED</v>
      </c>
      <c r="M98" s="460">
        <f t="shared" si="8"/>
        <v>0</v>
      </c>
      <c r="N98" s="409">
        <f t="shared" si="9"/>
        <v>0</v>
      </c>
      <c r="O98" s="563">
        <f>Discount!$J$36</f>
        <v>0</v>
      </c>
      <c r="P98" s="409">
        <f t="shared" si="10"/>
        <v>0</v>
      </c>
      <c r="Q98" s="410">
        <f t="shared" si="11"/>
        <v>0</v>
      </c>
      <c r="R98" s="659">
        <f t="shared" si="12"/>
        <v>0</v>
      </c>
      <c r="S98" s="237"/>
      <c r="T98" s="237"/>
      <c r="U98" s="237"/>
      <c r="V98" s="237"/>
      <c r="W98" s="237"/>
    </row>
    <row r="99" spans="1:23" ht="31.5">
      <c r="A99" s="654">
        <v>82</v>
      </c>
      <c r="B99" s="684" t="s">
        <v>609</v>
      </c>
      <c r="C99" s="684">
        <v>100056562</v>
      </c>
      <c r="D99" s="684">
        <v>998346</v>
      </c>
      <c r="E99" s="495"/>
      <c r="F99" s="484">
        <v>18</v>
      </c>
      <c r="G99" s="494"/>
      <c r="H99" s="478" t="s">
        <v>649</v>
      </c>
      <c r="I99" s="484" t="s">
        <v>475</v>
      </c>
      <c r="J99" s="484">
        <v>5</v>
      </c>
      <c r="K99" s="485"/>
      <c r="L99" s="493" t="str">
        <f t="shared" si="7"/>
        <v>INCLUDED</v>
      </c>
      <c r="M99" s="460">
        <f t="shared" si="8"/>
        <v>0</v>
      </c>
      <c r="N99" s="409">
        <f t="shared" si="9"/>
        <v>0</v>
      </c>
      <c r="O99" s="563">
        <f>Discount!$J$36</f>
        <v>0</v>
      </c>
      <c r="P99" s="409">
        <f t="shared" si="10"/>
        <v>0</v>
      </c>
      <c r="Q99" s="410">
        <f t="shared" si="11"/>
        <v>0</v>
      </c>
      <c r="R99" s="659">
        <f t="shared" si="12"/>
        <v>0</v>
      </c>
      <c r="S99" s="237"/>
      <c r="T99" s="237"/>
      <c r="U99" s="237"/>
      <c r="V99" s="237"/>
      <c r="W99" s="237"/>
    </row>
    <row r="100" spans="1:23" ht="31.5">
      <c r="A100" s="654">
        <v>83</v>
      </c>
      <c r="B100" s="684" t="s">
        <v>609</v>
      </c>
      <c r="C100" s="684">
        <v>100056563</v>
      </c>
      <c r="D100" s="684">
        <v>998346</v>
      </c>
      <c r="E100" s="495"/>
      <c r="F100" s="484">
        <v>18</v>
      </c>
      <c r="G100" s="494"/>
      <c r="H100" s="478" t="s">
        <v>650</v>
      </c>
      <c r="I100" s="484" t="s">
        <v>475</v>
      </c>
      <c r="J100" s="484">
        <v>2</v>
      </c>
      <c r="K100" s="485"/>
      <c r="L100" s="493" t="str">
        <f t="shared" si="7"/>
        <v>INCLUDED</v>
      </c>
      <c r="M100" s="460">
        <f t="shared" si="8"/>
        <v>0</v>
      </c>
      <c r="N100" s="409">
        <f t="shared" si="9"/>
        <v>0</v>
      </c>
      <c r="O100" s="563">
        <f>Discount!$J$36</f>
        <v>0</v>
      </c>
      <c r="P100" s="409">
        <f t="shared" si="10"/>
        <v>0</v>
      </c>
      <c r="Q100" s="410">
        <f t="shared" si="11"/>
        <v>0</v>
      </c>
      <c r="R100" s="659">
        <f t="shared" si="12"/>
        <v>0</v>
      </c>
      <c r="S100" s="237"/>
      <c r="T100" s="237"/>
      <c r="U100" s="237"/>
      <c r="V100" s="237"/>
      <c r="W100" s="237"/>
    </row>
    <row r="101" spans="1:23" ht="31.5">
      <c r="A101" s="654">
        <v>84</v>
      </c>
      <c r="B101" s="684" t="s">
        <v>609</v>
      </c>
      <c r="C101" s="684">
        <v>100056564</v>
      </c>
      <c r="D101" s="684">
        <v>998346</v>
      </c>
      <c r="E101" s="495"/>
      <c r="F101" s="484">
        <v>18</v>
      </c>
      <c r="G101" s="494"/>
      <c r="H101" s="478" t="s">
        <v>651</v>
      </c>
      <c r="I101" s="484" t="s">
        <v>475</v>
      </c>
      <c r="J101" s="484">
        <v>1</v>
      </c>
      <c r="K101" s="485"/>
      <c r="L101" s="493" t="str">
        <f t="shared" si="7"/>
        <v>INCLUDED</v>
      </c>
      <c r="M101" s="460">
        <f t="shared" si="8"/>
        <v>0</v>
      </c>
      <c r="N101" s="409">
        <f t="shared" si="9"/>
        <v>0</v>
      </c>
      <c r="O101" s="563">
        <f>Discount!$J$36</f>
        <v>0</v>
      </c>
      <c r="P101" s="409">
        <f t="shared" si="10"/>
        <v>0</v>
      </c>
      <c r="Q101" s="410">
        <f t="shared" si="11"/>
        <v>0</v>
      </c>
      <c r="R101" s="659">
        <f t="shared" si="12"/>
        <v>0</v>
      </c>
      <c r="S101" s="237"/>
      <c r="T101" s="237"/>
      <c r="U101" s="237"/>
      <c r="V101" s="237"/>
      <c r="W101" s="237"/>
    </row>
    <row r="102" spans="1:23" ht="126">
      <c r="A102" s="654">
        <v>85</v>
      </c>
      <c r="B102" s="684" t="s">
        <v>609</v>
      </c>
      <c r="C102" s="684">
        <v>100056565</v>
      </c>
      <c r="D102" s="684">
        <v>998346</v>
      </c>
      <c r="E102" s="495"/>
      <c r="F102" s="484">
        <v>18</v>
      </c>
      <c r="G102" s="494"/>
      <c r="H102" s="478" t="s">
        <v>652</v>
      </c>
      <c r="I102" s="484" t="s">
        <v>475</v>
      </c>
      <c r="J102" s="484">
        <v>10</v>
      </c>
      <c r="K102" s="485"/>
      <c r="L102" s="493" t="str">
        <f t="shared" si="7"/>
        <v>INCLUDED</v>
      </c>
      <c r="M102" s="460">
        <f t="shared" si="8"/>
        <v>0</v>
      </c>
      <c r="N102" s="409">
        <f t="shared" si="9"/>
        <v>0</v>
      </c>
      <c r="O102" s="563">
        <f>Discount!$J$36</f>
        <v>0</v>
      </c>
      <c r="P102" s="409">
        <f t="shared" si="10"/>
        <v>0</v>
      </c>
      <c r="Q102" s="410">
        <f t="shared" si="11"/>
        <v>0</v>
      </c>
      <c r="R102" s="659">
        <f t="shared" si="12"/>
        <v>0</v>
      </c>
      <c r="S102" s="237"/>
      <c r="T102" s="237"/>
      <c r="U102" s="237"/>
      <c r="V102" s="237"/>
      <c r="W102" s="237"/>
    </row>
    <row r="103" spans="1:23" ht="141.75">
      <c r="A103" s="654">
        <v>86</v>
      </c>
      <c r="B103" s="684" t="s">
        <v>609</v>
      </c>
      <c r="C103" s="684">
        <v>100056566</v>
      </c>
      <c r="D103" s="684">
        <v>998346</v>
      </c>
      <c r="E103" s="495"/>
      <c r="F103" s="484">
        <v>18</v>
      </c>
      <c r="G103" s="494"/>
      <c r="H103" s="478" t="s">
        <v>653</v>
      </c>
      <c r="I103" s="484" t="s">
        <v>496</v>
      </c>
      <c r="J103" s="484">
        <v>155</v>
      </c>
      <c r="K103" s="485"/>
      <c r="L103" s="493" t="str">
        <f t="shared" si="7"/>
        <v>INCLUDED</v>
      </c>
      <c r="M103" s="460">
        <f t="shared" si="8"/>
        <v>0</v>
      </c>
      <c r="N103" s="409">
        <f t="shared" si="9"/>
        <v>0</v>
      </c>
      <c r="O103" s="563">
        <f>Discount!$J$36</f>
        <v>0</v>
      </c>
      <c r="P103" s="409">
        <f t="shared" si="10"/>
        <v>0</v>
      </c>
      <c r="Q103" s="410">
        <f t="shared" si="11"/>
        <v>0</v>
      </c>
      <c r="R103" s="659">
        <f t="shared" si="12"/>
        <v>0</v>
      </c>
      <c r="S103" s="237"/>
      <c r="T103" s="237"/>
      <c r="U103" s="237"/>
      <c r="V103" s="237"/>
      <c r="W103" s="237"/>
    </row>
    <row r="104" spans="1:23" ht="47.25">
      <c r="A104" s="654">
        <v>87</v>
      </c>
      <c r="B104" s="684" t="s">
        <v>609</v>
      </c>
      <c r="C104" s="684">
        <v>100056567</v>
      </c>
      <c r="D104" s="684">
        <v>998346</v>
      </c>
      <c r="E104" s="495"/>
      <c r="F104" s="484">
        <v>18</v>
      </c>
      <c r="G104" s="494"/>
      <c r="H104" s="478" t="s">
        <v>654</v>
      </c>
      <c r="I104" s="484" t="s">
        <v>496</v>
      </c>
      <c r="J104" s="484">
        <v>155</v>
      </c>
      <c r="K104" s="485"/>
      <c r="L104" s="493" t="str">
        <f t="shared" si="7"/>
        <v>INCLUDED</v>
      </c>
      <c r="M104" s="460">
        <f t="shared" si="8"/>
        <v>0</v>
      </c>
      <c r="N104" s="409">
        <f t="shared" si="9"/>
        <v>0</v>
      </c>
      <c r="O104" s="563">
        <f>Discount!$J$36</f>
        <v>0</v>
      </c>
      <c r="P104" s="409">
        <f t="shared" si="10"/>
        <v>0</v>
      </c>
      <c r="Q104" s="410">
        <f t="shared" si="11"/>
        <v>0</v>
      </c>
      <c r="R104" s="659">
        <f t="shared" si="12"/>
        <v>0</v>
      </c>
      <c r="S104" s="237"/>
      <c r="T104" s="237"/>
      <c r="U104" s="237"/>
      <c r="V104" s="237"/>
      <c r="W104" s="237"/>
    </row>
    <row r="105" spans="1:23" ht="31.5">
      <c r="A105" s="654">
        <v>88</v>
      </c>
      <c r="B105" s="684" t="s">
        <v>609</v>
      </c>
      <c r="C105" s="684">
        <v>100056568</v>
      </c>
      <c r="D105" s="684">
        <v>998346</v>
      </c>
      <c r="E105" s="495"/>
      <c r="F105" s="484">
        <v>18</v>
      </c>
      <c r="G105" s="494"/>
      <c r="H105" s="478" t="s">
        <v>655</v>
      </c>
      <c r="I105" s="484" t="s">
        <v>475</v>
      </c>
      <c r="J105" s="484">
        <v>2</v>
      </c>
      <c r="K105" s="485"/>
      <c r="L105" s="493" t="str">
        <f t="shared" si="7"/>
        <v>INCLUDED</v>
      </c>
      <c r="M105" s="460">
        <f t="shared" si="8"/>
        <v>0</v>
      </c>
      <c r="N105" s="409">
        <f t="shared" si="9"/>
        <v>0</v>
      </c>
      <c r="O105" s="563">
        <f>Discount!$J$36</f>
        <v>0</v>
      </c>
      <c r="P105" s="409">
        <f t="shared" si="10"/>
        <v>0</v>
      </c>
      <c r="Q105" s="410">
        <f t="shared" si="11"/>
        <v>0</v>
      </c>
      <c r="R105" s="659">
        <f t="shared" si="12"/>
        <v>0</v>
      </c>
      <c r="S105" s="237"/>
      <c r="T105" s="237"/>
      <c r="U105" s="237"/>
      <c r="V105" s="237"/>
      <c r="W105" s="237"/>
    </row>
    <row r="106" spans="1:23" ht="31.5">
      <c r="A106" s="654">
        <v>89</v>
      </c>
      <c r="B106" s="684" t="s">
        <v>609</v>
      </c>
      <c r="C106" s="684">
        <v>100056569</v>
      </c>
      <c r="D106" s="684">
        <v>998346</v>
      </c>
      <c r="E106" s="495"/>
      <c r="F106" s="484">
        <v>18</v>
      </c>
      <c r="G106" s="494"/>
      <c r="H106" s="478" t="s">
        <v>656</v>
      </c>
      <c r="I106" s="484" t="s">
        <v>475</v>
      </c>
      <c r="J106" s="484">
        <v>5</v>
      </c>
      <c r="K106" s="485"/>
      <c r="L106" s="493" t="str">
        <f t="shared" si="7"/>
        <v>INCLUDED</v>
      </c>
      <c r="M106" s="460">
        <f t="shared" si="8"/>
        <v>0</v>
      </c>
      <c r="N106" s="409">
        <f t="shared" si="9"/>
        <v>0</v>
      </c>
      <c r="O106" s="563">
        <f>Discount!$J$36</f>
        <v>0</v>
      </c>
      <c r="P106" s="409">
        <f t="shared" si="10"/>
        <v>0</v>
      </c>
      <c r="Q106" s="410">
        <f t="shared" si="11"/>
        <v>0</v>
      </c>
      <c r="R106" s="659">
        <f t="shared" si="12"/>
        <v>0</v>
      </c>
      <c r="S106" s="237"/>
      <c r="T106" s="237"/>
      <c r="U106" s="237"/>
      <c r="V106" s="237"/>
      <c r="W106" s="237"/>
    </row>
    <row r="107" spans="1:23" ht="31.5">
      <c r="A107" s="654">
        <v>90</v>
      </c>
      <c r="B107" s="684" t="s">
        <v>609</v>
      </c>
      <c r="C107" s="684">
        <v>100056570</v>
      </c>
      <c r="D107" s="684">
        <v>998346</v>
      </c>
      <c r="E107" s="495"/>
      <c r="F107" s="484">
        <v>18</v>
      </c>
      <c r="G107" s="494"/>
      <c r="H107" s="478" t="s">
        <v>657</v>
      </c>
      <c r="I107" s="484" t="s">
        <v>475</v>
      </c>
      <c r="J107" s="484">
        <v>2</v>
      </c>
      <c r="K107" s="485"/>
      <c r="L107" s="493" t="str">
        <f t="shared" si="7"/>
        <v>INCLUDED</v>
      </c>
      <c r="M107" s="460">
        <f t="shared" si="8"/>
        <v>0</v>
      </c>
      <c r="N107" s="409">
        <f t="shared" si="9"/>
        <v>0</v>
      </c>
      <c r="O107" s="563">
        <f>Discount!$J$36</f>
        <v>0</v>
      </c>
      <c r="P107" s="409">
        <f t="shared" si="10"/>
        <v>0</v>
      </c>
      <c r="Q107" s="410">
        <f t="shared" si="11"/>
        <v>0</v>
      </c>
      <c r="R107" s="659">
        <f t="shared" si="12"/>
        <v>0</v>
      </c>
      <c r="S107" s="237"/>
      <c r="T107" s="237"/>
      <c r="U107" s="237"/>
      <c r="V107" s="237"/>
      <c r="W107" s="237"/>
    </row>
    <row r="108" spans="1:23" ht="31.5">
      <c r="A108" s="654">
        <v>91</v>
      </c>
      <c r="B108" s="684" t="s">
        <v>609</v>
      </c>
      <c r="C108" s="684">
        <v>100056571</v>
      </c>
      <c r="D108" s="684">
        <v>998346</v>
      </c>
      <c r="E108" s="495"/>
      <c r="F108" s="484">
        <v>18</v>
      </c>
      <c r="G108" s="494"/>
      <c r="H108" s="478" t="s">
        <v>658</v>
      </c>
      <c r="I108" s="484" t="s">
        <v>475</v>
      </c>
      <c r="J108" s="484">
        <v>1</v>
      </c>
      <c r="K108" s="485"/>
      <c r="L108" s="493" t="str">
        <f t="shared" si="7"/>
        <v>INCLUDED</v>
      </c>
      <c r="M108" s="460">
        <f t="shared" si="8"/>
        <v>0</v>
      </c>
      <c r="N108" s="409">
        <f t="shared" si="9"/>
        <v>0</v>
      </c>
      <c r="O108" s="563">
        <f>Discount!$J$36</f>
        <v>0</v>
      </c>
      <c r="P108" s="409">
        <f t="shared" si="10"/>
        <v>0</v>
      </c>
      <c r="Q108" s="410">
        <f t="shared" si="11"/>
        <v>0</v>
      </c>
      <c r="R108" s="659">
        <f t="shared" si="12"/>
        <v>0</v>
      </c>
      <c r="S108" s="237"/>
      <c r="T108" s="237"/>
      <c r="U108" s="237"/>
      <c r="V108" s="237"/>
      <c r="W108" s="237"/>
    </row>
    <row r="109" spans="1:23" ht="126">
      <c r="A109" s="654">
        <v>92</v>
      </c>
      <c r="B109" s="684" t="s">
        <v>609</v>
      </c>
      <c r="C109" s="684">
        <v>100056572</v>
      </c>
      <c r="D109" s="684">
        <v>998346</v>
      </c>
      <c r="E109" s="495"/>
      <c r="F109" s="484">
        <v>18</v>
      </c>
      <c r="G109" s="494"/>
      <c r="H109" s="478" t="s">
        <v>659</v>
      </c>
      <c r="I109" s="484" t="s">
        <v>475</v>
      </c>
      <c r="J109" s="484">
        <v>10</v>
      </c>
      <c r="K109" s="485"/>
      <c r="L109" s="493" t="str">
        <f t="shared" si="7"/>
        <v>INCLUDED</v>
      </c>
      <c r="M109" s="460">
        <f t="shared" si="8"/>
        <v>0</v>
      </c>
      <c r="N109" s="409">
        <f t="shared" si="9"/>
        <v>0</v>
      </c>
      <c r="O109" s="563">
        <f>Discount!$J$36</f>
        <v>0</v>
      </c>
      <c r="P109" s="409">
        <f t="shared" si="10"/>
        <v>0</v>
      </c>
      <c r="Q109" s="410">
        <f t="shared" si="11"/>
        <v>0</v>
      </c>
      <c r="R109" s="659">
        <f t="shared" si="12"/>
        <v>0</v>
      </c>
      <c r="S109" s="237"/>
      <c r="T109" s="237"/>
      <c r="U109" s="237"/>
      <c r="V109" s="237"/>
      <c r="W109" s="237"/>
    </row>
    <row r="110" spans="1:23" ht="141.75">
      <c r="A110" s="654">
        <v>93</v>
      </c>
      <c r="B110" s="684" t="s">
        <v>609</v>
      </c>
      <c r="C110" s="684">
        <v>100056573</v>
      </c>
      <c r="D110" s="684">
        <v>998346</v>
      </c>
      <c r="E110" s="495"/>
      <c r="F110" s="484">
        <v>18</v>
      </c>
      <c r="G110" s="494"/>
      <c r="H110" s="478" t="s">
        <v>660</v>
      </c>
      <c r="I110" s="484" t="s">
        <v>496</v>
      </c>
      <c r="J110" s="484">
        <v>200</v>
      </c>
      <c r="K110" s="485"/>
      <c r="L110" s="493" t="str">
        <f t="shared" si="7"/>
        <v>INCLUDED</v>
      </c>
      <c r="M110" s="460">
        <f t="shared" si="8"/>
        <v>0</v>
      </c>
      <c r="N110" s="409">
        <f t="shared" si="9"/>
        <v>0</v>
      </c>
      <c r="O110" s="563">
        <f>Discount!$J$36</f>
        <v>0</v>
      </c>
      <c r="P110" s="409">
        <f t="shared" si="10"/>
        <v>0</v>
      </c>
      <c r="Q110" s="410">
        <f t="shared" si="11"/>
        <v>0</v>
      </c>
      <c r="R110" s="659">
        <f t="shared" si="12"/>
        <v>0</v>
      </c>
      <c r="S110" s="237"/>
      <c r="T110" s="237"/>
      <c r="U110" s="237"/>
      <c r="V110" s="237"/>
      <c r="W110" s="237"/>
    </row>
    <row r="111" spans="1:23" ht="47.25">
      <c r="A111" s="654">
        <v>94</v>
      </c>
      <c r="B111" s="684" t="s">
        <v>609</v>
      </c>
      <c r="C111" s="684">
        <v>100056574</v>
      </c>
      <c r="D111" s="684">
        <v>998346</v>
      </c>
      <c r="E111" s="495"/>
      <c r="F111" s="484">
        <v>18</v>
      </c>
      <c r="G111" s="494"/>
      <c r="H111" s="478" t="s">
        <v>661</v>
      </c>
      <c r="I111" s="484" t="s">
        <v>496</v>
      </c>
      <c r="J111" s="484">
        <v>200</v>
      </c>
      <c r="K111" s="485"/>
      <c r="L111" s="493" t="str">
        <f t="shared" si="7"/>
        <v>INCLUDED</v>
      </c>
      <c r="M111" s="460">
        <f t="shared" si="8"/>
        <v>0</v>
      </c>
      <c r="N111" s="409">
        <f t="shared" si="9"/>
        <v>0</v>
      </c>
      <c r="O111" s="563">
        <f>Discount!$J$36</f>
        <v>0</v>
      </c>
      <c r="P111" s="409">
        <f t="shared" si="10"/>
        <v>0</v>
      </c>
      <c r="Q111" s="410">
        <f t="shared" si="11"/>
        <v>0</v>
      </c>
      <c r="R111" s="659">
        <f t="shared" si="12"/>
        <v>0</v>
      </c>
      <c r="S111" s="237"/>
      <c r="T111" s="237"/>
      <c r="U111" s="237"/>
      <c r="V111" s="237"/>
      <c r="W111" s="237"/>
    </row>
    <row r="112" spans="1:23" ht="31.5">
      <c r="A112" s="654">
        <v>95</v>
      </c>
      <c r="B112" s="684" t="s">
        <v>609</v>
      </c>
      <c r="C112" s="684">
        <v>100056575</v>
      </c>
      <c r="D112" s="684">
        <v>998346</v>
      </c>
      <c r="E112" s="495"/>
      <c r="F112" s="484">
        <v>18</v>
      </c>
      <c r="G112" s="494"/>
      <c r="H112" s="478" t="s">
        <v>662</v>
      </c>
      <c r="I112" s="484" t="s">
        <v>475</v>
      </c>
      <c r="J112" s="484">
        <v>4</v>
      </c>
      <c r="K112" s="485"/>
      <c r="L112" s="493" t="str">
        <f t="shared" si="7"/>
        <v>INCLUDED</v>
      </c>
      <c r="M112" s="460">
        <f t="shared" si="8"/>
        <v>0</v>
      </c>
      <c r="N112" s="409">
        <f t="shared" si="9"/>
        <v>0</v>
      </c>
      <c r="O112" s="563">
        <f>Discount!$J$36</f>
        <v>0</v>
      </c>
      <c r="P112" s="409">
        <f t="shared" si="10"/>
        <v>0</v>
      </c>
      <c r="Q112" s="410">
        <f t="shared" si="11"/>
        <v>0</v>
      </c>
      <c r="R112" s="659">
        <f t="shared" si="12"/>
        <v>0</v>
      </c>
      <c r="S112" s="237"/>
      <c r="T112" s="237"/>
      <c r="U112" s="237"/>
      <c r="V112" s="237"/>
      <c r="W112" s="237"/>
    </row>
    <row r="113" spans="1:23" ht="31.5">
      <c r="A113" s="654">
        <v>96</v>
      </c>
      <c r="B113" s="684" t="s">
        <v>609</v>
      </c>
      <c r="C113" s="684">
        <v>100056576</v>
      </c>
      <c r="D113" s="684">
        <v>998346</v>
      </c>
      <c r="E113" s="495"/>
      <c r="F113" s="484">
        <v>18</v>
      </c>
      <c r="G113" s="494"/>
      <c r="H113" s="478" t="s">
        <v>663</v>
      </c>
      <c r="I113" s="484" t="s">
        <v>475</v>
      </c>
      <c r="J113" s="484">
        <v>5</v>
      </c>
      <c r="K113" s="485"/>
      <c r="L113" s="493" t="str">
        <f t="shared" si="7"/>
        <v>INCLUDED</v>
      </c>
      <c r="M113" s="460">
        <f t="shared" si="8"/>
        <v>0</v>
      </c>
      <c r="N113" s="409">
        <f t="shared" si="9"/>
        <v>0</v>
      </c>
      <c r="O113" s="563">
        <f>Discount!$J$36</f>
        <v>0</v>
      </c>
      <c r="P113" s="409">
        <f t="shared" si="10"/>
        <v>0</v>
      </c>
      <c r="Q113" s="410">
        <f t="shared" si="11"/>
        <v>0</v>
      </c>
      <c r="R113" s="659">
        <f t="shared" si="12"/>
        <v>0</v>
      </c>
      <c r="S113" s="237"/>
      <c r="T113" s="237"/>
      <c r="U113" s="237"/>
      <c r="V113" s="237"/>
      <c r="W113" s="237"/>
    </row>
    <row r="114" spans="1:23" ht="31.5">
      <c r="A114" s="654">
        <v>97</v>
      </c>
      <c r="B114" s="684" t="s">
        <v>609</v>
      </c>
      <c r="C114" s="684">
        <v>100056577</v>
      </c>
      <c r="D114" s="684">
        <v>998346</v>
      </c>
      <c r="E114" s="495"/>
      <c r="F114" s="484">
        <v>18</v>
      </c>
      <c r="G114" s="494"/>
      <c r="H114" s="478" t="s">
        <v>664</v>
      </c>
      <c r="I114" s="484" t="s">
        <v>475</v>
      </c>
      <c r="J114" s="484">
        <v>2</v>
      </c>
      <c r="K114" s="485"/>
      <c r="L114" s="493" t="str">
        <f t="shared" si="7"/>
        <v>INCLUDED</v>
      </c>
      <c r="M114" s="460">
        <f t="shared" si="8"/>
        <v>0</v>
      </c>
      <c r="N114" s="409">
        <f t="shared" si="9"/>
        <v>0</v>
      </c>
      <c r="O114" s="563">
        <f>Discount!$J$36</f>
        <v>0</v>
      </c>
      <c r="P114" s="409">
        <f t="shared" si="10"/>
        <v>0</v>
      </c>
      <c r="Q114" s="410">
        <f t="shared" si="11"/>
        <v>0</v>
      </c>
      <c r="R114" s="659">
        <f t="shared" si="12"/>
        <v>0</v>
      </c>
      <c r="S114" s="237"/>
      <c r="T114" s="237"/>
      <c r="U114" s="237"/>
      <c r="V114" s="237"/>
      <c r="W114" s="237"/>
    </row>
    <row r="115" spans="1:23" ht="31.5">
      <c r="A115" s="654">
        <v>98</v>
      </c>
      <c r="B115" s="684" t="s">
        <v>609</v>
      </c>
      <c r="C115" s="684">
        <v>100056578</v>
      </c>
      <c r="D115" s="684">
        <v>998346</v>
      </c>
      <c r="E115" s="495"/>
      <c r="F115" s="484">
        <v>18</v>
      </c>
      <c r="G115" s="494"/>
      <c r="H115" s="478" t="s">
        <v>665</v>
      </c>
      <c r="I115" s="484" t="s">
        <v>475</v>
      </c>
      <c r="J115" s="484">
        <v>1</v>
      </c>
      <c r="K115" s="485"/>
      <c r="L115" s="493" t="str">
        <f t="shared" si="7"/>
        <v>INCLUDED</v>
      </c>
      <c r="M115" s="460">
        <f t="shared" si="8"/>
        <v>0</v>
      </c>
      <c r="N115" s="409">
        <f t="shared" si="9"/>
        <v>0</v>
      </c>
      <c r="O115" s="563">
        <f>Discount!$J$36</f>
        <v>0</v>
      </c>
      <c r="P115" s="409">
        <f t="shared" si="10"/>
        <v>0</v>
      </c>
      <c r="Q115" s="410">
        <f t="shared" si="11"/>
        <v>0</v>
      </c>
      <c r="R115" s="659">
        <f t="shared" si="12"/>
        <v>0</v>
      </c>
      <c r="S115" s="237"/>
      <c r="T115" s="237"/>
      <c r="U115" s="237"/>
      <c r="V115" s="237"/>
      <c r="W115" s="237"/>
    </row>
    <row r="116" spans="1:23" ht="47.25">
      <c r="A116" s="654">
        <v>99</v>
      </c>
      <c r="B116" s="684" t="s">
        <v>522</v>
      </c>
      <c r="C116" s="684">
        <v>100056872</v>
      </c>
      <c r="D116" s="684">
        <v>995469</v>
      </c>
      <c r="E116" s="495"/>
      <c r="F116" s="484">
        <v>18</v>
      </c>
      <c r="G116" s="494"/>
      <c r="H116" s="478" t="s">
        <v>534</v>
      </c>
      <c r="I116" s="484" t="s">
        <v>475</v>
      </c>
      <c r="J116" s="484">
        <v>48</v>
      </c>
      <c r="K116" s="485"/>
      <c r="L116" s="493" t="str">
        <f t="shared" si="7"/>
        <v>INCLUDED</v>
      </c>
      <c r="M116" s="460">
        <f t="shared" si="8"/>
        <v>0</v>
      </c>
      <c r="N116" s="409">
        <f t="shared" si="9"/>
        <v>0</v>
      </c>
      <c r="O116" s="563">
        <f>Discount!$J$36</f>
        <v>0</v>
      </c>
      <c r="P116" s="409">
        <f t="shared" si="10"/>
        <v>0</v>
      </c>
      <c r="Q116" s="410">
        <f t="shared" si="11"/>
        <v>0</v>
      </c>
      <c r="R116" s="659">
        <f t="shared" si="12"/>
        <v>0</v>
      </c>
      <c r="S116" s="237"/>
      <c r="T116" s="237"/>
      <c r="U116" s="237"/>
      <c r="V116" s="237"/>
      <c r="W116" s="237"/>
    </row>
    <row r="117" spans="1:23" ht="47.25">
      <c r="A117" s="654">
        <v>100</v>
      </c>
      <c r="B117" s="684" t="s">
        <v>522</v>
      </c>
      <c r="C117" s="684">
        <v>100056873</v>
      </c>
      <c r="D117" s="684">
        <v>995469</v>
      </c>
      <c r="E117" s="495"/>
      <c r="F117" s="484">
        <v>18</v>
      </c>
      <c r="G117" s="494"/>
      <c r="H117" s="478" t="s">
        <v>535</v>
      </c>
      <c r="I117" s="484" t="s">
        <v>475</v>
      </c>
      <c r="J117" s="484">
        <v>10</v>
      </c>
      <c r="K117" s="485"/>
      <c r="L117" s="493" t="str">
        <f t="shared" si="7"/>
        <v>INCLUDED</v>
      </c>
      <c r="M117" s="460">
        <f t="shared" si="8"/>
        <v>0</v>
      </c>
      <c r="N117" s="409">
        <f t="shared" si="9"/>
        <v>0</v>
      </c>
      <c r="O117" s="563">
        <f>Discount!$J$36</f>
        <v>0</v>
      </c>
      <c r="P117" s="409">
        <f t="shared" si="10"/>
        <v>0</v>
      </c>
      <c r="Q117" s="410">
        <f t="shared" si="11"/>
        <v>0</v>
      </c>
      <c r="R117" s="659">
        <f t="shared" si="12"/>
        <v>0</v>
      </c>
      <c r="S117" s="237"/>
      <c r="T117" s="237"/>
      <c r="U117" s="237"/>
      <c r="V117" s="237"/>
      <c r="W117" s="237"/>
    </row>
    <row r="118" spans="1:23" ht="47.25">
      <c r="A118" s="654">
        <v>101</v>
      </c>
      <c r="B118" s="684" t="s">
        <v>522</v>
      </c>
      <c r="C118" s="684">
        <v>100056874</v>
      </c>
      <c r="D118" s="684">
        <v>995469</v>
      </c>
      <c r="E118" s="495"/>
      <c r="F118" s="484">
        <v>18</v>
      </c>
      <c r="G118" s="494"/>
      <c r="H118" s="478" t="s">
        <v>536</v>
      </c>
      <c r="I118" s="484" t="s">
        <v>475</v>
      </c>
      <c r="J118" s="484">
        <v>38</v>
      </c>
      <c r="K118" s="485"/>
      <c r="L118" s="493" t="str">
        <f t="shared" si="7"/>
        <v>INCLUDED</v>
      </c>
      <c r="M118" s="460">
        <f t="shared" si="8"/>
        <v>0</v>
      </c>
      <c r="N118" s="409">
        <f t="shared" si="9"/>
        <v>0</v>
      </c>
      <c r="O118" s="563">
        <f>Discount!$J$36</f>
        <v>0</v>
      </c>
      <c r="P118" s="409">
        <f t="shared" si="10"/>
        <v>0</v>
      </c>
      <c r="Q118" s="410">
        <f t="shared" si="11"/>
        <v>0</v>
      </c>
      <c r="R118" s="659">
        <f t="shared" si="12"/>
        <v>0</v>
      </c>
      <c r="S118" s="237"/>
      <c r="T118" s="237"/>
      <c r="U118" s="237"/>
      <c r="V118" s="237"/>
      <c r="W118" s="237"/>
    </row>
    <row r="119" spans="1:23" ht="31.5">
      <c r="A119" s="654">
        <v>102</v>
      </c>
      <c r="B119" s="684" t="s">
        <v>610</v>
      </c>
      <c r="C119" s="684">
        <v>170005262</v>
      </c>
      <c r="D119" s="684">
        <v>998336</v>
      </c>
      <c r="E119" s="495"/>
      <c r="F119" s="484">
        <v>18</v>
      </c>
      <c r="G119" s="494"/>
      <c r="H119" s="478" t="s">
        <v>666</v>
      </c>
      <c r="I119" s="484" t="s">
        <v>478</v>
      </c>
      <c r="J119" s="484">
        <v>5</v>
      </c>
      <c r="K119" s="485"/>
      <c r="L119" s="493" t="str">
        <f t="shared" si="7"/>
        <v>INCLUDED</v>
      </c>
      <c r="M119" s="460">
        <f t="shared" si="8"/>
        <v>0</v>
      </c>
      <c r="N119" s="409">
        <f t="shared" si="9"/>
        <v>0</v>
      </c>
      <c r="O119" s="563">
        <f>Discount!$J$36</f>
        <v>0</v>
      </c>
      <c r="P119" s="409">
        <f t="shared" si="10"/>
        <v>0</v>
      </c>
      <c r="Q119" s="410">
        <f t="shared" si="11"/>
        <v>0</v>
      </c>
      <c r="R119" s="659">
        <f t="shared" si="12"/>
        <v>0</v>
      </c>
      <c r="S119" s="237"/>
      <c r="T119" s="237"/>
      <c r="U119" s="237"/>
      <c r="V119" s="237"/>
      <c r="W119" s="237"/>
    </row>
    <row r="120" spans="1:23" ht="31.5">
      <c r="A120" s="654">
        <v>103</v>
      </c>
      <c r="B120" s="684" t="s">
        <v>610</v>
      </c>
      <c r="C120" s="684">
        <v>170005264</v>
      </c>
      <c r="D120" s="684">
        <v>998716</v>
      </c>
      <c r="E120" s="495"/>
      <c r="F120" s="484">
        <v>18</v>
      </c>
      <c r="G120" s="494"/>
      <c r="H120" s="478" t="s">
        <v>667</v>
      </c>
      <c r="I120" s="484" t="s">
        <v>475</v>
      </c>
      <c r="J120" s="484">
        <v>3</v>
      </c>
      <c r="K120" s="485"/>
      <c r="L120" s="493" t="str">
        <f t="shared" si="7"/>
        <v>INCLUDED</v>
      </c>
      <c r="M120" s="460">
        <f t="shared" si="8"/>
        <v>0</v>
      </c>
      <c r="N120" s="409">
        <f t="shared" si="9"/>
        <v>0</v>
      </c>
      <c r="O120" s="563">
        <f>Discount!$J$36</f>
        <v>0</v>
      </c>
      <c r="P120" s="409">
        <f t="shared" si="10"/>
        <v>0</v>
      </c>
      <c r="Q120" s="410">
        <f t="shared" si="11"/>
        <v>0</v>
      </c>
      <c r="R120" s="659">
        <f t="shared" si="12"/>
        <v>0</v>
      </c>
      <c r="S120" s="237"/>
      <c r="T120" s="237"/>
      <c r="U120" s="237"/>
      <c r="V120" s="237"/>
      <c r="W120" s="237"/>
    </row>
    <row r="121" spans="1:23" ht="31.5">
      <c r="A121" s="654">
        <v>104</v>
      </c>
      <c r="B121" s="684" t="s">
        <v>610</v>
      </c>
      <c r="C121" s="684">
        <v>170005260</v>
      </c>
      <c r="D121" s="684">
        <v>998336</v>
      </c>
      <c r="E121" s="495"/>
      <c r="F121" s="484">
        <v>18</v>
      </c>
      <c r="G121" s="494"/>
      <c r="H121" s="478" t="s">
        <v>668</v>
      </c>
      <c r="I121" s="484" t="s">
        <v>478</v>
      </c>
      <c r="J121" s="484">
        <v>0.3</v>
      </c>
      <c r="K121" s="485"/>
      <c r="L121" s="493" t="str">
        <f t="shared" si="7"/>
        <v>INCLUDED</v>
      </c>
      <c r="M121" s="460">
        <f t="shared" si="8"/>
        <v>0</v>
      </c>
      <c r="N121" s="409">
        <f t="shared" si="9"/>
        <v>0</v>
      </c>
      <c r="O121" s="563">
        <f>Discount!$J$36</f>
        <v>0</v>
      </c>
      <c r="P121" s="409">
        <f t="shared" si="10"/>
        <v>0</v>
      </c>
      <c r="Q121" s="410">
        <f t="shared" si="11"/>
        <v>0</v>
      </c>
      <c r="R121" s="659">
        <f t="shared" si="12"/>
        <v>0</v>
      </c>
      <c r="S121" s="237"/>
      <c r="T121" s="237"/>
      <c r="U121" s="237"/>
      <c r="V121" s="237"/>
      <c r="W121" s="237"/>
    </row>
    <row r="122" spans="1:23" ht="31.5">
      <c r="A122" s="654">
        <v>105</v>
      </c>
      <c r="B122" s="684" t="s">
        <v>611</v>
      </c>
      <c r="C122" s="684">
        <v>170005262</v>
      </c>
      <c r="D122" s="684">
        <v>998336</v>
      </c>
      <c r="E122" s="495"/>
      <c r="F122" s="484">
        <v>18</v>
      </c>
      <c r="G122" s="494"/>
      <c r="H122" s="478" t="s">
        <v>666</v>
      </c>
      <c r="I122" s="484" t="s">
        <v>478</v>
      </c>
      <c r="J122" s="484">
        <v>5</v>
      </c>
      <c r="K122" s="485"/>
      <c r="L122" s="493" t="str">
        <f t="shared" si="7"/>
        <v>INCLUDED</v>
      </c>
      <c r="M122" s="460">
        <f t="shared" si="8"/>
        <v>0</v>
      </c>
      <c r="N122" s="409">
        <f t="shared" si="9"/>
        <v>0</v>
      </c>
      <c r="O122" s="563">
        <f>Discount!$J$36</f>
        <v>0</v>
      </c>
      <c r="P122" s="409">
        <f t="shared" si="10"/>
        <v>0</v>
      </c>
      <c r="Q122" s="410">
        <f t="shared" si="11"/>
        <v>0</v>
      </c>
      <c r="R122" s="659">
        <f t="shared" si="12"/>
        <v>0</v>
      </c>
      <c r="S122" s="237"/>
      <c r="T122" s="237"/>
      <c r="U122" s="237"/>
      <c r="V122" s="237"/>
      <c r="W122" s="237"/>
    </row>
    <row r="123" spans="1:23" ht="31.5">
      <c r="A123" s="654">
        <v>106</v>
      </c>
      <c r="B123" s="684" t="s">
        <v>611</v>
      </c>
      <c r="C123" s="684">
        <v>170005264</v>
      </c>
      <c r="D123" s="684">
        <v>998716</v>
      </c>
      <c r="E123" s="495"/>
      <c r="F123" s="484">
        <v>18</v>
      </c>
      <c r="G123" s="494"/>
      <c r="H123" s="478" t="s">
        <v>667</v>
      </c>
      <c r="I123" s="484" t="s">
        <v>475</v>
      </c>
      <c r="J123" s="484">
        <v>3</v>
      </c>
      <c r="K123" s="485"/>
      <c r="L123" s="493" t="str">
        <f t="shared" si="7"/>
        <v>INCLUDED</v>
      </c>
      <c r="M123" s="460">
        <f t="shared" si="8"/>
        <v>0</v>
      </c>
      <c r="N123" s="409">
        <f t="shared" si="9"/>
        <v>0</v>
      </c>
      <c r="O123" s="563">
        <f>Discount!$J$36</f>
        <v>0</v>
      </c>
      <c r="P123" s="409">
        <f t="shared" si="10"/>
        <v>0</v>
      </c>
      <c r="Q123" s="410">
        <f t="shared" si="11"/>
        <v>0</v>
      </c>
      <c r="R123" s="659">
        <f t="shared" si="12"/>
        <v>0</v>
      </c>
      <c r="S123" s="237"/>
      <c r="T123" s="237"/>
      <c r="U123" s="237"/>
      <c r="V123" s="237"/>
      <c r="W123" s="237"/>
    </row>
    <row r="124" spans="1:23" ht="31.5">
      <c r="A124" s="654">
        <v>107</v>
      </c>
      <c r="B124" s="684" t="s">
        <v>611</v>
      </c>
      <c r="C124" s="684">
        <v>170005260</v>
      </c>
      <c r="D124" s="684">
        <v>998336</v>
      </c>
      <c r="E124" s="495"/>
      <c r="F124" s="484">
        <v>18</v>
      </c>
      <c r="G124" s="494"/>
      <c r="H124" s="478" t="s">
        <v>668</v>
      </c>
      <c r="I124" s="484" t="s">
        <v>478</v>
      </c>
      <c r="J124" s="484">
        <v>0.3</v>
      </c>
      <c r="K124" s="485"/>
      <c r="L124" s="493" t="str">
        <f t="shared" si="7"/>
        <v>INCLUDED</v>
      </c>
      <c r="M124" s="460">
        <f t="shared" si="8"/>
        <v>0</v>
      </c>
      <c r="N124" s="409">
        <f t="shared" si="9"/>
        <v>0</v>
      </c>
      <c r="O124" s="563">
        <f>Discount!$J$36</f>
        <v>0</v>
      </c>
      <c r="P124" s="409">
        <f t="shared" si="10"/>
        <v>0</v>
      </c>
      <c r="Q124" s="410">
        <f t="shared" si="11"/>
        <v>0</v>
      </c>
      <c r="R124" s="659">
        <f t="shared" si="12"/>
        <v>0</v>
      </c>
      <c r="S124" s="237"/>
      <c r="T124" s="237"/>
      <c r="U124" s="237"/>
      <c r="V124" s="237"/>
      <c r="W124" s="237"/>
    </row>
    <row r="125" spans="1:23" ht="28.5" customHeight="1">
      <c r="A125" s="544"/>
      <c r="B125" s="777"/>
      <c r="C125" s="777"/>
      <c r="D125" s="777"/>
      <c r="E125" s="777"/>
      <c r="F125" s="777"/>
      <c r="G125" s="777"/>
      <c r="H125" s="778"/>
      <c r="I125" s="545"/>
      <c r="J125" s="546"/>
      <c r="K125" s="545"/>
      <c r="L125" s="648">
        <f>SUM(L18:L124)</f>
        <v>0</v>
      </c>
      <c r="M125" s="482"/>
      <c r="N125" s="564">
        <f>SUM(N18:N124)</f>
        <v>0</v>
      </c>
      <c r="O125" s="564">
        <f t="shared" ref="O125:R125" si="13">SUM(O18:O124)</f>
        <v>0</v>
      </c>
      <c r="P125" s="564">
        <f t="shared" si="13"/>
        <v>0</v>
      </c>
      <c r="Q125" s="564">
        <f t="shared" si="13"/>
        <v>0</v>
      </c>
      <c r="R125" s="564">
        <f t="shared" si="13"/>
        <v>0</v>
      </c>
      <c r="S125" s="237"/>
      <c r="T125" s="237"/>
      <c r="U125" s="237"/>
      <c r="V125" s="237"/>
      <c r="W125" s="237"/>
    </row>
    <row r="126" spans="1:23" ht="21.75" customHeight="1">
      <c r="B126" s="655"/>
      <c r="C126" s="655"/>
      <c r="D126" s="655"/>
      <c r="E126" s="655"/>
      <c r="F126" s="655"/>
      <c r="G126" s="655"/>
      <c r="H126" s="655"/>
      <c r="I126" s="431"/>
      <c r="J126" s="425"/>
      <c r="K126" s="431"/>
      <c r="L126" s="431">
        <f>L125*0.18</f>
        <v>0</v>
      </c>
      <c r="M126" s="431"/>
      <c r="N126" s="236"/>
      <c r="O126" s="236"/>
      <c r="P126" s="411"/>
      <c r="Q126" s="236"/>
      <c r="R126" s="237"/>
      <c r="S126" s="237"/>
      <c r="T126" s="237"/>
      <c r="U126" s="237"/>
      <c r="V126" s="237"/>
      <c r="W126" s="237"/>
    </row>
    <row r="127" spans="1:23" ht="30" customHeight="1">
      <c r="A127" s="539" t="s">
        <v>346</v>
      </c>
      <c r="B127" s="780"/>
      <c r="C127" s="780"/>
      <c r="D127" s="780"/>
      <c r="E127" s="780"/>
      <c r="F127" s="780"/>
      <c r="G127" s="780"/>
      <c r="H127" s="780"/>
      <c r="I127" s="780"/>
      <c r="J127" s="780"/>
      <c r="K127" s="780"/>
      <c r="L127" s="780"/>
      <c r="M127" s="431"/>
      <c r="N127" s="236"/>
      <c r="O127" s="236"/>
      <c r="P127" s="411"/>
      <c r="Q127" s="236"/>
      <c r="R127" s="237"/>
      <c r="S127" s="237"/>
      <c r="T127" s="237"/>
      <c r="U127" s="237"/>
      <c r="V127" s="237"/>
      <c r="W127" s="237"/>
    </row>
    <row r="128" spans="1:23" ht="2.25" customHeight="1">
      <c r="A128" s="656"/>
      <c r="B128" s="389"/>
      <c r="C128" s="389"/>
      <c r="D128" s="389"/>
      <c r="E128" s="389"/>
      <c r="F128" s="389"/>
      <c r="G128" s="389"/>
      <c r="H128" s="381"/>
      <c r="I128" s="431"/>
      <c r="J128" s="425"/>
      <c r="K128" s="431"/>
      <c r="L128" s="431"/>
      <c r="M128" s="431"/>
      <c r="N128" s="236"/>
      <c r="O128" s="236"/>
      <c r="P128" s="411"/>
      <c r="Q128" s="236"/>
      <c r="R128" s="237"/>
      <c r="S128" s="237"/>
      <c r="T128" s="237"/>
      <c r="U128" s="237"/>
      <c r="V128" s="237"/>
      <c r="W128" s="237"/>
    </row>
    <row r="129" spans="1:23" ht="21.75" customHeight="1">
      <c r="A129" s="656"/>
      <c r="B129" s="389"/>
      <c r="C129" s="389"/>
      <c r="D129" s="389"/>
      <c r="E129" s="389"/>
      <c r="F129" s="389"/>
      <c r="G129" s="389"/>
      <c r="H129" s="381"/>
      <c r="I129" s="431"/>
      <c r="J129" s="425"/>
      <c r="K129" s="431"/>
      <c r="L129" s="431"/>
      <c r="M129" s="431"/>
      <c r="N129" s="236"/>
      <c r="O129" s="236"/>
      <c r="P129" s="411"/>
      <c r="Q129" s="236"/>
      <c r="R129" s="237"/>
      <c r="S129" s="237"/>
      <c r="T129" s="237"/>
      <c r="U129" s="237"/>
      <c r="V129" s="237"/>
      <c r="W129" s="237"/>
    </row>
    <row r="130" spans="1:23" s="425" customFormat="1" ht="16.5">
      <c r="A130" s="539"/>
      <c r="B130" s="539"/>
      <c r="C130" s="539"/>
      <c r="D130" s="539"/>
      <c r="E130" s="539"/>
      <c r="F130" s="539"/>
      <c r="G130" s="539"/>
      <c r="H130" s="539"/>
      <c r="I130" s="781" t="s">
        <v>309</v>
      </c>
      <c r="J130" s="781"/>
      <c r="K130" s="782" t="str">
        <f>'Sch-1'!K141</f>
        <v/>
      </c>
      <c r="L130" s="782"/>
      <c r="N130" s="276"/>
      <c r="O130" s="276"/>
      <c r="P130" s="276"/>
      <c r="Q130" s="276"/>
    </row>
    <row r="131" spans="1:23" s="425" customFormat="1" ht="16.5">
      <c r="A131" s="539"/>
      <c r="B131" s="539"/>
      <c r="C131" s="539"/>
      <c r="D131" s="539"/>
      <c r="E131" s="539"/>
      <c r="F131" s="539"/>
      <c r="G131" s="539"/>
      <c r="H131" s="539"/>
      <c r="I131" s="781" t="s">
        <v>124</v>
      </c>
      <c r="J131" s="781"/>
      <c r="K131" s="782" t="str">
        <f>'Sch-1'!K142</f>
        <v/>
      </c>
      <c r="L131" s="782"/>
      <c r="N131" s="276"/>
      <c r="O131" s="276"/>
      <c r="P131" s="276"/>
      <c r="Q131" s="276"/>
    </row>
    <row r="132" spans="1:23" ht="16.5">
      <c r="B132" s="397"/>
      <c r="C132" s="389"/>
      <c r="D132" s="389"/>
      <c r="E132" s="389"/>
      <c r="F132" s="389"/>
      <c r="G132" s="389"/>
      <c r="H132" s="381"/>
      <c r="I132" s="431"/>
      <c r="J132" s="425"/>
      <c r="K132" s="431"/>
      <c r="L132" s="431"/>
      <c r="M132" s="431"/>
    </row>
    <row r="133" spans="1:23" ht="16.5">
      <c r="B133" s="397"/>
      <c r="C133" s="381"/>
      <c r="D133" s="381"/>
      <c r="E133" s="381"/>
      <c r="F133" s="381"/>
      <c r="G133" s="381"/>
      <c r="H133" s="381"/>
      <c r="I133" s="431"/>
      <c r="J133" s="425"/>
      <c r="K133" s="431"/>
      <c r="L133" s="431"/>
      <c r="M133" s="431"/>
    </row>
    <row r="135" spans="1:23">
      <c r="L135" s="642">
        <f>L125*0.18</f>
        <v>0</v>
      </c>
    </row>
  </sheetData>
  <sheetProtection algorithmName="SHA-512" hashValue="Sz2Z8VcPHBzCN0xOXQhTk2y3NX6R/TAV/4b/gK7oWGCD4CB9MQm8fsVkX3/m3Dbwike48jklQT3qBopm8y4sQg==" saltValue="NWcdMn4l/EQUEpz2bpOFWA==" spinCount="100000" sheet="1" formatColumns="0" formatRows="0" selectLockedCells="1"/>
  <customSheetViews>
    <customSheetView guid="{89CB4E6A-722E-4E39-885D-E2A6D0D08321}" scale="85" showPageBreaks="1" fitToPage="1" printArea="1" hiddenColumns="1" view="pageBreakPreview">
      <selection activeCell="I17" sqref="I17"/>
      <pageMargins left="0.2" right="0.2" top="0.75" bottom="0.5" header="0.3" footer="0.3"/>
      <printOptions horizontalCentered="1"/>
      <pageSetup paperSize="9" scale="45" fitToHeight="0" orientation="landscape" r:id="rId1"/>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2"/>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3"/>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4"/>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5"/>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0"/>
      <headerFooter>
        <oddHeader>&amp;RSchedule-3Page &amp;P of &amp;N</oddHeader>
      </headerFooter>
    </customSheetView>
    <customSheetView guid="{889C3D82-0A24-4765-A688-A80A782F5056}" scale="85" showPageBreaks="1" fitToPage="1" printArea="1" hiddenColumns="1" view="pageBreakPreview">
      <selection activeCell="I17" sqref="I17"/>
      <pageMargins left="0.2" right="0.2" top="0.75" bottom="0.5" header="0.3" footer="0.3"/>
      <printOptions horizontalCentered="1"/>
      <pageSetup paperSize="9" scale="45" fitToHeight="0" orientation="landscape" r:id="rId11"/>
      <headerFooter>
        <oddHeader>&amp;RSchedule-3Page &amp;P of &amp;N</oddHeader>
      </headerFooter>
    </customSheetView>
  </customSheetViews>
  <mergeCells count="16">
    <mergeCell ref="B127:L127"/>
    <mergeCell ref="I131:J131"/>
    <mergeCell ref="I130:J130"/>
    <mergeCell ref="K131:L131"/>
    <mergeCell ref="K130:L130"/>
    <mergeCell ref="B10:C10"/>
    <mergeCell ref="B9:C9"/>
    <mergeCell ref="A3:L3"/>
    <mergeCell ref="A4:L4"/>
    <mergeCell ref="A7:E7"/>
    <mergeCell ref="A8:C8"/>
    <mergeCell ref="K14:L14"/>
    <mergeCell ref="B17:C17"/>
    <mergeCell ref="B125:H125"/>
    <mergeCell ref="B12:C12"/>
    <mergeCell ref="B11:C11"/>
  </mergeCells>
  <conditionalFormatting sqref="G18:G124">
    <cfRule type="expression" dxfId="3" priority="1" stopIfTrue="1">
      <formula>F18&gt;0</formula>
    </cfRule>
  </conditionalFormatting>
  <dataValidations count="5">
    <dataValidation type="list" allowBlank="1" showInputMessage="1" showErrorMessage="1" sqref="IF64560 A64560:G64560" xr:uid="{00000000-0002-0000-0600-000000000000}">
      <formula1>#REF!</formula1>
    </dataValidation>
    <dataValidation type="decimal" operator="greaterThan" allowBlank="1" showInputMessage="1" showErrorMessage="1" error="Enter only Numeric Value greater than zero or leave the cell blank !" sqref="K64530:K64576" xr:uid="{00000000-0002-0000-0600-000001000000}">
      <formula1>0</formula1>
    </dataValidation>
    <dataValidation type="list" operator="greaterThan" allowBlank="1" showInputMessage="1" showErrorMessage="1" sqref="G18:G124" xr:uid="{00000000-0002-0000-0600-000002000000}">
      <formula1>"0%,5%,12%,18%,28%"</formula1>
    </dataValidation>
    <dataValidation type="whole" operator="greaterThan" allowBlank="1" showInputMessage="1" showErrorMessage="1" sqref="E18:E124" xr:uid="{00000000-0002-0000-0600-000003000000}">
      <formula1>0</formula1>
    </dataValidation>
    <dataValidation type="decimal" operator="greaterThanOrEqual" allowBlank="1" showInputMessage="1" showErrorMessage="1" sqref="K18:K124" xr:uid="{00000000-0002-0000-0600-000004000000}">
      <formula1>0</formula1>
    </dataValidation>
  </dataValidations>
  <printOptions horizontalCentered="1"/>
  <pageMargins left="0.2" right="0.2" top="0.75" bottom="0.5" header="0.3" footer="0.3"/>
  <pageSetup paperSize="9" scale="57" fitToHeight="0" orientation="landscape" r:id="rId12"/>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70" zoomScaleSheetLayoutView="70" workbookViewId="0">
      <selection activeCell="A17" sqref="A17"/>
    </sheetView>
  </sheetViews>
  <sheetFormatPr defaultColWidth="9.140625" defaultRowHeight="15.75"/>
  <cols>
    <col min="1" max="1" width="7.5703125" style="451" customWidth="1"/>
    <col min="2" max="2" width="9" style="451" customWidth="1"/>
    <col min="3" max="3" width="10.28515625" style="451" customWidth="1"/>
    <col min="4" max="4" width="10.85546875" style="451" customWidth="1"/>
    <col min="5" max="5" width="11.140625" style="451" customWidth="1"/>
    <col min="6" max="6" width="13.7109375" style="451" customWidth="1"/>
    <col min="7" max="7" width="15.42578125" style="451" customWidth="1"/>
    <col min="8" max="11" width="16.85546875" style="451" customWidth="1"/>
    <col min="12" max="12" width="14.42578125" style="452" customWidth="1"/>
    <col min="13" max="13" width="9" style="451" customWidth="1"/>
    <col min="14" max="14" width="11.42578125" style="451" customWidth="1"/>
    <col min="15" max="15" width="13.28515625" style="451" customWidth="1"/>
    <col min="16" max="16" width="19.140625" style="456" customWidth="1"/>
    <col min="17" max="16384" width="9.140625" style="456"/>
  </cols>
  <sheetData>
    <row r="1" spans="1:16" s="453" customFormat="1" ht="24.75" customHeight="1">
      <c r="A1" s="436" t="str">
        <f>Cover!B3</f>
        <v>CC/NT/W-TW/DOM/A04/25/06315</v>
      </c>
      <c r="B1" s="436"/>
      <c r="C1" s="436"/>
      <c r="D1" s="436"/>
      <c r="E1" s="436"/>
      <c r="F1" s="436"/>
      <c r="G1" s="437"/>
      <c r="H1" s="437"/>
      <c r="I1" s="437"/>
      <c r="J1" s="437"/>
      <c r="K1" s="437"/>
      <c r="L1" s="438"/>
      <c r="M1" s="439"/>
      <c r="N1" s="440"/>
      <c r="O1" s="440"/>
      <c r="P1" s="441" t="s">
        <v>26</v>
      </c>
    </row>
    <row r="2" spans="1:16" s="453" customFormat="1">
      <c r="A2" s="10"/>
      <c r="B2" s="10"/>
      <c r="C2" s="10"/>
      <c r="D2" s="10"/>
      <c r="E2" s="10"/>
      <c r="F2" s="10"/>
      <c r="G2" s="442"/>
      <c r="H2" s="442"/>
      <c r="I2" s="442"/>
      <c r="J2" s="442"/>
      <c r="K2" s="442"/>
      <c r="L2" s="443"/>
      <c r="M2" s="444"/>
      <c r="N2" s="445"/>
      <c r="O2" s="445"/>
    </row>
    <row r="3" spans="1:16" s="453" customFormat="1" ht="87" customHeight="1">
      <c r="A3" s="783" t="str">
        <f>Cover!$B$2</f>
        <v xml:space="preserve">Tower Package TW03 for Zing-Zingbar to Sissu portion of ±350 KV HVDC Pang-Kaithal Transmission Line associated with Transmission system for evacuation of RE power from renewable energy parks in Leh (5 GW Leh-Kaithal transmission corridor)
</v>
      </c>
      <c r="B3" s="783"/>
      <c r="C3" s="783"/>
      <c r="D3" s="783"/>
      <c r="E3" s="783"/>
      <c r="F3" s="783"/>
      <c r="G3" s="783"/>
      <c r="H3" s="783"/>
      <c r="I3" s="783"/>
      <c r="J3" s="783"/>
      <c r="K3" s="783"/>
      <c r="L3" s="783"/>
      <c r="M3" s="783"/>
      <c r="N3" s="783"/>
      <c r="O3" s="783"/>
      <c r="P3" s="783"/>
    </row>
    <row r="4" spans="1:16" s="453" customFormat="1" ht="16.5">
      <c r="A4" s="784" t="s">
        <v>19</v>
      </c>
      <c r="B4" s="784"/>
      <c r="C4" s="784"/>
      <c r="D4" s="784"/>
      <c r="E4" s="784"/>
      <c r="F4" s="784"/>
      <c r="G4" s="784"/>
      <c r="H4" s="784"/>
      <c r="I4" s="784"/>
      <c r="J4" s="784"/>
      <c r="K4" s="784"/>
      <c r="L4" s="784"/>
      <c r="M4" s="784"/>
      <c r="N4" s="784"/>
      <c r="O4" s="784"/>
      <c r="P4" s="784"/>
    </row>
    <row r="5" spans="1:16" s="453" customFormat="1">
      <c r="A5" s="446"/>
      <c r="B5" s="446"/>
      <c r="C5" s="446"/>
      <c r="D5" s="446"/>
      <c r="E5" s="446"/>
      <c r="F5" s="446"/>
      <c r="G5" s="447"/>
      <c r="H5" s="447"/>
      <c r="I5" s="447"/>
      <c r="J5" s="447"/>
      <c r="K5" s="447"/>
      <c r="L5" s="447"/>
      <c r="M5" s="446"/>
      <c r="N5" s="446"/>
      <c r="O5" s="446"/>
    </row>
    <row r="6" spans="1:16" s="453" customFormat="1" ht="20.25" customHeight="1">
      <c r="A6" s="758" t="s">
        <v>339</v>
      </c>
      <c r="B6" s="758"/>
      <c r="C6" s="4"/>
      <c r="D6" s="321"/>
      <c r="E6" s="4"/>
      <c r="F6" s="4"/>
      <c r="G6" s="4"/>
      <c r="H6" s="4"/>
      <c r="I6" s="4"/>
      <c r="J6" s="447"/>
      <c r="K6" s="447"/>
      <c r="L6" s="447"/>
      <c r="M6" s="446"/>
      <c r="N6" s="446"/>
      <c r="O6" s="446"/>
    </row>
    <row r="7" spans="1:16" s="453" customFormat="1" ht="21" customHeight="1">
      <c r="A7" s="762">
        <f>'Sch-1'!A7</f>
        <v>0</v>
      </c>
      <c r="B7" s="762"/>
      <c r="C7" s="762"/>
      <c r="D7" s="762"/>
      <c r="E7" s="762"/>
      <c r="F7" s="762"/>
      <c r="G7" s="762"/>
      <c r="H7" s="762"/>
      <c r="I7" s="762"/>
      <c r="J7" s="5"/>
      <c r="K7" s="5"/>
      <c r="L7" s="361"/>
      <c r="M7" s="5"/>
      <c r="N7" s="448" t="s">
        <v>1</v>
      </c>
      <c r="O7" s="445"/>
    </row>
    <row r="8" spans="1:16" s="453" customFormat="1" ht="21" customHeight="1">
      <c r="A8" s="759" t="str">
        <f>"Bidder’s Name and Address  (" &amp; MID('Names of Bidder'!A9,9, 20) &amp; ") :"</f>
        <v>Bidder’s Name and Address  (Sole Bidder) :</v>
      </c>
      <c r="B8" s="759"/>
      <c r="C8" s="759"/>
      <c r="D8" s="759"/>
      <c r="E8" s="759"/>
      <c r="F8" s="759"/>
      <c r="G8" s="759"/>
      <c r="H8" s="397"/>
      <c r="I8" s="397"/>
      <c r="J8" s="461"/>
      <c r="K8" s="461"/>
      <c r="L8" s="461"/>
      <c r="M8" s="461"/>
      <c r="N8" s="11" t="str">
        <f>'Sch-1'!K8</f>
        <v>Contract Services</v>
      </c>
      <c r="O8" s="445"/>
    </row>
    <row r="9" spans="1:16" s="453" customFormat="1" ht="24" customHeight="1">
      <c r="A9" s="418" t="s">
        <v>12</v>
      </c>
      <c r="B9" s="373"/>
      <c r="C9" s="762" t="str">
        <f>IF('Names of Bidder'!C9=0, "", 'Names of Bidder'!C9)</f>
        <v/>
      </c>
      <c r="D9" s="762"/>
      <c r="E9" s="762"/>
      <c r="F9" s="762"/>
      <c r="G9" s="762"/>
      <c r="H9" s="375"/>
      <c r="I9" s="375"/>
      <c r="J9" s="235"/>
      <c r="K9" s="235"/>
      <c r="L9" s="454"/>
      <c r="N9" s="11" t="str">
        <f>'Sch-1'!K9</f>
        <v>Power Grid Corporation of India Ltd.,</v>
      </c>
      <c r="O9" s="445"/>
    </row>
    <row r="10" spans="1:16" s="453" customFormat="1" ht="16.5">
      <c r="A10" s="418" t="s">
        <v>11</v>
      </c>
      <c r="B10" s="373"/>
      <c r="C10" s="761" t="str">
        <f>IF('Names of Bidder'!C10=0, "", 'Names of Bidder'!C10)</f>
        <v/>
      </c>
      <c r="D10" s="761"/>
      <c r="E10" s="761"/>
      <c r="F10" s="761"/>
      <c r="G10" s="761"/>
      <c r="H10" s="375"/>
      <c r="I10" s="375"/>
      <c r="J10" s="235"/>
      <c r="K10" s="235"/>
      <c r="L10" s="454"/>
      <c r="N10" s="11" t="str">
        <f>'Sch-1'!K10</f>
        <v>"Saudamini", Plot No.-2</v>
      </c>
      <c r="O10" s="445"/>
    </row>
    <row r="11" spans="1:16" s="453" customFormat="1">
      <c r="A11" s="375"/>
      <c r="B11" s="375"/>
      <c r="C11" s="761" t="str">
        <f>IF('Names of Bidder'!C11=0, "", 'Names of Bidder'!C11)</f>
        <v/>
      </c>
      <c r="D11" s="761"/>
      <c r="E11" s="761"/>
      <c r="F11" s="761"/>
      <c r="G11" s="761"/>
      <c r="H11" s="375"/>
      <c r="I11" s="375"/>
      <c r="J11" s="235"/>
      <c r="K11" s="235"/>
      <c r="L11" s="454"/>
      <c r="N11" s="11" t="str">
        <f>'Sch-1'!K11</f>
        <v xml:space="preserve">Sector-29, </v>
      </c>
      <c r="O11" s="445"/>
    </row>
    <row r="12" spans="1:16" s="453" customFormat="1">
      <c r="A12" s="375"/>
      <c r="B12" s="375"/>
      <c r="C12" s="761" t="str">
        <f>IF('Names of Bidder'!C12=0, "", 'Names of Bidder'!C12)</f>
        <v/>
      </c>
      <c r="D12" s="761"/>
      <c r="E12" s="761"/>
      <c r="F12" s="761"/>
      <c r="G12" s="761"/>
      <c r="H12" s="375"/>
      <c r="I12" s="375"/>
      <c r="J12" s="235"/>
      <c r="K12" s="235"/>
      <c r="L12" s="454"/>
      <c r="N12" s="11" t="str">
        <f>'Sch-1'!K12</f>
        <v>Gurgaon (Haryana) - 122001</v>
      </c>
      <c r="O12" s="445"/>
    </row>
    <row r="13" spans="1:16" s="453" customFormat="1">
      <c r="A13" s="375"/>
      <c r="B13" s="375"/>
      <c r="C13" s="235"/>
      <c r="D13" s="235"/>
      <c r="E13" s="235"/>
      <c r="F13" s="235"/>
      <c r="G13" s="235"/>
      <c r="H13" s="375"/>
      <c r="I13" s="375"/>
      <c r="J13" s="235"/>
      <c r="K13" s="235"/>
      <c r="L13" s="454"/>
      <c r="N13" s="11"/>
      <c r="O13" s="445"/>
    </row>
    <row r="14" spans="1:16" s="453" customFormat="1" ht="21" customHeight="1">
      <c r="A14" s="785" t="s">
        <v>27</v>
      </c>
      <c r="B14" s="785"/>
      <c r="C14" s="785"/>
      <c r="D14" s="785"/>
      <c r="E14" s="785"/>
      <c r="F14" s="785"/>
      <c r="G14" s="785"/>
      <c r="H14" s="785"/>
      <c r="I14" s="785"/>
      <c r="J14" s="785"/>
      <c r="K14" s="785"/>
      <c r="L14" s="785"/>
      <c r="M14" s="785"/>
      <c r="N14" s="785"/>
      <c r="O14" s="785"/>
      <c r="P14" s="785"/>
    </row>
    <row r="15" spans="1:16" s="671" customFormat="1" ht="105">
      <c r="A15" s="670" t="s">
        <v>7</v>
      </c>
      <c r="B15" s="435" t="s">
        <v>260</v>
      </c>
      <c r="C15" s="435" t="s">
        <v>261</v>
      </c>
      <c r="D15" s="435" t="s">
        <v>271</v>
      </c>
      <c r="E15" s="435" t="s">
        <v>273</v>
      </c>
      <c r="F15" s="435" t="s">
        <v>274</v>
      </c>
      <c r="G15" s="670" t="s">
        <v>25</v>
      </c>
      <c r="H15" s="462" t="s">
        <v>314</v>
      </c>
      <c r="I15" s="462" t="s">
        <v>313</v>
      </c>
      <c r="J15" s="462" t="s">
        <v>301</v>
      </c>
      <c r="K15" s="462" t="s">
        <v>310</v>
      </c>
      <c r="L15" s="435" t="s">
        <v>15</v>
      </c>
      <c r="M15" s="434" t="s">
        <v>9</v>
      </c>
      <c r="N15" s="434" t="s">
        <v>16</v>
      </c>
      <c r="O15" s="435" t="s">
        <v>28</v>
      </c>
      <c r="P15" s="435" t="s">
        <v>29</v>
      </c>
    </row>
    <row r="16" spans="1:16" s="543" customFormat="1" ht="15">
      <c r="A16" s="540">
        <v>1</v>
      </c>
      <c r="B16" s="540">
        <v>2</v>
      </c>
      <c r="C16" s="540">
        <v>3</v>
      </c>
      <c r="D16" s="540">
        <v>4</v>
      </c>
      <c r="E16" s="540">
        <v>5</v>
      </c>
      <c r="F16" s="540">
        <v>6</v>
      </c>
      <c r="G16" s="540">
        <v>7</v>
      </c>
      <c r="H16" s="541">
        <v>8</v>
      </c>
      <c r="I16" s="541">
        <v>9</v>
      </c>
      <c r="J16" s="541">
        <v>10</v>
      </c>
      <c r="K16" s="541">
        <v>11</v>
      </c>
      <c r="L16" s="542">
        <v>12</v>
      </c>
      <c r="M16" s="540">
        <v>13</v>
      </c>
      <c r="N16" s="540">
        <v>14</v>
      </c>
      <c r="O16" s="540">
        <v>15</v>
      </c>
      <c r="P16" s="540" t="s">
        <v>312</v>
      </c>
    </row>
    <row r="17" spans="1:17">
      <c r="A17" s="449"/>
      <c r="B17" s="449"/>
      <c r="C17" s="449"/>
      <c r="D17" s="449"/>
      <c r="E17" s="449"/>
      <c r="F17" s="449"/>
      <c r="G17" s="449"/>
      <c r="H17" s="449"/>
      <c r="I17" s="449"/>
      <c r="J17" s="449"/>
      <c r="K17" s="449"/>
      <c r="L17" s="450"/>
      <c r="M17" s="449"/>
      <c r="N17" s="449"/>
      <c r="O17" s="449"/>
      <c r="P17" s="455"/>
    </row>
    <row r="18" spans="1:17" s="451" customFormat="1" ht="45" customHeight="1">
      <c r="A18" s="449"/>
      <c r="B18" s="457"/>
      <c r="C18" s="457"/>
      <c r="D18" s="457"/>
      <c r="F18" s="457"/>
      <c r="G18" s="457"/>
      <c r="H18" s="457"/>
      <c r="I18" s="531" t="s">
        <v>327</v>
      </c>
      <c r="J18" s="457"/>
      <c r="K18" s="457"/>
      <c r="L18" s="457"/>
      <c r="M18" s="457"/>
      <c r="N18" s="457"/>
      <c r="O18" s="457"/>
      <c r="P18" s="457"/>
    </row>
    <row r="19" spans="1:17" ht="26.25" customHeight="1">
      <c r="A19" s="449"/>
      <c r="B19" s="790"/>
      <c r="C19" s="791"/>
      <c r="D19" s="791"/>
      <c r="E19" s="791"/>
      <c r="F19" s="791"/>
      <c r="G19" s="791"/>
      <c r="H19" s="791"/>
      <c r="I19" s="791"/>
      <c r="J19" s="791"/>
      <c r="K19" s="792"/>
      <c r="L19" s="458"/>
      <c r="M19" s="458"/>
      <c r="N19" s="458"/>
      <c r="O19" s="458"/>
      <c r="P19" s="459"/>
      <c r="Q19" s="404"/>
    </row>
    <row r="21" spans="1:17" s="460" customFormat="1">
      <c r="B21" s="672" t="s">
        <v>307</v>
      </c>
      <c r="C21" s="788" t="e">
        <f>_xlfn.SINGLE('Sch-3'!#REF!)</f>
        <v>#REF!</v>
      </c>
      <c r="D21" s="787"/>
    </row>
    <row r="22" spans="1:17" s="460" customFormat="1">
      <c r="B22" s="672" t="s">
        <v>308</v>
      </c>
      <c r="C22" s="787" t="e">
        <f>_xlfn.SINGLE('Sch-3'!#REF!)</f>
        <v>#REF!</v>
      </c>
      <c r="D22" s="787"/>
      <c r="L22" s="786" t="s">
        <v>309</v>
      </c>
      <c r="M22" s="786"/>
      <c r="N22" s="789" t="str">
        <f>'Sch-3'!K130</f>
        <v/>
      </c>
      <c r="O22" s="789"/>
      <c r="P22" s="789"/>
    </row>
    <row r="23" spans="1:17">
      <c r="L23" s="786" t="s">
        <v>124</v>
      </c>
      <c r="M23" s="786"/>
      <c r="N23" s="789" t="str">
        <f>'Sch-3'!K131</f>
        <v/>
      </c>
      <c r="O23" s="789"/>
      <c r="P23" s="789"/>
    </row>
  </sheetData>
  <sheetProtection algorithmName="SHA-512" hashValue="qji0Sgl6cV7OJsk3UFB70R71AVpghs9pgCMExlY8Mg+Gvhdz1EcdbX0jiOzt1rS8hM0IO/+bp5wxQ8HjA4AUQA==" saltValue="v5A0Vka6o06gLTwzldQ75g==" spinCount="100000" sheet="1" formatColumns="0" formatRows="0" selectLockedCells="1"/>
  <customSheetViews>
    <customSheetView guid="{89CB4E6A-722E-4E39-885D-E2A6D0D08321}" scale="85" showPageBreaks="1" printArea="1" view="pageBreakPreview">
      <selection activeCell="L24" sqref="L24"/>
      <pageMargins left="0.7" right="0.7" top="0.75" bottom="0.75" header="0.3" footer="0.3"/>
      <pageSetup paperSize="9" scale="58" orientation="landscape" r:id="rId1"/>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2"/>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3"/>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4"/>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5"/>
    </customSheetView>
    <customSheetView guid="{63D51328-7CBC-4A1E-B96D-BAE91416501B}" scale="80" showPageBreaks="1" printArea="1" view="pageBreakPreview">
      <selection activeCell="G22" sqref="G22"/>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0"/>
    </customSheetView>
    <customSheetView guid="{889C3D82-0A24-4765-A688-A80A782F5056}" scale="85" showPageBreaks="1" printArea="1" view="pageBreakPreview">
      <selection activeCell="L24" sqref="L24"/>
      <pageMargins left="0.7" right="0.7" top="0.75" bottom="0.75" header="0.3" footer="0.3"/>
      <pageSetup paperSize="9" scale="58" orientation="landscape" r:id="rId11"/>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2" zoomScale="85" zoomScaleSheetLayoutView="85" workbookViewId="0">
      <selection activeCell="A3" sqref="A3:E3"/>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hidden="1" customWidth="1"/>
    <col min="7" max="7" width="34.140625" style="80" hidden="1" customWidth="1"/>
    <col min="8" max="8" width="11.42578125" style="80" hidden="1" customWidth="1"/>
    <col min="9" max="9" width="14" style="355" hidden="1" customWidth="1"/>
    <col min="10" max="10" width="14.42578125" style="355" hidden="1" customWidth="1"/>
    <col min="11" max="11" width="17.140625" style="355" hidden="1" customWidth="1"/>
    <col min="12" max="13" width="11.42578125" style="355" hidden="1" customWidth="1"/>
    <col min="14" max="14" width="21.28515625" style="355" hidden="1" customWidth="1"/>
    <col min="15" max="15" width="18.28515625" style="80" hidden="1" customWidth="1"/>
    <col min="16" max="17" width="11.42578125" style="80" hidden="1" customWidth="1"/>
    <col min="18" max="18" width="11.42578125" style="106" hidden="1" customWidth="1"/>
    <col min="19" max="20" width="11.42578125" style="80" hidden="1" customWidth="1"/>
    <col min="21" max="24" width="11.42578125" style="80" customWidth="1"/>
    <col min="25" max="16384" width="11.42578125" style="106"/>
  </cols>
  <sheetData>
    <row r="1" spans="1:15" ht="18" customHeight="1">
      <c r="A1" s="76" t="str">
        <f>Cover!B3</f>
        <v>CC/NT/W-TW/DOM/A04/25/06315</v>
      </c>
      <c r="B1" s="77"/>
      <c r="C1" s="78"/>
      <c r="D1" s="78"/>
      <c r="E1" s="79" t="s">
        <v>127</v>
      </c>
    </row>
    <row r="2" spans="1:15" ht="8.1" customHeight="1">
      <c r="A2" s="81"/>
      <c r="B2" s="82"/>
      <c r="C2" s="83"/>
      <c r="D2" s="83"/>
      <c r="E2" s="84"/>
      <c r="F2" s="85"/>
    </row>
    <row r="3" spans="1:15" ht="120.75" customHeight="1">
      <c r="A3" s="800" t="str">
        <f>Cover!$B$2</f>
        <v xml:space="preserve">Tower Package TW03 for Zing-Zingbar to Sissu portion of ±350 KV HVDC Pang-Kaithal Transmission Line associated with Transmission system for evacuation of RE power from renewable energy parks in Leh (5 GW Leh-Kaithal transmission corridor)
</v>
      </c>
      <c r="B3" s="800"/>
      <c r="C3" s="800"/>
      <c r="D3" s="800"/>
      <c r="E3" s="800"/>
    </row>
    <row r="4" spans="1:15" ht="21.95" customHeight="1">
      <c r="A4" s="801" t="s">
        <v>470</v>
      </c>
      <c r="B4" s="801"/>
      <c r="C4" s="801"/>
      <c r="D4" s="801"/>
      <c r="E4" s="801"/>
    </row>
    <row r="5" spans="1:15" ht="12" customHeight="1">
      <c r="A5" s="86"/>
      <c r="B5" s="87"/>
      <c r="C5" s="87"/>
      <c r="D5" s="87"/>
      <c r="E5" s="87"/>
    </row>
    <row r="6" spans="1:15" ht="24" customHeight="1">
      <c r="A6" s="758" t="s">
        <v>339</v>
      </c>
      <c r="B6" s="758"/>
      <c r="C6" s="4"/>
      <c r="D6" s="321"/>
      <c r="E6" s="4"/>
      <c r="F6" s="4"/>
      <c r="G6" s="4"/>
      <c r="H6" s="4"/>
      <c r="I6" s="4"/>
    </row>
    <row r="7" spans="1:15" ht="18" customHeight="1">
      <c r="A7" s="762">
        <f>'Sch-1'!A7</f>
        <v>0</v>
      </c>
      <c r="B7" s="762"/>
      <c r="C7" s="762"/>
      <c r="D7" s="448" t="s">
        <v>1</v>
      </c>
      <c r="E7" s="525"/>
      <c r="F7" s="525"/>
      <c r="G7" s="525"/>
      <c r="H7" s="525"/>
      <c r="I7" s="525"/>
    </row>
    <row r="8" spans="1:15" ht="18" customHeight="1">
      <c r="A8" s="759" t="str">
        <f>"Bidder’s Name and Address  (" &amp; MID('Names of Bidder'!A9,9, 20) &amp; ") :"</f>
        <v>Bidder’s Name and Address  (Sole Bidder) :</v>
      </c>
      <c r="B8" s="759"/>
      <c r="C8" s="759"/>
      <c r="D8" s="11" t="s">
        <v>2</v>
      </c>
      <c r="E8" s="527"/>
      <c r="F8" s="527"/>
      <c r="G8" s="527"/>
      <c r="H8" s="397"/>
      <c r="I8" s="397"/>
    </row>
    <row r="9" spans="1:15" ht="18" customHeight="1">
      <c r="A9" s="418" t="s">
        <v>12</v>
      </c>
      <c r="B9" s="418" t="str">
        <f>IF('Names of Bidder'!C9=0, "", 'Names of Bidder'!C9)</f>
        <v/>
      </c>
      <c r="C9" s="106"/>
      <c r="D9" s="11" t="s">
        <v>3</v>
      </c>
      <c r="E9" s="526"/>
      <c r="F9" s="526"/>
      <c r="G9" s="526"/>
      <c r="H9" s="375"/>
      <c r="I9" s="375"/>
    </row>
    <row r="10" spans="1:15" ht="18" customHeight="1">
      <c r="A10" s="418" t="s">
        <v>11</v>
      </c>
      <c r="B10" s="235" t="str">
        <f>IF('Names of Bidder'!C10=0, "", 'Names of Bidder'!C10)</f>
        <v/>
      </c>
      <c r="C10" s="106"/>
      <c r="D10" s="11" t="s">
        <v>4</v>
      </c>
      <c r="E10" s="526"/>
      <c r="F10" s="526"/>
      <c r="G10" s="526"/>
      <c r="H10" s="375"/>
      <c r="I10" s="375"/>
    </row>
    <row r="11" spans="1:15" ht="18" customHeight="1">
      <c r="A11" s="375"/>
      <c r="B11" s="235" t="str">
        <f>IF('Names of Bidder'!C11=0, "", 'Names of Bidder'!C11)</f>
        <v/>
      </c>
      <c r="C11" s="106"/>
      <c r="D11" s="11" t="s">
        <v>5</v>
      </c>
      <c r="E11" s="526"/>
      <c r="F11" s="526"/>
      <c r="G11" s="526"/>
      <c r="H11" s="375"/>
      <c r="I11" s="375"/>
    </row>
    <row r="12" spans="1:15" ht="18" customHeight="1">
      <c r="A12" s="375"/>
      <c r="B12" s="235" t="str">
        <f>IF('Names of Bidder'!C12=0, "", 'Names of Bidder'!C12)</f>
        <v/>
      </c>
      <c r="C12" s="106"/>
      <c r="D12" s="11" t="s">
        <v>6</v>
      </c>
      <c r="E12" s="526"/>
      <c r="F12" s="526"/>
      <c r="G12" s="526"/>
      <c r="H12" s="375"/>
      <c r="I12" s="375"/>
    </row>
    <row r="13" spans="1:15" ht="8.1" customHeight="1" thickBot="1">
      <c r="B13" s="133"/>
    </row>
    <row r="14" spans="1:15" ht="21.95" customHeight="1">
      <c r="A14" s="582" t="s">
        <v>129</v>
      </c>
      <c r="B14" s="802" t="s">
        <v>130</v>
      </c>
      <c r="C14" s="802"/>
      <c r="D14" s="803" t="s">
        <v>131</v>
      </c>
      <c r="E14" s="804"/>
      <c r="I14" s="811" t="s">
        <v>132</v>
      </c>
      <c r="J14" s="811"/>
      <c r="K14" s="811"/>
      <c r="M14" s="808" t="s">
        <v>133</v>
      </c>
      <c r="N14" s="808"/>
      <c r="O14" s="808"/>
    </row>
    <row r="15" spans="1:15" ht="29.25" customHeight="1">
      <c r="A15" s="583" t="s">
        <v>134</v>
      </c>
      <c r="B15" s="805" t="s">
        <v>315</v>
      </c>
      <c r="C15" s="805"/>
      <c r="D15" s="806">
        <f>'Sch-1'!P136</f>
        <v>0</v>
      </c>
      <c r="E15" s="807"/>
      <c r="I15" s="356" t="s">
        <v>135</v>
      </c>
      <c r="K15" s="356" t="e">
        <f>ROUND('[6]Sch-1'!U3*#REF!,0)</f>
        <v>#REF!</v>
      </c>
      <c r="M15" s="356" t="s">
        <v>135</v>
      </c>
      <c r="O15" s="91" t="e">
        <f>ROUND('[6]Sch-1'!U5*#REF!,0)</f>
        <v>#REF!</v>
      </c>
    </row>
    <row r="16" spans="1:15" ht="87.75" customHeight="1">
      <c r="A16" s="584"/>
      <c r="B16" s="797" t="s">
        <v>316</v>
      </c>
      <c r="C16" s="797"/>
      <c r="D16" s="809"/>
      <c r="E16" s="810"/>
      <c r="G16" s="92"/>
    </row>
    <row r="17" spans="1:15" ht="25.5" customHeight="1">
      <c r="A17" s="583" t="s">
        <v>136</v>
      </c>
      <c r="B17" s="805" t="s">
        <v>317</v>
      </c>
      <c r="C17" s="805"/>
      <c r="D17" s="806">
        <f>'Sch-3'!N125</f>
        <v>0</v>
      </c>
      <c r="E17" s="807"/>
      <c r="I17" s="356" t="s">
        <v>137</v>
      </c>
      <c r="K17" s="357">
        <f>IF(ISERROR(ROUND((#REF!+#REF!)*#REF!,0)),0, ROUND((#REF!+#REF!)*#REF!,0))</f>
        <v>0</v>
      </c>
      <c r="M17" s="356" t="s">
        <v>137</v>
      </c>
      <c r="O17" s="94">
        <f>IF(ISERROR(ROUND((#REF!+#REF!)*#REF!,0)),0, ROUND((#REF!+#REF!)*#REF!,0))</f>
        <v>0</v>
      </c>
    </row>
    <row r="18" spans="1:15" ht="84" customHeight="1">
      <c r="A18" s="584"/>
      <c r="B18" s="797" t="s">
        <v>318</v>
      </c>
      <c r="C18" s="797"/>
      <c r="D18" s="798"/>
      <c r="E18" s="799"/>
      <c r="G18" s="95"/>
      <c r="I18" s="358" t="e">
        <f>#REF!/'Sch-1'!Y1</f>
        <v>#REF!</v>
      </c>
      <c r="K18" s="355">
        <f>'[6]Sch-1'!U3</f>
        <v>0</v>
      </c>
      <c r="M18" s="358" t="e">
        <f>I18</f>
        <v>#REF!</v>
      </c>
      <c r="O18" s="80">
        <f>'[6]Sch-1'!U5</f>
        <v>0</v>
      </c>
    </row>
    <row r="19" spans="1:15" ht="33" customHeight="1" thickBot="1">
      <c r="A19" s="585"/>
      <c r="B19" s="586" t="s">
        <v>321</v>
      </c>
      <c r="C19" s="587"/>
      <c r="D19" s="795">
        <f>D15+D17</f>
        <v>0</v>
      </c>
      <c r="E19" s="796"/>
    </row>
    <row r="20" spans="1:15" ht="30" customHeight="1">
      <c r="A20" s="96"/>
      <c r="B20" s="96"/>
      <c r="C20" s="97"/>
      <c r="D20" s="96"/>
      <c r="E20" s="96"/>
    </row>
    <row r="21" spans="1:15" ht="30" customHeight="1">
      <c r="A21" s="98" t="s">
        <v>142</v>
      </c>
      <c r="B21" s="590" t="str">
        <f>'Names of Bidder'!C22&amp;" "&amp;'Names of Bidder'!D22&amp;" "&amp;'Names of Bidder'!E22</f>
        <v xml:space="preserve">  </v>
      </c>
      <c r="C21" s="97" t="s">
        <v>143</v>
      </c>
      <c r="D21" s="793" t="str">
        <f>IF('Names of Bidder'!C19="","",'Names of Bidder'!C19)</f>
        <v/>
      </c>
      <c r="E21" s="794"/>
      <c r="F21" s="99"/>
    </row>
    <row r="22" spans="1:15" ht="30" customHeight="1">
      <c r="A22" s="98" t="s">
        <v>144</v>
      </c>
      <c r="B22" s="657" t="str">
        <f>IF('Names of Bidder'!C23="","",'Names of Bidder'!C23)</f>
        <v/>
      </c>
      <c r="C22" s="97" t="s">
        <v>145</v>
      </c>
      <c r="D22" s="793" t="str">
        <f>IF('Names of Bidder'!C20="","",'Names of Bidder'!C20)</f>
        <v/>
      </c>
      <c r="E22" s="794"/>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algorithmName="SHA-512" hashValue="dMxPD0EICaPV5q5K7HJBtFinSh2e0aKa5MY4zmo6nd4YZOiZOxzkTD1WIifJVT7XcMEfvsfdolvl1VHBG7x7fg==" saltValue="aoH3nkT3D/yj/6ajTqspjQ==" spinCount="100000" sheet="1" formatColumns="0" formatRows="0" selectLockedCells="1"/>
  <dataConsolidate/>
  <customSheetViews>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customWidth="1"/>
    <col min="7" max="7" width="34.140625" style="80" customWidth="1"/>
    <col min="8" max="8" width="11.42578125" style="80" customWidth="1"/>
    <col min="9" max="9" width="14" style="355" customWidth="1"/>
    <col min="10" max="10" width="14.42578125" style="355" customWidth="1"/>
    <col min="11" max="11" width="17.140625" style="355" customWidth="1"/>
    <col min="12" max="13" width="11.42578125" style="355" customWidth="1"/>
    <col min="14" max="14" width="21.28515625" style="355" customWidth="1"/>
    <col min="15" max="15" width="18.28515625" style="80" customWidth="1"/>
    <col min="16" max="17" width="11.42578125" style="80" customWidth="1"/>
    <col min="18" max="18" width="11.42578125" style="106" customWidth="1"/>
    <col min="19" max="24" width="11.42578125" style="80" customWidth="1"/>
    <col min="25" max="16384" width="11.42578125" style="106"/>
  </cols>
  <sheetData>
    <row r="1" spans="1:15" ht="18" customHeight="1">
      <c r="A1" s="76" t="str">
        <f>Cover!B3</f>
        <v>CC/NT/W-TW/DOM/A04/25/06315</v>
      </c>
      <c r="B1" s="77"/>
      <c r="C1" s="78"/>
      <c r="D1" s="78"/>
      <c r="E1" s="79" t="s">
        <v>127</v>
      </c>
    </row>
    <row r="2" spans="1:15" ht="8.1" customHeight="1">
      <c r="A2" s="81"/>
      <c r="B2" s="82"/>
      <c r="C2" s="83"/>
      <c r="D2" s="83"/>
      <c r="E2" s="84"/>
      <c r="F2" s="85"/>
    </row>
    <row r="3" spans="1:15" ht="111" customHeight="1">
      <c r="A3" s="813" t="str">
        <f>Cover!$B$2</f>
        <v xml:space="preserve">Tower Package TW03 for Zing-Zingbar to Sissu portion of ±350 KV HVDC Pang-Kaithal Transmission Line associated with Transmission system for evacuation of RE power from renewable energy parks in Leh (5 GW Leh-Kaithal transmission corridor)
</v>
      </c>
      <c r="B3" s="813"/>
      <c r="C3" s="813"/>
      <c r="D3" s="813"/>
      <c r="E3" s="813"/>
    </row>
    <row r="4" spans="1:15" ht="21.95" customHeight="1">
      <c r="A4" s="801" t="s">
        <v>128</v>
      </c>
      <c r="B4" s="801"/>
      <c r="C4" s="801"/>
      <c r="D4" s="801"/>
      <c r="E4" s="801"/>
    </row>
    <row r="5" spans="1:15" ht="12" customHeight="1">
      <c r="A5" s="86"/>
      <c r="B5" s="87"/>
      <c r="C5" s="87"/>
      <c r="D5" s="87"/>
      <c r="E5" s="87"/>
    </row>
    <row r="6" spans="1:15" ht="20.25" customHeight="1">
      <c r="A6" s="758" t="s">
        <v>339</v>
      </c>
      <c r="B6" s="758"/>
      <c r="C6" s="4"/>
      <c r="D6" s="87"/>
      <c r="E6" s="87"/>
    </row>
    <row r="7" spans="1:15" ht="18" customHeight="1">
      <c r="A7" s="762">
        <f>'Sch-1'!A7</f>
        <v>0</v>
      </c>
      <c r="B7" s="762"/>
      <c r="C7" s="762"/>
      <c r="D7" s="88" t="s">
        <v>1</v>
      </c>
    </row>
    <row r="8" spans="1:15" ht="18" customHeight="1">
      <c r="A8" s="759" t="str">
        <f>"Bidder’s Name and Address  (" &amp; MID('Names of Bidder'!A9,9, 20) &amp; ") :"</f>
        <v>Bidder’s Name and Address  (Sole Bidder) :</v>
      </c>
      <c r="B8" s="759"/>
      <c r="C8" s="759"/>
      <c r="D8" s="89" t="str">
        <f>'Sch-1'!K8</f>
        <v>Contract Services</v>
      </c>
    </row>
    <row r="9" spans="1:15" ht="18" customHeight="1">
      <c r="A9" s="418" t="s">
        <v>12</v>
      </c>
      <c r="B9" s="418" t="str">
        <f>IF('Names of Bidder'!C9=0, "", 'Names of Bidder'!C9)</f>
        <v/>
      </c>
      <c r="C9" s="106"/>
      <c r="D9" s="89" t="str">
        <f>'Sch-1'!K9</f>
        <v>Power Grid Corporation of India Ltd.,</v>
      </c>
    </row>
    <row r="10" spans="1:15" ht="18" customHeight="1">
      <c r="A10" s="418" t="s">
        <v>11</v>
      </c>
      <c r="B10" s="235" t="str">
        <f>IF('Names of Bidder'!C10=0, "", 'Names of Bidder'!C10)</f>
        <v/>
      </c>
      <c r="C10" s="106"/>
      <c r="D10" s="89" t="str">
        <f>'Sch-1'!K10</f>
        <v>"Saudamini", Plot No.-2</v>
      </c>
    </row>
    <row r="11" spans="1:15" ht="18" customHeight="1">
      <c r="A11" s="375"/>
      <c r="B11" s="235" t="str">
        <f>IF('Names of Bidder'!C11=0, "", 'Names of Bidder'!C11)</f>
        <v/>
      </c>
      <c r="C11" s="106"/>
      <c r="D11" s="89" t="str">
        <f>'Sch-1'!K11</f>
        <v xml:space="preserve">Sector-29, </v>
      </c>
    </row>
    <row r="12" spans="1:15" ht="18" customHeight="1">
      <c r="A12" s="375"/>
      <c r="B12" s="235" t="str">
        <f>IF('Names of Bidder'!C12=0, "", 'Names of Bidder'!C12)</f>
        <v/>
      </c>
      <c r="C12" s="106"/>
      <c r="D12" s="89" t="str">
        <f>'Sch-1'!K12</f>
        <v>Gurgaon (Haryana) - 122001</v>
      </c>
    </row>
    <row r="13" spans="1:15" ht="8.1" customHeight="1" thickBot="1"/>
    <row r="14" spans="1:15" ht="21.95" customHeight="1">
      <c r="A14" s="582" t="s">
        <v>129</v>
      </c>
      <c r="B14" s="802" t="s">
        <v>130</v>
      </c>
      <c r="C14" s="802"/>
      <c r="D14" s="803" t="s">
        <v>131</v>
      </c>
      <c r="E14" s="804"/>
      <c r="I14" s="811"/>
      <c r="J14" s="811"/>
      <c r="K14" s="811"/>
      <c r="M14" s="808"/>
      <c r="N14" s="808"/>
      <c r="O14" s="808"/>
    </row>
    <row r="15" spans="1:15" ht="24.75" customHeight="1">
      <c r="A15" s="583" t="s">
        <v>134</v>
      </c>
      <c r="B15" s="805" t="s">
        <v>315</v>
      </c>
      <c r="C15" s="805"/>
      <c r="D15" s="816">
        <f>'Sch-1'!S136</f>
        <v>0</v>
      </c>
      <c r="E15" s="817"/>
      <c r="I15" s="356"/>
      <c r="K15" s="356"/>
      <c r="M15" s="356"/>
      <c r="O15" s="91"/>
    </row>
    <row r="16" spans="1:15" ht="81" customHeight="1">
      <c r="A16" s="584"/>
      <c r="B16" s="797" t="s">
        <v>316</v>
      </c>
      <c r="C16" s="797"/>
      <c r="D16" s="818"/>
      <c r="E16" s="819"/>
      <c r="G16" s="92"/>
    </row>
    <row r="17" spans="1:15" ht="24.75" customHeight="1">
      <c r="A17" s="583" t="s">
        <v>136</v>
      </c>
      <c r="B17" s="805" t="s">
        <v>317</v>
      </c>
      <c r="C17" s="805"/>
      <c r="D17" s="806">
        <f>'Sch-3'!Q125</f>
        <v>0</v>
      </c>
      <c r="E17" s="807"/>
      <c r="I17" s="356"/>
      <c r="K17" s="357"/>
      <c r="M17" s="356"/>
      <c r="O17" s="94"/>
    </row>
    <row r="18" spans="1:15" ht="81.75" customHeight="1">
      <c r="A18" s="584"/>
      <c r="B18" s="797" t="s">
        <v>318</v>
      </c>
      <c r="C18" s="797"/>
      <c r="D18" s="814"/>
      <c r="E18" s="815"/>
      <c r="G18" s="95"/>
      <c r="I18" s="358"/>
      <c r="M18" s="358"/>
    </row>
    <row r="19" spans="1:15" ht="33" customHeight="1" thickBot="1">
      <c r="A19" s="585"/>
      <c r="B19" s="586" t="s">
        <v>321</v>
      </c>
      <c r="C19" s="587"/>
      <c r="D19" s="795">
        <f>D15+D17</f>
        <v>0</v>
      </c>
      <c r="E19" s="796"/>
    </row>
    <row r="20" spans="1:15" ht="30" customHeight="1">
      <c r="A20" s="96"/>
      <c r="B20" s="96"/>
      <c r="C20" s="97"/>
      <c r="D20" s="96"/>
      <c r="E20" s="96"/>
    </row>
    <row r="21" spans="1:15" ht="30" customHeight="1">
      <c r="A21" s="98" t="s">
        <v>142</v>
      </c>
      <c r="B21" s="590" t="str">
        <f>'Sch-5'!B21</f>
        <v xml:space="preserve">  </v>
      </c>
      <c r="C21" s="97" t="s">
        <v>143</v>
      </c>
      <c r="D21" s="812" t="str">
        <f>'Sch-5'!D21</f>
        <v/>
      </c>
      <c r="E21" s="812"/>
      <c r="F21" s="99"/>
    </row>
    <row r="22" spans="1:15" ht="30" customHeight="1">
      <c r="A22" s="98" t="s">
        <v>144</v>
      </c>
      <c r="B22" s="591" t="str">
        <f>'Sch-5'!B22</f>
        <v/>
      </c>
      <c r="C22" s="97" t="s">
        <v>145</v>
      </c>
      <c r="D22" s="812" t="str">
        <f>'Sch-5'!D22</f>
        <v/>
      </c>
      <c r="E22" s="812"/>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password="EE0B" sheet="1" objects="1" scenarios="1" formatColumns="0" formatRows="0" selectLockedCells="1"/>
  <dataConsolidate/>
  <customSheetViews>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1"/>
  <headerFooter alignWithMargins="0">
    <oddFooter>&amp;R&amp;"Book Antiqua,Bold"&amp;10Schedule-5/ Page &amp;P of &amp;N</oddFooter>
  </headerFooter>
  <ignoredErrors>
    <ignoredError sqref="D15" evalError="1"/>
  </ignoredErrors>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70" zoomScaleSheetLayoutView="70" workbookViewId="0">
      <selection activeCell="A3" sqref="A3:D3"/>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CC/NT/W-TW/DOM/A04/25/06315</v>
      </c>
      <c r="B1" s="108"/>
      <c r="C1" s="109"/>
      <c r="D1" s="110" t="s">
        <v>146</v>
      </c>
    </row>
    <row r="2" spans="1:6" ht="18" customHeight="1">
      <c r="A2" s="111"/>
      <c r="B2" s="112"/>
      <c r="C2" s="113"/>
      <c r="D2" s="113"/>
    </row>
    <row r="3" spans="1:6" ht="129" customHeight="1">
      <c r="A3" s="829" t="str">
        <f>Cover!$B$2</f>
        <v xml:space="preserve">Tower Package TW03 for Zing-Zingbar to Sissu portion of ±350 KV HVDC Pang-Kaithal Transmission Line associated with Transmission system for evacuation of RE power from renewable energy parks in Leh (5 GW Leh-Kaithal transmission corridor)
</v>
      </c>
      <c r="B3" s="829"/>
      <c r="C3" s="829"/>
      <c r="D3" s="829"/>
      <c r="E3" s="114"/>
      <c r="F3" s="114"/>
    </row>
    <row r="4" spans="1:6" ht="21.95" customHeight="1">
      <c r="A4" s="801" t="s">
        <v>147</v>
      </c>
      <c r="B4" s="801"/>
      <c r="C4" s="801"/>
      <c r="D4" s="801"/>
    </row>
    <row r="5" spans="1:6" ht="18" customHeight="1">
      <c r="A5" s="115"/>
    </row>
    <row r="6" spans="1:6" ht="18" customHeight="1">
      <c r="A6" s="758" t="s">
        <v>339</v>
      </c>
      <c r="B6" s="758"/>
      <c r="C6" s="4"/>
    </row>
    <row r="7" spans="1:6" ht="18" customHeight="1">
      <c r="A7" s="762">
        <f>'Sch-1'!A7</f>
        <v>0</v>
      </c>
      <c r="B7" s="762"/>
      <c r="C7" s="762"/>
      <c r="D7" s="88" t="s">
        <v>1</v>
      </c>
    </row>
    <row r="8" spans="1:6" ht="21.75" customHeight="1">
      <c r="A8" s="759" t="str">
        <f>"Bidder’s Name and Address  (" &amp; MID('Names of Bidder'!A9,9, 20) &amp; ") :"</f>
        <v>Bidder’s Name and Address  (Sole Bidder) :</v>
      </c>
      <c r="B8" s="759"/>
      <c r="C8" s="759"/>
      <c r="D8" s="89" t="str">
        <f>'Sch-1'!K8</f>
        <v>Contract Services</v>
      </c>
    </row>
    <row r="9" spans="1:6" ht="18" customHeight="1">
      <c r="A9" s="418" t="s">
        <v>12</v>
      </c>
      <c r="B9" s="418" t="str">
        <f>IF('Names of Bidder'!C9=0, "", 'Names of Bidder'!C9)</f>
        <v/>
      </c>
      <c r="C9" s="106"/>
      <c r="D9" s="89" t="str">
        <f>'Sch-1'!K9</f>
        <v>Power Grid Corporation of India Ltd.,</v>
      </c>
    </row>
    <row r="10" spans="1:6" ht="18" customHeight="1">
      <c r="A10" s="418" t="s">
        <v>11</v>
      </c>
      <c r="B10" s="235" t="str">
        <f>IF('Names of Bidder'!C10=0, "", 'Names of Bidder'!C10)</f>
        <v/>
      </c>
      <c r="C10" s="106"/>
      <c r="D10" s="89" t="str">
        <f>'Sch-1'!K10</f>
        <v>"Saudamini", Plot No.-2</v>
      </c>
    </row>
    <row r="11" spans="1:6" ht="18" customHeight="1">
      <c r="A11" s="375"/>
      <c r="B11" s="235" t="str">
        <f>IF('Names of Bidder'!C11=0, "", 'Names of Bidder'!C11)</f>
        <v/>
      </c>
      <c r="C11" s="106"/>
      <c r="D11" s="89" t="str">
        <f>'Sch-1'!K11</f>
        <v xml:space="preserve">Sector-29, </v>
      </c>
    </row>
    <row r="12" spans="1:6" ht="18" customHeight="1">
      <c r="A12" s="375"/>
      <c r="B12" s="235" t="str">
        <f>IF('Names of Bidder'!C12=0, "", 'Names of Bidder'!C12)</f>
        <v/>
      </c>
      <c r="C12" s="106"/>
      <c r="D12" s="89" t="str">
        <f>'Sch-1'!K12</f>
        <v>Gurgaon (Haryana) - 122001</v>
      </c>
    </row>
    <row r="13" spans="1:6" ht="18" customHeight="1" thickBot="1">
      <c r="A13" s="570"/>
      <c r="B13" s="570"/>
      <c r="C13" s="570"/>
      <c r="D13" s="88"/>
    </row>
    <row r="14" spans="1:6" ht="21.95" customHeight="1">
      <c r="A14" s="571" t="s">
        <v>129</v>
      </c>
      <c r="B14" s="827" t="s">
        <v>15</v>
      </c>
      <c r="C14" s="828"/>
      <c r="D14" s="572" t="s">
        <v>131</v>
      </c>
    </row>
    <row r="15" spans="1:6" ht="21.95" customHeight="1">
      <c r="A15" s="573" t="s">
        <v>134</v>
      </c>
      <c r="B15" s="824" t="s">
        <v>148</v>
      </c>
      <c r="C15" s="824"/>
      <c r="D15" s="574">
        <f>'Sch-1'!N136</f>
        <v>0</v>
      </c>
    </row>
    <row r="16" spans="1:6" ht="35.1" customHeight="1">
      <c r="A16" s="575"/>
      <c r="B16" s="825" t="s">
        <v>149</v>
      </c>
      <c r="C16" s="826"/>
      <c r="D16" s="576"/>
    </row>
    <row r="17" spans="1:6" ht="21.95" customHeight="1">
      <c r="A17" s="573" t="s">
        <v>136</v>
      </c>
      <c r="B17" s="824" t="s">
        <v>150</v>
      </c>
      <c r="C17" s="824"/>
      <c r="D17" s="574">
        <f>'Sch-2'!J136</f>
        <v>0</v>
      </c>
    </row>
    <row r="18" spans="1:6" ht="35.1" customHeight="1">
      <c r="A18" s="575"/>
      <c r="B18" s="825" t="s">
        <v>305</v>
      </c>
      <c r="C18" s="826"/>
      <c r="D18" s="576"/>
    </row>
    <row r="19" spans="1:6" ht="21.95" customHeight="1">
      <c r="A19" s="573" t="s">
        <v>138</v>
      </c>
      <c r="B19" s="824" t="s">
        <v>152</v>
      </c>
      <c r="C19" s="824"/>
      <c r="D19" s="574">
        <f>'Sch-3'!L125</f>
        <v>0</v>
      </c>
    </row>
    <row r="20" spans="1:6" ht="30" customHeight="1">
      <c r="A20" s="575"/>
      <c r="B20" s="825" t="s">
        <v>153</v>
      </c>
      <c r="C20" s="826"/>
      <c r="D20" s="576"/>
    </row>
    <row r="21" spans="1:6" ht="21.95" customHeight="1">
      <c r="A21" s="573" t="s">
        <v>139</v>
      </c>
      <c r="B21" s="824" t="s">
        <v>154</v>
      </c>
      <c r="C21" s="824"/>
      <c r="D21" s="577" t="s">
        <v>328</v>
      </c>
    </row>
    <row r="22" spans="1:6" ht="30" customHeight="1">
      <c r="A22" s="575"/>
      <c r="B22" s="825" t="s">
        <v>155</v>
      </c>
      <c r="C22" s="826"/>
      <c r="D22" s="576"/>
    </row>
    <row r="23" spans="1:6" ht="30" customHeight="1">
      <c r="A23" s="573">
        <v>5</v>
      </c>
      <c r="B23" s="824" t="s">
        <v>156</v>
      </c>
      <c r="C23" s="824"/>
      <c r="D23" s="574">
        <f>'Sch-5'!D19:E19</f>
        <v>0</v>
      </c>
    </row>
    <row r="24" spans="1:6" ht="23.25" customHeight="1">
      <c r="A24" s="575"/>
      <c r="B24" s="825" t="s">
        <v>157</v>
      </c>
      <c r="C24" s="826"/>
      <c r="D24" s="578"/>
    </row>
    <row r="25" spans="1:6" ht="21.95" customHeight="1">
      <c r="A25" s="573" t="s">
        <v>141</v>
      </c>
      <c r="B25" s="824" t="s">
        <v>158</v>
      </c>
      <c r="C25" s="824"/>
      <c r="D25" s="577" t="s">
        <v>328</v>
      </c>
    </row>
    <row r="26" spans="1:6" ht="35.1" customHeight="1">
      <c r="A26" s="575"/>
      <c r="B26" s="825" t="s">
        <v>159</v>
      </c>
      <c r="C26" s="826"/>
      <c r="D26" s="576"/>
    </row>
    <row r="27" spans="1:6" ht="18.75" customHeight="1">
      <c r="A27" s="820"/>
      <c r="B27" s="822" t="s">
        <v>336</v>
      </c>
      <c r="C27" s="822"/>
      <c r="D27" s="579"/>
    </row>
    <row r="28" spans="1:6" ht="18.75" customHeight="1" thickBot="1">
      <c r="A28" s="821"/>
      <c r="B28" s="823"/>
      <c r="C28" s="823"/>
      <c r="D28" s="580">
        <f>D15+D17+D19+D23</f>
        <v>0</v>
      </c>
    </row>
    <row r="29" spans="1:6" ht="18.75" customHeight="1">
      <c r="A29" s="125"/>
      <c r="B29" s="126"/>
      <c r="C29" s="126"/>
      <c r="D29" s="127"/>
    </row>
    <row r="30" spans="1:6" ht="27.95" customHeight="1">
      <c r="A30" s="125"/>
      <c r="B30" s="128"/>
      <c r="C30" s="128"/>
      <c r="D30" s="127"/>
    </row>
    <row r="31" spans="1:6" ht="27.95" customHeight="1">
      <c r="A31" s="129" t="s">
        <v>161</v>
      </c>
      <c r="B31" s="590" t="str">
        <f>'Sch-5 after discount'!B21</f>
        <v xml:space="preserve">  </v>
      </c>
      <c r="C31" s="128" t="s">
        <v>143</v>
      </c>
      <c r="D31" s="643" t="str">
        <f>'Sch-5 after discount'!D21</f>
        <v/>
      </c>
      <c r="F31" s="130"/>
    </row>
    <row r="32" spans="1:6" ht="27.95" customHeight="1">
      <c r="A32" s="129" t="s">
        <v>162</v>
      </c>
      <c r="B32" s="591" t="str">
        <f>'Sch-5 after discount'!B22</f>
        <v/>
      </c>
      <c r="C32" s="128" t="s">
        <v>145</v>
      </c>
      <c r="D32" s="643" t="str">
        <f>'Sch-5 after discount'!D22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xgjB2n1rHA9g2iDtJ9OkJibcU6w4yImHb8EzKUIi5mp0PXHBtL9dmBLvecdH1VFQJtMuBkKh8ikYWFzYvYZMww==" saltValue="e6aE7PMfMtG6h/G0emL/VA==" spinCount="100000" sheet="1" formatColumns="0" formatRows="0" selectLockedCells="1"/>
  <customSheetViews>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CC/NT/W-TW/DOM/A04/25/06315</v>
      </c>
      <c r="B1" s="108"/>
      <c r="C1" s="109"/>
      <c r="D1" s="110" t="s">
        <v>163</v>
      </c>
    </row>
    <row r="2" spans="1:6" ht="18" customHeight="1">
      <c r="A2" s="111"/>
      <c r="B2" s="112"/>
      <c r="C2" s="113"/>
      <c r="D2" s="113"/>
    </row>
    <row r="3" spans="1:6" ht="73.5" customHeight="1">
      <c r="A3" s="831" t="str">
        <f>Cover!$B$2</f>
        <v xml:space="preserve">Tower Package TW03 for Zing-Zingbar to Sissu portion of ±350 KV HVDC Pang-Kaithal Transmission Line associated with Transmission system for evacuation of RE power from renewable energy parks in Leh (5 GW Leh-Kaithal transmission corridor)
</v>
      </c>
      <c r="B3" s="831"/>
      <c r="C3" s="831"/>
      <c r="D3" s="831"/>
      <c r="E3" s="114"/>
      <c r="F3" s="114"/>
    </row>
    <row r="4" spans="1:6" ht="21.95" customHeight="1">
      <c r="A4" s="801" t="s">
        <v>147</v>
      </c>
      <c r="B4" s="801"/>
      <c r="C4" s="801"/>
      <c r="D4" s="801"/>
    </row>
    <row r="5" spans="1:6" ht="18" customHeight="1">
      <c r="A5" s="115"/>
    </row>
    <row r="6" spans="1:6" ht="18" customHeight="1">
      <c r="A6" s="24" t="e">
        <f>'Sch-1'!#REF!</f>
        <v>#REF!</v>
      </c>
      <c r="D6" s="88" t="s">
        <v>1</v>
      </c>
    </row>
    <row r="7" spans="1:6" ht="36" customHeight="1">
      <c r="A7" s="832" t="str">
        <f>'Sch-1'!A8</f>
        <v>Bidder’s Name and Address  (Sole Bidder) :</v>
      </c>
      <c r="B7" s="832"/>
      <c r="C7" s="832"/>
      <c r="D7" s="89" t="str">
        <f>'Sch-1'!K8</f>
        <v>Contract Services</v>
      </c>
    </row>
    <row r="8" spans="1:6" ht="18" customHeight="1">
      <c r="A8" s="28" t="s">
        <v>31</v>
      </c>
      <c r="B8" s="830" t="str">
        <f>IF('Sch-1'!C9=0, "", 'Sch-1'!C9)</f>
        <v/>
      </c>
      <c r="C8" s="830"/>
      <c r="D8" s="89" t="str">
        <f>'Sch-1'!K9</f>
        <v>Power Grid Corporation of India Ltd.,</v>
      </c>
    </row>
    <row r="9" spans="1:6" ht="18" customHeight="1">
      <c r="A9" s="28" t="s">
        <v>32</v>
      </c>
      <c r="B9" s="830" t="str">
        <f>IF('Sch-1'!C10=0, "", 'Sch-1'!C10)</f>
        <v/>
      </c>
      <c r="C9" s="830"/>
      <c r="D9" s="89" t="str">
        <f>'Sch-1'!K10</f>
        <v>"Saudamini", Plot No.-2</v>
      </c>
    </row>
    <row r="10" spans="1:6" ht="18" customHeight="1">
      <c r="A10" s="29"/>
      <c r="B10" s="830" t="str">
        <f>IF('Sch-1'!C11=0, "", 'Sch-1'!C11)</f>
        <v/>
      </c>
      <c r="C10" s="830"/>
      <c r="D10" s="89" t="str">
        <f>'Sch-1'!K11</f>
        <v xml:space="preserve">Sector-29, </v>
      </c>
    </row>
    <row r="11" spans="1:6" ht="18" customHeight="1">
      <c r="A11" s="29"/>
      <c r="B11" s="830" t="str">
        <f>IF('Sch-1'!C12=0, "", 'Sch-1'!C12)</f>
        <v/>
      </c>
      <c r="C11" s="830"/>
      <c r="D11" s="89" t="str">
        <f>'Sch-1'!K12</f>
        <v>Gurgaon (Haryana) - 122001</v>
      </c>
    </row>
    <row r="12" spans="1:6" ht="18" customHeight="1">
      <c r="A12" s="116"/>
      <c r="B12" s="116"/>
      <c r="C12" s="116"/>
      <c r="D12" s="88"/>
    </row>
    <row r="13" spans="1:6" ht="21.95" customHeight="1">
      <c r="A13" s="117" t="s">
        <v>129</v>
      </c>
      <c r="B13" s="835" t="s">
        <v>15</v>
      </c>
      <c r="C13" s="836"/>
      <c r="D13" s="118" t="s">
        <v>131</v>
      </c>
    </row>
    <row r="14" spans="1:6" ht="21.95" customHeight="1">
      <c r="A14" s="90" t="s">
        <v>134</v>
      </c>
      <c r="B14" s="824" t="s">
        <v>148</v>
      </c>
      <c r="C14" s="824"/>
      <c r="D14" s="119"/>
    </row>
    <row r="15" spans="1:6" ht="35.1" customHeight="1">
      <c r="A15" s="120"/>
      <c r="B15" s="825" t="s">
        <v>149</v>
      </c>
      <c r="C15" s="826"/>
      <c r="D15" s="121"/>
    </row>
    <row r="16" spans="1:6" ht="21.95" customHeight="1">
      <c r="A16" s="90" t="s">
        <v>136</v>
      </c>
      <c r="B16" s="824" t="s">
        <v>150</v>
      </c>
      <c r="C16" s="824"/>
      <c r="D16" s="119"/>
    </row>
    <row r="17" spans="1:6" ht="35.1" customHeight="1">
      <c r="A17" s="120"/>
      <c r="B17" s="825" t="s">
        <v>151</v>
      </c>
      <c r="C17" s="826"/>
      <c r="D17" s="121"/>
    </row>
    <row r="18" spans="1:6" ht="21.95" customHeight="1">
      <c r="A18" s="90" t="s">
        <v>138</v>
      </c>
      <c r="B18" s="824" t="s">
        <v>152</v>
      </c>
      <c r="C18" s="824"/>
      <c r="D18" s="119"/>
    </row>
    <row r="19" spans="1:6" ht="30" customHeight="1">
      <c r="A19" s="120"/>
      <c r="B19" s="825" t="s">
        <v>153</v>
      </c>
      <c r="C19" s="826"/>
      <c r="D19" s="121"/>
    </row>
    <row r="20" spans="1:6" ht="21.95" customHeight="1">
      <c r="A20" s="90" t="s">
        <v>139</v>
      </c>
      <c r="B20" s="824" t="s">
        <v>154</v>
      </c>
      <c r="C20" s="824"/>
      <c r="D20" s="122"/>
    </row>
    <row r="21" spans="1:6" ht="30" customHeight="1">
      <c r="A21" s="120"/>
      <c r="B21" s="825" t="s">
        <v>155</v>
      </c>
      <c r="C21" s="826"/>
      <c r="D21" s="121"/>
    </row>
    <row r="22" spans="1:6" ht="30" customHeight="1">
      <c r="A22" s="90">
        <v>5</v>
      </c>
      <c r="B22" s="824" t="s">
        <v>156</v>
      </c>
      <c r="C22" s="824"/>
      <c r="D22" s="119"/>
    </row>
    <row r="23" spans="1:6" ht="33" customHeight="1">
      <c r="A23" s="120"/>
      <c r="B23" s="825" t="s">
        <v>157</v>
      </c>
      <c r="C23" s="826"/>
      <c r="D23" s="135"/>
    </row>
    <row r="24" spans="1:6" ht="21.95" customHeight="1">
      <c r="A24" s="90" t="s">
        <v>141</v>
      </c>
      <c r="B24" s="824" t="s">
        <v>158</v>
      </c>
      <c r="C24" s="824"/>
      <c r="D24" s="122"/>
    </row>
    <row r="25" spans="1:6" ht="35.1" customHeight="1">
      <c r="A25" s="120"/>
      <c r="B25" s="825" t="s">
        <v>159</v>
      </c>
      <c r="C25" s="826"/>
      <c r="D25" s="121"/>
    </row>
    <row r="26" spans="1:6" ht="24" customHeight="1">
      <c r="A26" s="833"/>
      <c r="B26" s="834" t="s">
        <v>160</v>
      </c>
      <c r="C26" s="834"/>
      <c r="D26" s="123"/>
    </row>
    <row r="27" spans="1:6" ht="25.5" customHeight="1">
      <c r="A27" s="833"/>
      <c r="B27" s="834"/>
      <c r="C27" s="834"/>
      <c r="D27" s="124"/>
    </row>
    <row r="28" spans="1:6" ht="18.75" customHeight="1">
      <c r="A28" s="125"/>
      <c r="B28" s="126"/>
      <c r="C28" s="126"/>
      <c r="D28" s="127"/>
    </row>
    <row r="29" spans="1:6" ht="27.95" customHeight="1">
      <c r="A29" s="125"/>
      <c r="B29" s="126"/>
      <c r="C29" s="128"/>
      <c r="D29" s="127"/>
    </row>
    <row r="30" spans="1:6" ht="27.95" customHeight="1">
      <c r="A30" s="129" t="s">
        <v>161</v>
      </c>
      <c r="B30" s="93"/>
      <c r="C30" s="128" t="s">
        <v>143</v>
      </c>
      <c r="D30" s="93"/>
      <c r="F30" s="130"/>
    </row>
    <row r="31" spans="1:6" ht="27.95" customHeight="1">
      <c r="A31" s="129" t="s">
        <v>162</v>
      </c>
      <c r="B31" s="93"/>
      <c r="C31" s="128" t="s">
        <v>145</v>
      </c>
      <c r="D31" s="93"/>
      <c r="F31" s="111"/>
    </row>
    <row r="32" spans="1:6" ht="27.95" customHeight="1">
      <c r="A32" s="131"/>
      <c r="B32" s="112"/>
      <c r="C32" s="128"/>
      <c r="F32" s="111"/>
    </row>
    <row r="33" spans="1:6" ht="30" customHeight="1">
      <c r="A33" s="131"/>
      <c r="B33" s="112"/>
      <c r="C33" s="128"/>
      <c r="D33" s="131"/>
      <c r="F33" s="130"/>
    </row>
    <row r="34" spans="1:6" ht="30" customHeight="1">
      <c r="A34" s="132"/>
      <c r="B34" s="132"/>
      <c r="C34" s="133"/>
      <c r="E34" s="134"/>
    </row>
  </sheetData>
  <sheetProtection selectLockedCells="1"/>
  <customSheetViews>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70" zoomScaleSheetLayoutView="70" workbookViewId="0">
      <selection activeCell="A3" sqref="A3:D3"/>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5" width="18.42578125" style="106" hidden="1" customWidth="1"/>
    <col min="6" max="6" width="18.7109375" style="106" hidden="1" customWidth="1"/>
    <col min="7" max="16384" width="11.42578125" style="106"/>
  </cols>
  <sheetData>
    <row r="1" spans="1:6" ht="18" customHeight="1">
      <c r="A1" s="107" t="str">
        <f>Cover!B3</f>
        <v>CC/NT/W-TW/DOM/A04/25/06315</v>
      </c>
      <c r="B1" s="108"/>
      <c r="C1" s="109"/>
      <c r="D1" s="110" t="s">
        <v>146</v>
      </c>
    </row>
    <row r="2" spans="1:6" ht="18" customHeight="1">
      <c r="A2" s="111"/>
      <c r="B2" s="112"/>
      <c r="C2" s="113"/>
      <c r="D2" s="113"/>
    </row>
    <row r="3" spans="1:6" ht="128.25" customHeight="1">
      <c r="A3" s="800" t="str">
        <f>Cover!$B$2</f>
        <v xml:space="preserve">Tower Package TW03 for Zing-Zingbar to Sissu portion of ±350 KV HVDC Pang-Kaithal Transmission Line associated with Transmission system for evacuation of RE power from renewable energy parks in Leh (5 GW Leh-Kaithal transmission corridor)
</v>
      </c>
      <c r="B3" s="800"/>
      <c r="C3" s="800"/>
      <c r="D3" s="800"/>
      <c r="E3" s="114"/>
      <c r="F3" s="114"/>
    </row>
    <row r="4" spans="1:6" ht="21.95" customHeight="1">
      <c r="A4" s="801" t="s">
        <v>147</v>
      </c>
      <c r="B4" s="801"/>
      <c r="C4" s="801"/>
      <c r="D4" s="801"/>
    </row>
    <row r="5" spans="1:6" ht="18" customHeight="1">
      <c r="A5" s="115"/>
    </row>
    <row r="6" spans="1:6" ht="18" customHeight="1">
      <c r="A6" s="758" t="s">
        <v>339</v>
      </c>
      <c r="B6" s="758"/>
      <c r="C6" s="4"/>
    </row>
    <row r="7" spans="1:6" ht="18" customHeight="1">
      <c r="A7" s="762">
        <f>'Sch-1'!A7</f>
        <v>0</v>
      </c>
      <c r="B7" s="762"/>
      <c r="C7" s="762"/>
      <c r="D7" s="88" t="s">
        <v>1</v>
      </c>
    </row>
    <row r="8" spans="1:6" ht="22.5" customHeight="1">
      <c r="A8" s="759" t="str">
        <f>"Bidder’s Name and Address  (" &amp; MID('Names of Bidder'!A9,9, 20) &amp; ") :"</f>
        <v>Bidder’s Name and Address  (Sole Bidder) :</v>
      </c>
      <c r="B8" s="759"/>
      <c r="C8" s="759"/>
      <c r="D8" s="89" t="str">
        <f>'Sch-1'!K8</f>
        <v>Contract Services</v>
      </c>
    </row>
    <row r="9" spans="1:6" ht="18" customHeight="1">
      <c r="A9" s="418" t="s">
        <v>12</v>
      </c>
      <c r="B9" s="418" t="str">
        <f>IF('Names of Bidder'!C9=0, "", 'Names of Bidder'!C9)</f>
        <v/>
      </c>
      <c r="C9" s="106"/>
      <c r="D9" s="89" t="str">
        <f>'Sch-1'!K9</f>
        <v>Power Grid Corporation of India Ltd.,</v>
      </c>
    </row>
    <row r="10" spans="1:6" ht="18" customHeight="1">
      <c r="A10" s="418" t="s">
        <v>11</v>
      </c>
      <c r="B10" s="235" t="str">
        <f>IF('Names of Bidder'!C10=0, "", 'Names of Bidder'!C10)</f>
        <v/>
      </c>
      <c r="C10" s="106"/>
      <c r="D10" s="89" t="str">
        <f>'Sch-1'!K10</f>
        <v>"Saudamini", Plot No.-2</v>
      </c>
    </row>
    <row r="11" spans="1:6" ht="18" customHeight="1">
      <c r="A11" s="375"/>
      <c r="B11" s="235" t="str">
        <f>IF('Names of Bidder'!C11=0, "", 'Names of Bidder'!C11)</f>
        <v/>
      </c>
      <c r="C11" s="106"/>
      <c r="D11" s="89" t="str">
        <f>'Sch-1'!K11</f>
        <v xml:space="preserve">Sector-29, </v>
      </c>
    </row>
    <row r="12" spans="1:6" ht="18" customHeight="1">
      <c r="A12" s="375"/>
      <c r="B12" s="235" t="str">
        <f>IF('Names of Bidder'!C12=0, "", 'Names of Bidder'!C12)</f>
        <v/>
      </c>
      <c r="C12" s="106"/>
      <c r="D12" s="89" t="str">
        <f>'Sch-1'!K12</f>
        <v>Gurgaon (Haryana) - 122001</v>
      </c>
    </row>
    <row r="13" spans="1:6" ht="18" customHeight="1" thickBot="1">
      <c r="A13" s="570"/>
      <c r="B13" s="570"/>
      <c r="C13" s="570"/>
      <c r="D13" s="88"/>
    </row>
    <row r="14" spans="1:6" ht="21.95" customHeight="1">
      <c r="A14" s="571" t="s">
        <v>129</v>
      </c>
      <c r="B14" s="827" t="s">
        <v>15</v>
      </c>
      <c r="C14" s="828"/>
      <c r="D14" s="572" t="s">
        <v>131</v>
      </c>
      <c r="E14" s="548" t="s">
        <v>349</v>
      </c>
      <c r="F14" s="549" t="s">
        <v>348</v>
      </c>
    </row>
    <row r="15" spans="1:6" ht="21.95" customHeight="1">
      <c r="A15" s="573" t="s">
        <v>134</v>
      </c>
      <c r="B15" s="824" t="s">
        <v>148</v>
      </c>
      <c r="C15" s="824"/>
      <c r="D15" s="574">
        <f>E15*F15</f>
        <v>0</v>
      </c>
      <c r="E15" s="550">
        <f>'Sch-6'!D15</f>
        <v>0</v>
      </c>
      <c r="F15" s="567">
        <f>IF(Discount!H36&lt;0,0,Discount!H36)</f>
        <v>0</v>
      </c>
    </row>
    <row r="16" spans="1:6" ht="35.1" customHeight="1">
      <c r="A16" s="575"/>
      <c r="B16" s="825" t="s">
        <v>149</v>
      </c>
      <c r="C16" s="826"/>
      <c r="D16" s="576"/>
      <c r="E16" s="552"/>
      <c r="F16" s="567"/>
    </row>
    <row r="17" spans="1:6" ht="21.95" customHeight="1">
      <c r="A17" s="573" t="s">
        <v>136</v>
      </c>
      <c r="B17" s="824" t="s">
        <v>150</v>
      </c>
      <c r="C17" s="824"/>
      <c r="D17" s="574">
        <f>E17*F17</f>
        <v>0</v>
      </c>
      <c r="E17" s="550">
        <f>'Sch-6'!D17</f>
        <v>0</v>
      </c>
      <c r="F17" s="567">
        <f>IF(Discount!I36&lt;0,0,Discount!I36)</f>
        <v>0</v>
      </c>
    </row>
    <row r="18" spans="1:6" ht="35.1" customHeight="1">
      <c r="A18" s="575"/>
      <c r="B18" s="825" t="s">
        <v>305</v>
      </c>
      <c r="C18" s="826"/>
      <c r="D18" s="576"/>
      <c r="E18" s="552"/>
      <c r="F18" s="567"/>
    </row>
    <row r="19" spans="1:6" ht="21.95" customHeight="1">
      <c r="A19" s="573" t="s">
        <v>138</v>
      </c>
      <c r="B19" s="824" t="s">
        <v>152</v>
      </c>
      <c r="C19" s="824"/>
      <c r="D19" s="574">
        <f>E19*F19</f>
        <v>0</v>
      </c>
      <c r="E19" s="550">
        <f>'Sch-6'!D19</f>
        <v>0</v>
      </c>
      <c r="F19" s="567">
        <f>IF(Discount!J36&lt;0,0,Discount!J36)</f>
        <v>0</v>
      </c>
    </row>
    <row r="20" spans="1:6" ht="30" customHeight="1">
      <c r="A20" s="575"/>
      <c r="B20" s="825" t="s">
        <v>153</v>
      </c>
      <c r="C20" s="826"/>
      <c r="D20" s="576"/>
      <c r="E20" s="552"/>
      <c r="F20" s="551"/>
    </row>
    <row r="21" spans="1:6" ht="21.95" customHeight="1">
      <c r="A21" s="573" t="s">
        <v>139</v>
      </c>
      <c r="B21" s="824" t="s">
        <v>154</v>
      </c>
      <c r="C21" s="824"/>
      <c r="D21" s="577" t="s">
        <v>328</v>
      </c>
      <c r="E21" s="552"/>
      <c r="F21" s="551"/>
    </row>
    <row r="22" spans="1:6" ht="30" customHeight="1">
      <c r="A22" s="575"/>
      <c r="B22" s="825" t="s">
        <v>155</v>
      </c>
      <c r="C22" s="826"/>
      <c r="D22" s="576"/>
      <c r="E22" s="552"/>
      <c r="F22" s="551"/>
    </row>
    <row r="23" spans="1:6" ht="30" customHeight="1">
      <c r="A23" s="573">
        <v>5</v>
      </c>
      <c r="B23" s="824" t="s">
        <v>156</v>
      </c>
      <c r="C23" s="824"/>
      <c r="D23" s="574">
        <f>IF('Sch-5 after discount'!D19&lt;0,0,'Sch-5 after discount'!D19)</f>
        <v>0</v>
      </c>
      <c r="E23" s="552"/>
      <c r="F23" s="551"/>
    </row>
    <row r="24" spans="1:6" ht="25.5" customHeight="1">
      <c r="A24" s="575"/>
      <c r="B24" s="825" t="s">
        <v>157</v>
      </c>
      <c r="C24" s="826"/>
      <c r="D24" s="578"/>
      <c r="E24" s="552"/>
      <c r="F24" s="551"/>
    </row>
    <row r="25" spans="1:6" ht="21.95" customHeight="1">
      <c r="A25" s="573" t="s">
        <v>141</v>
      </c>
      <c r="B25" s="824" t="s">
        <v>158</v>
      </c>
      <c r="C25" s="824"/>
      <c r="D25" s="577" t="s">
        <v>328</v>
      </c>
      <c r="E25" s="552"/>
      <c r="F25" s="551"/>
    </row>
    <row r="26" spans="1:6" ht="35.1" customHeight="1">
      <c r="A26" s="575"/>
      <c r="B26" s="825" t="s">
        <v>159</v>
      </c>
      <c r="C26" s="826"/>
      <c r="D26" s="576"/>
      <c r="E26" s="552"/>
      <c r="F26" s="551"/>
    </row>
    <row r="27" spans="1:6" ht="18.75" customHeight="1">
      <c r="A27" s="820"/>
      <c r="B27" s="822" t="s">
        <v>336</v>
      </c>
      <c r="C27" s="822"/>
      <c r="D27" s="581"/>
      <c r="E27" s="552"/>
      <c r="F27" s="551"/>
    </row>
    <row r="28" spans="1:6" ht="18.75" customHeight="1" thickBot="1">
      <c r="A28" s="821"/>
      <c r="B28" s="823"/>
      <c r="C28" s="823"/>
      <c r="D28" s="580">
        <f>SUM(D15:D26)</f>
        <v>0</v>
      </c>
      <c r="E28" s="553"/>
      <c r="F28" s="554"/>
    </row>
    <row r="29" spans="1:6" ht="18.75" customHeight="1">
      <c r="A29" s="125"/>
      <c r="B29" s="126"/>
      <c r="C29" s="126"/>
      <c r="D29" s="127"/>
    </row>
    <row r="30" spans="1:6" ht="27.95" customHeight="1">
      <c r="A30" s="125"/>
      <c r="B30" s="128"/>
      <c r="C30" s="128"/>
      <c r="D30" s="127"/>
    </row>
    <row r="31" spans="1:6" ht="27.95" customHeight="1">
      <c r="A31" s="129" t="s">
        <v>161</v>
      </c>
      <c r="B31" s="590" t="str">
        <f>'Sch-6'!B31</f>
        <v xml:space="preserve">  </v>
      </c>
      <c r="C31" s="128" t="s">
        <v>143</v>
      </c>
      <c r="D31" s="644" t="str">
        <f>'Sch-6'!D31</f>
        <v/>
      </c>
      <c r="F31" s="130"/>
    </row>
    <row r="32" spans="1:6" ht="27.95" customHeight="1">
      <c r="A32" s="129" t="s">
        <v>162</v>
      </c>
      <c r="B32" s="591" t="str">
        <f>'Sch-6'!B32</f>
        <v/>
      </c>
      <c r="C32" s="128" t="s">
        <v>145</v>
      </c>
      <c r="D32" s="644" t="str">
        <f>'Sch-6'!D32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DWaFXtolw55ycmpRrw/TeJ1NkI+7H84YnwzbiB0fIoXiO18MKz1NpFk9vvdi4ddD7cgfU/k5P72tq+XY5D5j0Q==" saltValue="h6WTlD3TxY8I50xY1IaU5A==" spinCount="100000" sheet="1" formatColumns="0" formatRows="0" selectLockedCells="1"/>
  <customSheetViews>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1"/>
  <headerFooter alignWithMargins="0">
    <oddFooter>&amp;R&amp;"Book Antiqua,Bold"&amp;10Schedule-6/ Page &amp;P of &amp;N</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topLeftCell="A3" zoomScale="80" zoomScaleSheetLayoutView="80" workbookViewId="0">
      <selection activeCell="CW19" sqref="CW19"/>
    </sheetView>
  </sheetViews>
  <sheetFormatPr defaultColWidth="8.7109375" defaultRowHeight="16.5"/>
  <cols>
    <col min="1" max="1" width="6.5703125" style="252" customWidth="1"/>
    <col min="2" max="2" width="11.42578125" style="252" customWidth="1"/>
    <col min="3" max="3" width="15" style="252" customWidth="1"/>
    <col min="4" max="4" width="10.28515625" style="252" customWidth="1"/>
    <col min="5" max="8" width="15.140625" style="252" customWidth="1"/>
    <col min="9" max="9" width="22.85546875" style="371" customWidth="1"/>
    <col min="10" max="10" width="8.7109375" style="242" customWidth="1"/>
    <col min="11" max="11" width="10.28515625" style="242" customWidth="1"/>
    <col min="12" max="12" width="13.5703125" style="242" customWidth="1"/>
    <col min="13" max="13" width="14.28515625" style="242" customWidth="1"/>
    <col min="14" max="26" width="9.140625" style="274" customWidth="1"/>
    <col min="27" max="27" width="0" style="274" hidden="1" customWidth="1"/>
    <col min="28" max="28" width="15.85546875" style="274" hidden="1" customWidth="1"/>
    <col min="29" max="29" width="15.5703125" style="274" hidden="1" customWidth="1"/>
    <col min="30" max="30" width="24.42578125" style="274" hidden="1" customWidth="1"/>
    <col min="31" max="31" width="13.7109375" style="274" hidden="1" customWidth="1"/>
    <col min="32" max="33" width="0" style="274" hidden="1" customWidth="1"/>
    <col min="34" max="100" width="9.140625" style="274" customWidth="1"/>
    <col min="101" max="253" width="9.140625" style="239" customWidth="1"/>
    <col min="254" max="254" width="13" style="239" customWidth="1"/>
    <col min="255" max="255" width="35.85546875" style="239" customWidth="1"/>
    <col min="256" max="16384" width="8.7109375" style="239"/>
  </cols>
  <sheetData>
    <row r="1" spans="1:100" s="274" customFormat="1" ht="18" customHeight="1">
      <c r="A1" s="270" t="str">
        <f>Cover!B3</f>
        <v>CC/NT/W-TW/DOM/A04/25/06315</v>
      </c>
      <c r="B1" s="270"/>
      <c r="C1" s="270"/>
      <c r="D1" s="270"/>
      <c r="E1" s="270"/>
      <c r="F1" s="270"/>
      <c r="G1" s="270"/>
      <c r="H1" s="270"/>
      <c r="I1" s="363"/>
      <c r="J1" s="271"/>
      <c r="K1" s="271"/>
      <c r="L1" s="271"/>
      <c r="M1" s="272" t="s">
        <v>30</v>
      </c>
    </row>
    <row r="2" spans="1:100" s="274" customFormat="1" ht="12.75" customHeight="1">
      <c r="A2" s="275"/>
      <c r="B2" s="275"/>
      <c r="C2" s="275"/>
      <c r="D2" s="275"/>
      <c r="E2" s="275"/>
      <c r="F2" s="275"/>
      <c r="G2" s="275"/>
      <c r="H2" s="275"/>
      <c r="I2" s="364"/>
      <c r="J2" s="276"/>
      <c r="K2" s="276"/>
      <c r="L2" s="276"/>
      <c r="M2" s="276"/>
    </row>
    <row r="3" spans="1:100" s="274" customFormat="1" ht="91.5" customHeight="1">
      <c r="A3" s="837" t="str">
        <f>Cover!$B$2</f>
        <v xml:space="preserve">Tower Package TW03 for Zing-Zingbar to Sissu portion of ±350 KV HVDC Pang-Kaithal Transmission Line associated with Transmission system for evacuation of RE power from renewable energy parks in Leh (5 GW Leh-Kaithal transmission corridor)
</v>
      </c>
      <c r="B3" s="837"/>
      <c r="C3" s="837"/>
      <c r="D3" s="837"/>
      <c r="E3" s="837"/>
      <c r="F3" s="837"/>
      <c r="G3" s="837"/>
      <c r="H3" s="837"/>
      <c r="I3" s="837"/>
      <c r="J3" s="837"/>
      <c r="K3" s="837"/>
      <c r="L3" s="837"/>
      <c r="M3" s="837"/>
      <c r="AA3" s="274" t="s">
        <v>18</v>
      </c>
      <c r="AC3" s="274">
        <f>IF(ISERROR(#REF!/('[6]Sch-6'!D14+'[6]Sch-6'!D16+'[6]Sch-6'!D18)),0,#REF!/( '[6]Sch-6'!D14+'[6]Sch-6'!D16+'[6]Sch-6'!D18))</f>
        <v>0</v>
      </c>
    </row>
    <row r="4" spans="1:100" s="274" customFormat="1" ht="21.95" customHeight="1">
      <c r="A4" s="838" t="s">
        <v>19</v>
      </c>
      <c r="B4" s="838"/>
      <c r="C4" s="838"/>
      <c r="D4" s="838"/>
      <c r="E4" s="838"/>
      <c r="F4" s="838"/>
      <c r="G4" s="838"/>
      <c r="H4" s="838"/>
      <c r="I4" s="838"/>
      <c r="J4" s="838"/>
      <c r="K4" s="838"/>
      <c r="L4" s="838"/>
      <c r="M4" s="838"/>
      <c r="AA4" s="274" t="s">
        <v>20</v>
      </c>
      <c r="AC4" s="274" t="e">
        <f>#REF!</f>
        <v>#REF!</v>
      </c>
    </row>
    <row r="5" spans="1:100" s="274" customFormat="1" ht="27.95" customHeight="1">
      <c r="A5" s="279"/>
      <c r="B5" s="279"/>
      <c r="C5" s="279"/>
      <c r="D5" s="279"/>
      <c r="E5" s="422"/>
      <c r="F5" s="422"/>
      <c r="G5" s="422"/>
      <c r="H5" s="422"/>
      <c r="I5" s="365"/>
      <c r="K5" s="278"/>
      <c r="L5" s="277"/>
      <c r="M5" s="422"/>
    </row>
    <row r="6" spans="1:100" s="274" customFormat="1" ht="27.95" customHeight="1">
      <c r="A6" s="528"/>
      <c r="B6" s="758" t="s">
        <v>339</v>
      </c>
      <c r="C6" s="758"/>
      <c r="D6" s="4"/>
      <c r="E6" s="422"/>
      <c r="F6" s="422"/>
      <c r="G6" s="422"/>
      <c r="H6" s="422"/>
      <c r="I6" s="365"/>
      <c r="K6" s="278"/>
      <c r="L6" s="277"/>
      <c r="M6" s="422"/>
    </row>
    <row r="7" spans="1:100" s="274" customFormat="1" ht="27.95" customHeight="1">
      <c r="A7" s="525"/>
      <c r="B7" s="762">
        <f>'Sch-1'!A7</f>
        <v>0</v>
      </c>
      <c r="C7" s="762"/>
      <c r="D7" s="762"/>
      <c r="E7" s="762"/>
      <c r="F7" s="762"/>
      <c r="G7" s="762"/>
      <c r="H7" s="762"/>
      <c r="I7" s="365"/>
      <c r="K7" s="278"/>
      <c r="L7" s="277"/>
      <c r="M7" s="422"/>
    </row>
    <row r="8" spans="1:100" s="466" customFormat="1" ht="16.5" customHeight="1">
      <c r="A8" s="527"/>
      <c r="B8" s="759" t="str">
        <f>'Sch-1'!A8</f>
        <v>Bidder’s Name and Address  (Sole Bidder) :</v>
      </c>
      <c r="C8" s="759"/>
      <c r="D8" s="759"/>
      <c r="E8" s="759"/>
      <c r="F8" s="759"/>
      <c r="G8" s="759"/>
      <c r="H8" s="759"/>
      <c r="I8" s="25"/>
      <c r="J8" s="25"/>
      <c r="K8" s="88" t="s">
        <v>1</v>
      </c>
      <c r="L8" s="23"/>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row>
    <row r="9" spans="1:100" s="466" customFormat="1">
      <c r="A9" s="418"/>
      <c r="B9" s="418" t="s">
        <v>12</v>
      </c>
      <c r="C9" s="762" t="str">
        <f>'Sch-1'!C9</f>
        <v/>
      </c>
      <c r="D9" s="762"/>
      <c r="E9" s="762"/>
      <c r="F9" s="762"/>
      <c r="G9" s="235"/>
      <c r="H9" s="235"/>
      <c r="I9" s="235"/>
      <c r="J9" s="235"/>
      <c r="K9" s="89" t="s">
        <v>2</v>
      </c>
      <c r="L9" s="23"/>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row>
    <row r="10" spans="1:100" s="466" customFormat="1">
      <c r="A10" s="418"/>
      <c r="B10" s="418" t="s">
        <v>11</v>
      </c>
      <c r="C10" s="761" t="str">
        <f>'Sch-1'!C10</f>
        <v/>
      </c>
      <c r="D10" s="761"/>
      <c r="E10" s="761"/>
      <c r="F10" s="761"/>
      <c r="G10" s="235"/>
      <c r="H10" s="235"/>
      <c r="I10" s="235"/>
      <c r="J10" s="235"/>
      <c r="K10" s="89" t="s">
        <v>3</v>
      </c>
      <c r="L10" s="23"/>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row>
    <row r="11" spans="1:100" s="466" customFormat="1">
      <c r="A11" s="375"/>
      <c r="B11" s="375"/>
      <c r="C11" s="761" t="str">
        <f>'Sch-1'!C11</f>
        <v/>
      </c>
      <c r="D11" s="761"/>
      <c r="E11" s="761"/>
      <c r="F11" s="761"/>
      <c r="G11" s="235"/>
      <c r="H11" s="235"/>
      <c r="I11" s="235"/>
      <c r="J11" s="235"/>
      <c r="K11" s="89" t="s">
        <v>4</v>
      </c>
      <c r="L11" s="23"/>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row>
    <row r="12" spans="1:100" s="466" customFormat="1">
      <c r="A12" s="375"/>
      <c r="B12" s="375"/>
      <c r="C12" s="761" t="str">
        <f>'Sch-1'!C12</f>
        <v/>
      </c>
      <c r="D12" s="761"/>
      <c r="E12" s="761"/>
      <c r="F12" s="761"/>
      <c r="G12" s="235"/>
      <c r="H12" s="235"/>
      <c r="I12" s="235"/>
      <c r="J12" s="235"/>
      <c r="K12" s="89" t="s">
        <v>5</v>
      </c>
      <c r="L12" s="23"/>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row>
    <row r="13" spans="1:100" s="274" customFormat="1" ht="21" customHeight="1">
      <c r="A13" s="279"/>
      <c r="B13" s="279"/>
      <c r="C13" s="279"/>
      <c r="D13" s="279"/>
      <c r="E13" s="279"/>
      <c r="F13" s="279"/>
      <c r="G13" s="279"/>
      <c r="H13" s="279"/>
      <c r="I13" s="366"/>
      <c r="J13" s="422"/>
      <c r="K13" s="89" t="s">
        <v>6</v>
      </c>
      <c r="L13" s="273"/>
      <c r="M13" s="273"/>
    </row>
    <row r="14" spans="1:100" s="274" customFormat="1" ht="27.95" customHeight="1">
      <c r="A14" s="844" t="s">
        <v>472</v>
      </c>
      <c r="B14" s="844"/>
      <c r="C14" s="844"/>
      <c r="D14" s="844"/>
      <c r="E14" s="844"/>
      <c r="F14" s="844"/>
      <c r="G14" s="844"/>
      <c r="H14" s="844"/>
      <c r="I14" s="844"/>
      <c r="J14" s="844"/>
      <c r="K14" s="844"/>
      <c r="L14" s="844"/>
      <c r="M14" s="844"/>
    </row>
    <row r="15" spans="1:100" s="274" customFormat="1" ht="115.5" customHeight="1">
      <c r="A15" s="463" t="s">
        <v>33</v>
      </c>
      <c r="B15" s="359" t="s">
        <v>260</v>
      </c>
      <c r="C15" s="359" t="s">
        <v>261</v>
      </c>
      <c r="D15" s="463" t="s">
        <v>39</v>
      </c>
      <c r="E15" s="467" t="s">
        <v>319</v>
      </c>
      <c r="F15" s="468" t="s">
        <v>320</v>
      </c>
      <c r="G15" s="468" t="s">
        <v>301</v>
      </c>
      <c r="H15" s="468" t="s">
        <v>310</v>
      </c>
      <c r="I15" s="464" t="s">
        <v>34</v>
      </c>
      <c r="J15" s="464" t="s">
        <v>9</v>
      </c>
      <c r="K15" s="464" t="s">
        <v>16</v>
      </c>
      <c r="L15" s="464" t="s">
        <v>35</v>
      </c>
      <c r="M15" s="465" t="s">
        <v>36</v>
      </c>
      <c r="AB15" s="274" t="s">
        <v>37</v>
      </c>
      <c r="AD15" s="274" t="s">
        <v>22</v>
      </c>
      <c r="AE15" s="274" t="s">
        <v>38</v>
      </c>
    </row>
    <row r="16" spans="1:100">
      <c r="A16" s="470"/>
      <c r="B16" s="470"/>
      <c r="C16" s="470"/>
      <c r="D16" s="470"/>
      <c r="E16" s="470"/>
      <c r="F16" s="470"/>
      <c r="G16" s="470"/>
      <c r="H16" s="470"/>
      <c r="I16" s="471"/>
      <c r="J16" s="472"/>
      <c r="K16" s="472"/>
      <c r="L16" s="472"/>
      <c r="M16" s="472"/>
    </row>
    <row r="17" spans="1:100" s="382" customFormat="1" ht="23.25" customHeight="1">
      <c r="A17" s="424"/>
      <c r="B17" s="424"/>
      <c r="C17" s="424"/>
      <c r="D17" s="424"/>
      <c r="F17" s="424"/>
      <c r="G17" s="473" t="s">
        <v>327</v>
      </c>
      <c r="H17" s="424"/>
      <c r="I17" s="424"/>
      <c r="J17" s="424"/>
      <c r="K17" s="424"/>
      <c r="L17" s="424"/>
      <c r="M17" s="42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row>
    <row r="18" spans="1:100" ht="22.5" customHeight="1">
      <c r="A18" s="845"/>
      <c r="B18" s="845"/>
      <c r="C18" s="845"/>
      <c r="D18" s="845"/>
      <c r="E18" s="845"/>
      <c r="F18" s="845"/>
      <c r="G18" s="845"/>
      <c r="H18" s="845"/>
      <c r="I18" s="845"/>
      <c r="J18" s="474"/>
      <c r="K18" s="474"/>
      <c r="L18" s="474"/>
      <c r="M18" s="474"/>
    </row>
    <row r="19" spans="1:100" ht="26.25" customHeight="1">
      <c r="B19" s="342"/>
      <c r="C19" s="343"/>
      <c r="D19" s="343"/>
      <c r="E19" s="343"/>
      <c r="F19" s="343"/>
      <c r="G19" s="343"/>
      <c r="H19" s="343"/>
      <c r="I19" s="343"/>
      <c r="J19" s="343"/>
      <c r="K19" s="343"/>
      <c r="L19" s="344"/>
      <c r="M19" s="469"/>
    </row>
    <row r="20" spans="1:100">
      <c r="B20" s="343"/>
      <c r="C20" s="343"/>
      <c r="D20" s="343"/>
      <c r="E20" s="343"/>
      <c r="F20" s="343"/>
      <c r="G20" s="343"/>
      <c r="H20" s="343"/>
      <c r="I20" s="343"/>
      <c r="J20" s="343"/>
      <c r="K20" s="343"/>
      <c r="L20" s="345"/>
      <c r="M20" s="469"/>
    </row>
    <row r="21" spans="1:100" s="430" customFormat="1">
      <c r="B21" s="683" t="s">
        <v>307</v>
      </c>
      <c r="C21" s="846" t="str">
        <f>'Sch-6 (After Discount)'!B31</f>
        <v xml:space="preserve">  </v>
      </c>
      <c r="D21" s="841"/>
      <c r="H21" s="842" t="s">
        <v>309</v>
      </c>
      <c r="I21" s="842"/>
      <c r="J21" s="839" t="str">
        <f>'Sch-6 (After Discount)'!D31</f>
        <v/>
      </c>
      <c r="K21" s="839"/>
      <c r="L21" s="839"/>
      <c r="M21" s="839"/>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row>
    <row r="22" spans="1:100" s="430" customFormat="1" ht="16.5" customHeight="1">
      <c r="B22" s="683" t="s">
        <v>308</v>
      </c>
      <c r="C22" s="840" t="str">
        <f>'Sch-6'!B32</f>
        <v/>
      </c>
      <c r="D22" s="841"/>
      <c r="H22" s="842" t="s">
        <v>124</v>
      </c>
      <c r="I22" s="842"/>
      <c r="J22" s="839" t="str">
        <f>'Sch-6 (After Discount)'!D32</f>
        <v/>
      </c>
      <c r="K22" s="839"/>
      <c r="L22" s="839"/>
      <c r="M22" s="839"/>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row>
    <row r="23" spans="1:100">
      <c r="B23" s="847"/>
      <c r="C23" s="847"/>
      <c r="D23" s="847"/>
      <c r="E23" s="847"/>
      <c r="F23" s="847"/>
      <c r="G23" s="847"/>
      <c r="H23" s="847"/>
      <c r="I23" s="847"/>
      <c r="J23" s="847"/>
      <c r="K23" s="847"/>
      <c r="L23" s="847"/>
      <c r="M23" s="469"/>
    </row>
    <row r="24" spans="1:100">
      <c r="B24" s="346"/>
      <c r="C24" s="346"/>
      <c r="D24" s="848"/>
      <c r="E24" s="848"/>
      <c r="F24" s="848"/>
      <c r="G24" s="848"/>
      <c r="H24" s="848"/>
      <c r="I24" s="848"/>
      <c r="J24" s="848"/>
      <c r="K24" s="848"/>
      <c r="L24" s="848"/>
      <c r="M24" s="469"/>
    </row>
    <row r="25" spans="1:100">
      <c r="B25" s="347"/>
      <c r="C25" s="348"/>
      <c r="D25" s="848"/>
      <c r="E25" s="848"/>
      <c r="F25" s="848"/>
      <c r="G25" s="848"/>
      <c r="H25" s="848"/>
      <c r="I25" s="848"/>
      <c r="J25" s="848"/>
      <c r="K25" s="848"/>
      <c r="L25" s="848"/>
      <c r="M25" s="469"/>
    </row>
    <row r="26" spans="1:100">
      <c r="B26" s="347"/>
      <c r="C26" s="349"/>
      <c r="D26" s="848"/>
      <c r="E26" s="848"/>
      <c r="F26" s="848"/>
      <c r="G26" s="848"/>
      <c r="H26" s="848"/>
      <c r="I26" s="848"/>
      <c r="J26" s="848"/>
      <c r="K26" s="848"/>
      <c r="L26" s="848"/>
      <c r="M26" s="469"/>
    </row>
    <row r="27" spans="1:100">
      <c r="B27" s="22"/>
      <c r="C27" s="21"/>
      <c r="D27" s="848"/>
      <c r="E27" s="848"/>
      <c r="F27" s="848"/>
      <c r="G27" s="848"/>
      <c r="H27" s="848"/>
      <c r="I27" s="848"/>
      <c r="J27" s="848"/>
      <c r="K27" s="848"/>
      <c r="L27" s="848"/>
      <c r="M27" s="469"/>
    </row>
    <row r="28" spans="1:100">
      <c r="B28" s="22"/>
      <c r="C28" s="21"/>
      <c r="D28" s="343"/>
      <c r="E28" s="343"/>
      <c r="F28" s="343"/>
      <c r="G28" s="343"/>
      <c r="H28" s="343"/>
      <c r="I28" s="343"/>
      <c r="J28" s="343"/>
      <c r="K28" s="343"/>
      <c r="L28" s="343"/>
      <c r="M28" s="469"/>
    </row>
    <row r="29" spans="1:100">
      <c r="B29" s="350"/>
      <c r="C29" s="849"/>
      <c r="D29" s="849"/>
      <c r="E29" s="849"/>
      <c r="F29" s="849"/>
      <c r="G29" s="849"/>
      <c r="H29" s="849"/>
      <c r="I29" s="849"/>
      <c r="J29" s="849"/>
      <c r="K29" s="849"/>
      <c r="L29" s="351"/>
      <c r="M29" s="469"/>
    </row>
    <row r="59" spans="1:100" s="238" customFormat="1">
      <c r="A59" s="243"/>
      <c r="B59" s="243"/>
      <c r="C59" s="243"/>
      <c r="D59" s="243"/>
      <c r="E59" s="243"/>
      <c r="F59" s="243"/>
      <c r="G59" s="243"/>
      <c r="H59" s="243"/>
      <c r="I59" s="367"/>
      <c r="J59" s="244"/>
      <c r="K59" s="244"/>
      <c r="L59" s="244"/>
      <c r="M59" s="24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274"/>
      <c r="CO59" s="274"/>
      <c r="CP59" s="274"/>
      <c r="CQ59" s="274"/>
      <c r="CR59" s="274"/>
      <c r="CS59" s="274"/>
      <c r="CT59" s="274"/>
      <c r="CU59" s="274"/>
      <c r="CV59" s="274"/>
    </row>
    <row r="60" spans="1:100" s="238" customFormat="1">
      <c r="A60" s="243"/>
      <c r="B60" s="243"/>
      <c r="C60" s="243"/>
      <c r="D60" s="243"/>
      <c r="E60" s="243"/>
      <c r="F60" s="243"/>
      <c r="G60" s="243"/>
      <c r="H60" s="243"/>
      <c r="I60" s="367"/>
      <c r="J60" s="244"/>
      <c r="K60" s="244"/>
      <c r="L60" s="244"/>
      <c r="M60" s="24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c r="CK60" s="274"/>
      <c r="CL60" s="274"/>
      <c r="CM60" s="274"/>
      <c r="CN60" s="274"/>
      <c r="CO60" s="274"/>
      <c r="CP60" s="274"/>
      <c r="CQ60" s="274"/>
      <c r="CR60" s="274"/>
      <c r="CS60" s="274"/>
      <c r="CT60" s="274"/>
      <c r="CU60" s="274"/>
      <c r="CV60" s="274"/>
    </row>
    <row r="61" spans="1:100" s="238" customFormat="1">
      <c r="A61" s="243"/>
      <c r="B61" s="243"/>
      <c r="C61" s="243"/>
      <c r="D61" s="243"/>
      <c r="E61" s="243"/>
      <c r="F61" s="243"/>
      <c r="G61" s="243"/>
      <c r="H61" s="243"/>
      <c r="I61" s="367"/>
      <c r="J61" s="244"/>
      <c r="K61" s="244"/>
      <c r="L61" s="244"/>
      <c r="M61" s="24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c r="CJ61" s="274"/>
      <c r="CK61" s="274"/>
      <c r="CL61" s="274"/>
      <c r="CM61" s="274"/>
      <c r="CN61" s="274"/>
      <c r="CO61" s="274"/>
      <c r="CP61" s="274"/>
      <c r="CQ61" s="274"/>
      <c r="CR61" s="274"/>
      <c r="CS61" s="274"/>
      <c r="CT61" s="274"/>
      <c r="CU61" s="274"/>
      <c r="CV61" s="274"/>
    </row>
    <row r="62" spans="1:100" ht="16.5" hidden="1" customHeight="1">
      <c r="A62" s="245" t="str">
        <f>A1</f>
        <v>CC/NT/W-TW/DOM/A04/25/06315</v>
      </c>
      <c r="B62" s="245"/>
      <c r="C62" s="245"/>
      <c r="D62" s="245"/>
      <c r="E62" s="245"/>
      <c r="F62" s="245"/>
      <c r="G62" s="245"/>
      <c r="H62" s="245"/>
      <c r="I62" s="368"/>
      <c r="J62" s="246"/>
      <c r="K62" s="246"/>
      <c r="L62" s="246"/>
      <c r="M62" s="246"/>
    </row>
    <row r="63" spans="1:100" ht="16.5" hidden="1" customHeight="1">
      <c r="A63" s="240"/>
      <c r="B63" s="240"/>
      <c r="C63" s="240"/>
      <c r="D63" s="240"/>
      <c r="E63" s="240"/>
      <c r="F63" s="240"/>
      <c r="G63" s="240"/>
      <c r="H63" s="240"/>
      <c r="I63" s="369"/>
      <c r="J63" s="241"/>
      <c r="K63" s="241"/>
      <c r="L63" s="241"/>
      <c r="M63" s="241"/>
    </row>
    <row r="64" spans="1:100" ht="35.25" hidden="1" customHeight="1">
      <c r="A64" s="850" t="str">
        <f>A3</f>
        <v xml:space="preserve">Tower Package TW03 for Zing-Zingbar to Sissu portion of ±350 KV HVDC Pang-Kaithal Transmission Line associated with Transmission system for evacuation of RE power from renewable energy parks in Leh (5 GW Leh-Kaithal transmission corridor)
</v>
      </c>
      <c r="B64" s="850"/>
      <c r="C64" s="850"/>
      <c r="D64" s="850"/>
      <c r="E64" s="850"/>
      <c r="F64" s="850"/>
      <c r="G64" s="850"/>
      <c r="H64" s="850"/>
      <c r="I64" s="850">
        <f>I3</f>
        <v>0</v>
      </c>
      <c r="J64" s="850">
        <f>J3</f>
        <v>0</v>
      </c>
      <c r="K64" s="850"/>
      <c r="L64" s="850"/>
      <c r="M64" s="850"/>
    </row>
    <row r="65" spans="1:13" ht="16.5" hidden="1" customHeight="1">
      <c r="A65" s="843" t="str">
        <f>A4</f>
        <v>(SCHEDULE OF RATES AND PRICES )</v>
      </c>
      <c r="B65" s="843"/>
      <c r="C65" s="843"/>
      <c r="D65" s="843"/>
      <c r="E65" s="843"/>
      <c r="F65" s="843"/>
      <c r="G65" s="843"/>
      <c r="H65" s="843"/>
      <c r="I65" s="843">
        <f>I4</f>
        <v>0</v>
      </c>
      <c r="J65" s="843">
        <f>J4</f>
        <v>0</v>
      </c>
      <c r="K65" s="843"/>
      <c r="L65" s="843"/>
      <c r="M65" s="843"/>
    </row>
    <row r="66" spans="1:13" ht="16.5" hidden="1" customHeight="1">
      <c r="A66" s="247"/>
      <c r="B66" s="247"/>
      <c r="C66" s="247"/>
      <c r="D66" s="247"/>
      <c r="E66" s="247"/>
      <c r="F66" s="247"/>
      <c r="G66" s="247"/>
      <c r="H66" s="247"/>
      <c r="I66" s="421"/>
      <c r="J66" s="423"/>
      <c r="K66" s="423"/>
      <c r="L66" s="423"/>
      <c r="M66" s="423"/>
    </row>
    <row r="67" spans="1:13" ht="16.5" hidden="1" customHeight="1">
      <c r="A67" s="248" t="e">
        <f>#REF!</f>
        <v>#REF!</v>
      </c>
      <c r="B67" s="248"/>
      <c r="C67" s="248"/>
      <c r="D67" s="248"/>
      <c r="E67" s="248"/>
      <c r="F67" s="248"/>
      <c r="G67" s="248"/>
      <c r="H67" s="248"/>
      <c r="I67" s="370"/>
      <c r="J67" s="249"/>
      <c r="K67" s="249"/>
      <c r="L67" s="249"/>
      <c r="M67" s="249"/>
    </row>
    <row r="68" spans="1:13" ht="16.5" hidden="1" customHeight="1">
      <c r="A68" s="852" t="e">
        <f>#REF!</f>
        <v>#REF!</v>
      </c>
      <c r="B68" s="852"/>
      <c r="C68" s="852"/>
      <c r="D68" s="852"/>
      <c r="E68" s="852"/>
      <c r="F68" s="852"/>
      <c r="G68" s="852"/>
      <c r="H68" s="852"/>
      <c r="I68" s="852" t="e">
        <f>#REF!</f>
        <v>#REF!</v>
      </c>
      <c r="J68" s="852" t="e">
        <f>#REF!</f>
        <v>#REF!</v>
      </c>
      <c r="K68" s="419"/>
      <c r="L68" s="419"/>
      <c r="M68" s="419"/>
    </row>
    <row r="69" spans="1:13" ht="16.5" hidden="1" customHeight="1">
      <c r="A69" s="250" t="e">
        <f>#REF!</f>
        <v>#REF!</v>
      </c>
      <c r="B69" s="250"/>
      <c r="C69" s="250"/>
      <c r="D69" s="250"/>
      <c r="E69" s="250"/>
      <c r="F69" s="250"/>
      <c r="G69" s="250"/>
      <c r="H69" s="250"/>
      <c r="I69" s="851" t="e">
        <f>#REF!</f>
        <v>#REF!</v>
      </c>
      <c r="J69" s="851" t="e">
        <f>#REF!</f>
        <v>#REF!</v>
      </c>
      <c r="K69" s="420"/>
      <c r="L69" s="420"/>
      <c r="M69" s="420"/>
    </row>
    <row r="70" spans="1:13" ht="16.5" hidden="1" customHeight="1">
      <c r="A70" s="250" t="e">
        <f>#REF!</f>
        <v>#REF!</v>
      </c>
      <c r="B70" s="250"/>
      <c r="C70" s="250"/>
      <c r="D70" s="250"/>
      <c r="E70" s="250"/>
      <c r="F70" s="250"/>
      <c r="G70" s="250"/>
      <c r="H70" s="250"/>
      <c r="I70" s="851" t="e">
        <f>#REF!</f>
        <v>#REF!</v>
      </c>
      <c r="J70" s="851" t="e">
        <f>#REF!</f>
        <v>#REF!</v>
      </c>
      <c r="K70" s="420"/>
      <c r="L70" s="420"/>
      <c r="M70" s="420"/>
    </row>
    <row r="71" spans="1:13" ht="16.5" hidden="1" customHeight="1">
      <c r="A71" s="251"/>
      <c r="B71" s="251"/>
      <c r="C71" s="251"/>
      <c r="D71" s="251"/>
      <c r="E71" s="251"/>
      <c r="F71" s="251"/>
      <c r="G71" s="251"/>
      <c r="H71" s="251"/>
      <c r="I71" s="851" t="e">
        <f>#REF!</f>
        <v>#REF!</v>
      </c>
      <c r="J71" s="851" t="e">
        <f>#REF!</f>
        <v>#REF!</v>
      </c>
      <c r="K71" s="420"/>
      <c r="L71" s="420"/>
      <c r="M71" s="420"/>
    </row>
    <row r="72" spans="1:13" ht="16.5" hidden="1" customHeight="1">
      <c r="A72" s="251"/>
      <c r="B72" s="251"/>
      <c r="C72" s="251"/>
      <c r="D72" s="251"/>
      <c r="E72" s="251"/>
      <c r="F72" s="251"/>
      <c r="G72" s="251"/>
      <c r="H72" s="251"/>
      <c r="I72" s="851">
        <f>C5</f>
        <v>0</v>
      </c>
      <c r="J72" s="851">
        <f>D5</f>
        <v>0</v>
      </c>
      <c r="K72" s="420"/>
      <c r="L72" s="420"/>
      <c r="M72" s="420"/>
    </row>
    <row r="73" spans="1:13" ht="16.5" hidden="1" customHeight="1"/>
    <row r="74" spans="1:13" ht="33.75" hidden="1" customHeight="1">
      <c r="A74" s="253" t="str">
        <f>A15</f>
        <v>SL. NO.</v>
      </c>
      <c r="B74" s="253"/>
      <c r="C74" s="253"/>
      <c r="D74" s="253"/>
      <c r="E74" s="253"/>
      <c r="F74" s="253"/>
      <c r="G74" s="253"/>
      <c r="H74" s="253"/>
      <c r="I74" s="254" t="str">
        <f>I15</f>
        <v>Description of Test</v>
      </c>
      <c r="J74" s="854" t="e">
        <f>#REF!</f>
        <v>#REF!</v>
      </c>
      <c r="K74" s="854"/>
      <c r="L74" s="854"/>
      <c r="M74" s="854"/>
    </row>
    <row r="75" spans="1:13" ht="16.5" hidden="1" customHeight="1">
      <c r="A75" s="423" t="e">
        <f>#REF!</f>
        <v>#REF!</v>
      </c>
      <c r="B75" s="423"/>
      <c r="C75" s="423"/>
      <c r="D75" s="423"/>
      <c r="E75" s="423"/>
      <c r="F75" s="423"/>
      <c r="G75" s="423"/>
      <c r="H75" s="423"/>
      <c r="I75" s="421" t="e">
        <f>#REF!</f>
        <v>#REF!</v>
      </c>
      <c r="J75" s="855" t="e">
        <f>#REF!</f>
        <v>#REF!</v>
      </c>
      <c r="K75" s="855"/>
      <c r="L75" s="855"/>
      <c r="M75" s="855"/>
    </row>
    <row r="76" spans="1:13" ht="16.5" hidden="1" customHeight="1">
      <c r="A76" s="255" t="e">
        <f>#REF!</f>
        <v>#REF!</v>
      </c>
      <c r="B76" s="255"/>
      <c r="C76" s="255"/>
      <c r="D76" s="255"/>
      <c r="E76" s="255"/>
      <c r="F76" s="255"/>
      <c r="G76" s="255"/>
      <c r="H76" s="255"/>
      <c r="I76" s="256" t="e">
        <f>#REF!</f>
        <v>#REF!</v>
      </c>
      <c r="J76" s="855"/>
      <c r="K76" s="855"/>
      <c r="L76" s="855"/>
      <c r="M76" s="855"/>
    </row>
    <row r="77" spans="1:13" ht="16.5" hidden="1" customHeight="1">
      <c r="A77" s="257" t="e">
        <f>#REF!</f>
        <v>#REF!</v>
      </c>
      <c r="B77" s="257"/>
      <c r="C77" s="257"/>
      <c r="D77" s="257"/>
      <c r="E77" s="257"/>
      <c r="F77" s="257"/>
      <c r="G77" s="257"/>
      <c r="H77" s="257"/>
      <c r="I77" s="258" t="e">
        <f>#REF!</f>
        <v>#REF!</v>
      </c>
      <c r="J77" s="853" t="e">
        <f>#REF!</f>
        <v>#REF!</v>
      </c>
      <c r="K77" s="853"/>
      <c r="L77" s="853"/>
      <c r="M77" s="853"/>
    </row>
    <row r="78" spans="1:13" ht="16.5" hidden="1" customHeight="1">
      <c r="A78" s="257" t="e">
        <f>#REF!</f>
        <v>#REF!</v>
      </c>
      <c r="B78" s="257"/>
      <c r="C78" s="257"/>
      <c r="D78" s="257"/>
      <c r="E78" s="257"/>
      <c r="F78" s="257"/>
      <c r="G78" s="257"/>
      <c r="H78" s="257"/>
      <c r="I78" s="258" t="e">
        <f>#REF!</f>
        <v>#REF!</v>
      </c>
      <c r="J78" s="853" t="e">
        <f>#REF!</f>
        <v>#REF!</v>
      </c>
      <c r="K78" s="853"/>
      <c r="L78" s="853"/>
      <c r="M78" s="853"/>
    </row>
    <row r="79" spans="1:13" ht="20.100000000000001" hidden="1" customHeight="1">
      <c r="A79" s="259"/>
      <c r="B79" s="259"/>
      <c r="C79" s="259"/>
      <c r="D79" s="259"/>
      <c r="E79" s="259"/>
      <c r="F79" s="259"/>
      <c r="G79" s="259"/>
      <c r="H79" s="259"/>
      <c r="I79" s="256" t="e">
        <f>#REF!</f>
        <v>#REF!</v>
      </c>
      <c r="J79" s="853" t="e">
        <f>#REF!</f>
        <v>#REF!</v>
      </c>
      <c r="K79" s="853"/>
      <c r="L79" s="853"/>
      <c r="M79" s="853"/>
    </row>
    <row r="80" spans="1:13" ht="16.5" hidden="1" customHeight="1">
      <c r="A80" s="255" t="e">
        <f>#REF!</f>
        <v>#REF!</v>
      </c>
      <c r="B80" s="255"/>
      <c r="C80" s="255"/>
      <c r="D80" s="255"/>
      <c r="E80" s="255"/>
      <c r="F80" s="255"/>
      <c r="G80" s="255"/>
      <c r="H80" s="255"/>
      <c r="I80" s="256" t="e">
        <f>#REF!</f>
        <v>#REF!</v>
      </c>
      <c r="J80" s="853"/>
      <c r="K80" s="853"/>
      <c r="L80" s="853"/>
      <c r="M80" s="853"/>
    </row>
    <row r="81" spans="1:100" ht="16.5" hidden="1" customHeight="1">
      <c r="A81" s="260" t="e">
        <f>#REF!</f>
        <v>#REF!</v>
      </c>
      <c r="B81" s="260"/>
      <c r="C81" s="260"/>
      <c r="D81" s="260"/>
      <c r="E81" s="260"/>
      <c r="F81" s="260"/>
      <c r="G81" s="260"/>
      <c r="H81" s="260"/>
      <c r="I81" s="256" t="e">
        <f>#REF!</f>
        <v>#REF!</v>
      </c>
      <c r="J81" s="853"/>
      <c r="K81" s="853"/>
      <c r="L81" s="853"/>
      <c r="M81" s="853"/>
    </row>
    <row r="82" spans="1:100" ht="16.5" hidden="1" customHeight="1">
      <c r="A82" s="261" t="e">
        <f>#REF!</f>
        <v>#REF!</v>
      </c>
      <c r="B82" s="261"/>
      <c r="C82" s="261"/>
      <c r="D82" s="261"/>
      <c r="E82" s="261"/>
      <c r="F82" s="261"/>
      <c r="G82" s="261"/>
      <c r="H82" s="261"/>
      <c r="I82" s="256" t="e">
        <f>#REF!</f>
        <v>#REF!</v>
      </c>
      <c r="J82" s="853"/>
      <c r="K82" s="853"/>
      <c r="L82" s="853"/>
      <c r="M82" s="853"/>
    </row>
    <row r="83" spans="1:100" ht="16.5" hidden="1" customHeight="1">
      <c r="A83" s="257" t="e">
        <f>#REF!</f>
        <v>#REF!</v>
      </c>
      <c r="B83" s="257"/>
      <c r="C83" s="257"/>
      <c r="D83" s="257"/>
      <c r="E83" s="257"/>
      <c r="F83" s="257"/>
      <c r="G83" s="257"/>
      <c r="H83" s="257"/>
      <c r="I83" s="258" t="e">
        <f>#REF!</f>
        <v>#REF!</v>
      </c>
      <c r="J83" s="853" t="e">
        <f>#REF!</f>
        <v>#REF!</v>
      </c>
      <c r="K83" s="853"/>
      <c r="L83" s="853"/>
      <c r="M83" s="853"/>
    </row>
    <row r="84" spans="1:100" ht="16.5" hidden="1" customHeight="1">
      <c r="A84" s="257" t="e">
        <f>#REF!</f>
        <v>#REF!</v>
      </c>
      <c r="B84" s="257"/>
      <c r="C84" s="257"/>
      <c r="D84" s="257"/>
      <c r="E84" s="257"/>
      <c r="F84" s="257"/>
      <c r="G84" s="257"/>
      <c r="H84" s="257"/>
      <c r="I84" s="258" t="e">
        <f>#REF!</f>
        <v>#REF!</v>
      </c>
      <c r="J84" s="853" t="e">
        <f>#REF!</f>
        <v>#REF!</v>
      </c>
      <c r="K84" s="853"/>
      <c r="L84" s="853"/>
      <c r="M84" s="853"/>
    </row>
    <row r="85" spans="1:100" ht="16.5" hidden="1" customHeight="1">
      <c r="A85" s="257" t="e">
        <f>#REF!</f>
        <v>#REF!</v>
      </c>
      <c r="B85" s="257"/>
      <c r="C85" s="257"/>
      <c r="D85" s="257"/>
      <c r="E85" s="257"/>
      <c r="F85" s="257"/>
      <c r="G85" s="257"/>
      <c r="H85" s="257"/>
      <c r="I85" s="258" t="e">
        <f>#REF!</f>
        <v>#REF!</v>
      </c>
      <c r="J85" s="853" t="e">
        <f>#REF!</f>
        <v>#REF!</v>
      </c>
      <c r="K85" s="853"/>
      <c r="L85" s="853"/>
      <c r="M85" s="853"/>
    </row>
    <row r="86" spans="1:100" ht="16.5" hidden="1" customHeight="1">
      <c r="A86" s="257" t="e">
        <f>#REF!</f>
        <v>#REF!</v>
      </c>
      <c r="B86" s="257"/>
      <c r="C86" s="257"/>
      <c r="D86" s="257"/>
      <c r="E86" s="257"/>
      <c r="F86" s="257"/>
      <c r="G86" s="257"/>
      <c r="H86" s="257"/>
      <c r="I86" s="258" t="e">
        <f>#REF!</f>
        <v>#REF!</v>
      </c>
      <c r="J86" s="853" t="e">
        <f>#REF!</f>
        <v>#REF!</v>
      </c>
      <c r="K86" s="853"/>
      <c r="L86" s="853"/>
      <c r="M86" s="853"/>
    </row>
    <row r="87" spans="1:100" ht="16.5" hidden="1" customHeight="1">
      <c r="A87" s="257"/>
      <c r="B87" s="257"/>
      <c r="C87" s="257"/>
      <c r="D87" s="257"/>
      <c r="E87" s="257"/>
      <c r="F87" s="257"/>
      <c r="G87" s="257"/>
      <c r="H87" s="257"/>
      <c r="I87" s="256" t="e">
        <f>#REF!</f>
        <v>#REF!</v>
      </c>
      <c r="J87" s="853" t="e">
        <f>#REF!</f>
        <v>#REF!</v>
      </c>
      <c r="K87" s="853"/>
      <c r="L87" s="853"/>
      <c r="M87" s="853"/>
    </row>
    <row r="88" spans="1:100" ht="20.100000000000001" hidden="1" customHeight="1">
      <c r="A88" s="261" t="e">
        <f>#REF!</f>
        <v>#REF!</v>
      </c>
      <c r="B88" s="261"/>
      <c r="C88" s="261"/>
      <c r="D88" s="261"/>
      <c r="E88" s="261"/>
      <c r="F88" s="261"/>
      <c r="G88" s="261"/>
      <c r="H88" s="261"/>
      <c r="I88" s="256" t="e">
        <f>#REF!</f>
        <v>#REF!</v>
      </c>
      <c r="J88" s="853"/>
      <c r="K88" s="853"/>
      <c r="L88" s="853"/>
      <c r="M88" s="853"/>
    </row>
    <row r="89" spans="1:100" ht="16.5" hidden="1" customHeight="1">
      <c r="A89" s="257" t="e">
        <f>#REF!</f>
        <v>#REF!</v>
      </c>
      <c r="B89" s="257"/>
      <c r="C89" s="257"/>
      <c r="D89" s="257"/>
      <c r="E89" s="257"/>
      <c r="F89" s="257"/>
      <c r="G89" s="257"/>
      <c r="H89" s="257"/>
      <c r="I89" s="258" t="e">
        <f>#REF!</f>
        <v>#REF!</v>
      </c>
      <c r="J89" s="853" t="e">
        <f>#REF!</f>
        <v>#REF!</v>
      </c>
      <c r="K89" s="853"/>
      <c r="L89" s="853"/>
      <c r="M89" s="853"/>
    </row>
    <row r="90" spans="1:100" ht="16.5" hidden="1" customHeight="1">
      <c r="A90" s="257" t="e">
        <f>#REF!</f>
        <v>#REF!</v>
      </c>
      <c r="B90" s="257"/>
      <c r="C90" s="257"/>
      <c r="D90" s="257"/>
      <c r="E90" s="257"/>
      <c r="F90" s="257"/>
      <c r="G90" s="257"/>
      <c r="H90" s="257"/>
      <c r="I90" s="258" t="e">
        <f>#REF!</f>
        <v>#REF!</v>
      </c>
      <c r="J90" s="853" t="e">
        <f>#REF!</f>
        <v>#REF!</v>
      </c>
      <c r="K90" s="853"/>
      <c r="L90" s="853"/>
      <c r="M90" s="853"/>
    </row>
    <row r="91" spans="1:100" ht="20.100000000000001" hidden="1" customHeight="1">
      <c r="A91" s="257" t="e">
        <f>#REF!</f>
        <v>#REF!</v>
      </c>
      <c r="B91" s="257"/>
      <c r="C91" s="257"/>
      <c r="D91" s="257"/>
      <c r="E91" s="257"/>
      <c r="F91" s="257"/>
      <c r="G91" s="257"/>
      <c r="H91" s="257"/>
      <c r="I91" s="258" t="e">
        <f>#REF!</f>
        <v>#REF!</v>
      </c>
      <c r="J91" s="853" t="e">
        <f>#REF!</f>
        <v>#REF!</v>
      </c>
      <c r="K91" s="853"/>
      <c r="L91" s="853"/>
      <c r="M91" s="853"/>
    </row>
    <row r="92" spans="1:100" ht="16.5" hidden="1" customHeight="1">
      <c r="A92" s="257" t="e">
        <f>#REF!</f>
        <v>#REF!</v>
      </c>
      <c r="B92" s="257"/>
      <c r="C92" s="257"/>
      <c r="D92" s="257"/>
      <c r="E92" s="257"/>
      <c r="F92" s="257"/>
      <c r="G92" s="257"/>
      <c r="H92" s="257"/>
      <c r="I92" s="258" t="e">
        <f>#REF!</f>
        <v>#REF!</v>
      </c>
      <c r="J92" s="853" t="e">
        <f>#REF!</f>
        <v>#REF!</v>
      </c>
      <c r="K92" s="853"/>
      <c r="L92" s="853"/>
      <c r="M92" s="853"/>
    </row>
    <row r="93" spans="1:100" s="263" customFormat="1" ht="20.100000000000001" hidden="1" customHeight="1">
      <c r="A93" s="262"/>
      <c r="B93" s="262"/>
      <c r="C93" s="262"/>
      <c r="D93" s="262"/>
      <c r="E93" s="262"/>
      <c r="F93" s="262"/>
      <c r="G93" s="262"/>
      <c r="H93" s="262"/>
      <c r="I93" s="256" t="e">
        <f>#REF!</f>
        <v>#REF!</v>
      </c>
      <c r="J93" s="853" t="e">
        <f>#REF!</f>
        <v>#REF!</v>
      </c>
      <c r="K93" s="853"/>
      <c r="L93" s="853"/>
      <c r="M93" s="853"/>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c r="CQ93" s="274"/>
      <c r="CR93" s="274"/>
      <c r="CS93" s="274"/>
      <c r="CT93" s="274"/>
      <c r="CU93" s="274"/>
      <c r="CV93" s="274"/>
    </row>
    <row r="94" spans="1:100" ht="24" hidden="1" customHeight="1">
      <c r="A94" s="261" t="e">
        <f>#REF!</f>
        <v>#REF!</v>
      </c>
      <c r="B94" s="261"/>
      <c r="C94" s="261"/>
      <c r="D94" s="261"/>
      <c r="E94" s="261"/>
      <c r="F94" s="261"/>
      <c r="G94" s="261"/>
      <c r="H94" s="261"/>
      <c r="I94" s="256" t="e">
        <f>#REF!</f>
        <v>#REF!</v>
      </c>
      <c r="J94" s="853"/>
      <c r="K94" s="853"/>
      <c r="L94" s="853"/>
      <c r="M94" s="853"/>
    </row>
    <row r="95" spans="1:100" ht="16.5" hidden="1" customHeight="1">
      <c r="A95" s="257" t="e">
        <f>#REF!</f>
        <v>#REF!</v>
      </c>
      <c r="B95" s="257"/>
      <c r="C95" s="257"/>
      <c r="D95" s="257"/>
      <c r="E95" s="257"/>
      <c r="F95" s="257"/>
      <c r="G95" s="257"/>
      <c r="H95" s="257"/>
      <c r="I95" s="258" t="e">
        <f>#REF!</f>
        <v>#REF!</v>
      </c>
      <c r="J95" s="853" t="e">
        <f>#REF!</f>
        <v>#REF!</v>
      </c>
      <c r="K95" s="853"/>
      <c r="L95" s="853"/>
      <c r="M95" s="853"/>
    </row>
    <row r="96" spans="1:100" ht="16.5" hidden="1" customHeight="1">
      <c r="A96" s="257" t="e">
        <f>#REF!</f>
        <v>#REF!</v>
      </c>
      <c r="B96" s="257"/>
      <c r="C96" s="257"/>
      <c r="D96" s="257"/>
      <c r="E96" s="257"/>
      <c r="F96" s="257"/>
      <c r="G96" s="257"/>
      <c r="H96" s="257"/>
      <c r="I96" s="258" t="e">
        <f>#REF!</f>
        <v>#REF!</v>
      </c>
      <c r="J96" s="853" t="e">
        <f>#REF!</f>
        <v>#REF!</v>
      </c>
      <c r="K96" s="853"/>
      <c r="L96" s="853"/>
      <c r="M96" s="853"/>
    </row>
    <row r="97" spans="1:100" ht="33" hidden="1" customHeight="1">
      <c r="A97" s="257" t="e">
        <f>#REF!</f>
        <v>#REF!</v>
      </c>
      <c r="B97" s="257"/>
      <c r="C97" s="257"/>
      <c r="D97" s="257"/>
      <c r="E97" s="257"/>
      <c r="F97" s="257"/>
      <c r="G97" s="257"/>
      <c r="H97" s="257"/>
      <c r="I97" s="258" t="e">
        <f>#REF!</f>
        <v>#REF!</v>
      </c>
      <c r="J97" s="853" t="e">
        <f>#REF!</f>
        <v>#REF!</v>
      </c>
      <c r="K97" s="853"/>
      <c r="L97" s="853"/>
      <c r="M97" s="853"/>
    </row>
    <row r="98" spans="1:100" s="263" customFormat="1" ht="20.100000000000001" hidden="1" customHeight="1">
      <c r="A98" s="257"/>
      <c r="B98" s="257"/>
      <c r="C98" s="257"/>
      <c r="D98" s="257"/>
      <c r="E98" s="257"/>
      <c r="F98" s="257"/>
      <c r="G98" s="257"/>
      <c r="H98" s="257"/>
      <c r="I98" s="256" t="e">
        <f>#REF!</f>
        <v>#REF!</v>
      </c>
      <c r="J98" s="853" t="e">
        <f>#REF!</f>
        <v>#REF!</v>
      </c>
      <c r="K98" s="853"/>
      <c r="L98" s="853"/>
      <c r="M98" s="853"/>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row>
    <row r="99" spans="1:100" ht="20.100000000000001" hidden="1" customHeight="1">
      <c r="A99" s="261" t="e">
        <f>#REF!</f>
        <v>#REF!</v>
      </c>
      <c r="B99" s="261"/>
      <c r="C99" s="261"/>
      <c r="D99" s="261"/>
      <c r="E99" s="261"/>
      <c r="F99" s="261"/>
      <c r="G99" s="261"/>
      <c r="H99" s="261"/>
      <c r="I99" s="256" t="e">
        <f>#REF!</f>
        <v>#REF!</v>
      </c>
      <c r="J99" s="853"/>
      <c r="K99" s="853"/>
      <c r="L99" s="853"/>
      <c r="M99" s="853"/>
    </row>
    <row r="100" spans="1:100" ht="16.5" hidden="1" customHeight="1">
      <c r="A100" s="257" t="e">
        <f>#REF!</f>
        <v>#REF!</v>
      </c>
      <c r="B100" s="257"/>
      <c r="C100" s="257"/>
      <c r="D100" s="257"/>
      <c r="E100" s="257"/>
      <c r="F100" s="257"/>
      <c r="G100" s="257"/>
      <c r="H100" s="257"/>
      <c r="I100" s="258" t="e">
        <f>#REF!</f>
        <v>#REF!</v>
      </c>
      <c r="J100" s="853" t="e">
        <f>#REF!</f>
        <v>#REF!</v>
      </c>
      <c r="K100" s="853"/>
      <c r="L100" s="853"/>
      <c r="M100" s="853"/>
    </row>
    <row r="101" spans="1:100" ht="16.5" hidden="1" customHeight="1">
      <c r="A101" s="257" t="e">
        <f>#REF!</f>
        <v>#REF!</v>
      </c>
      <c r="B101" s="257"/>
      <c r="C101" s="257"/>
      <c r="D101" s="257"/>
      <c r="E101" s="257"/>
      <c r="F101" s="257"/>
      <c r="G101" s="257"/>
      <c r="H101" s="257"/>
      <c r="I101" s="258" t="e">
        <f>#REF!</f>
        <v>#REF!</v>
      </c>
      <c r="J101" s="853" t="e">
        <f>#REF!</f>
        <v>#REF!</v>
      </c>
      <c r="K101" s="853"/>
      <c r="L101" s="853"/>
      <c r="M101" s="853"/>
    </row>
    <row r="102" spans="1:100" ht="16.5" hidden="1" customHeight="1">
      <c r="A102" s="257" t="e">
        <f>#REF!</f>
        <v>#REF!</v>
      </c>
      <c r="B102" s="257"/>
      <c r="C102" s="257"/>
      <c r="D102" s="257"/>
      <c r="E102" s="257"/>
      <c r="F102" s="257"/>
      <c r="G102" s="257"/>
      <c r="H102" s="257"/>
      <c r="I102" s="258" t="e">
        <f>#REF!</f>
        <v>#REF!</v>
      </c>
      <c r="J102" s="853" t="e">
        <f>#REF!</f>
        <v>#REF!</v>
      </c>
      <c r="K102" s="853"/>
      <c r="L102" s="853"/>
      <c r="M102" s="853"/>
    </row>
    <row r="103" spans="1:100" ht="16.5" hidden="1" customHeight="1">
      <c r="A103" s="257"/>
      <c r="B103" s="257"/>
      <c r="C103" s="257"/>
      <c r="D103" s="257"/>
      <c r="E103" s="257"/>
      <c r="F103" s="257"/>
      <c r="G103" s="257"/>
      <c r="H103" s="257"/>
      <c r="I103" s="256" t="e">
        <f>#REF!</f>
        <v>#REF!</v>
      </c>
      <c r="J103" s="853" t="e">
        <f>#REF!</f>
        <v>#REF!</v>
      </c>
      <c r="K103" s="853"/>
      <c r="L103" s="853"/>
      <c r="M103" s="853"/>
    </row>
    <row r="104" spans="1:100" ht="20.100000000000001" hidden="1" customHeight="1">
      <c r="A104" s="261" t="e">
        <f>#REF!</f>
        <v>#REF!</v>
      </c>
      <c r="B104" s="261"/>
      <c r="C104" s="261"/>
      <c r="D104" s="261"/>
      <c r="E104" s="261"/>
      <c r="F104" s="261"/>
      <c r="G104" s="261"/>
      <c r="H104" s="261"/>
      <c r="I104" s="256" t="e">
        <f>#REF!</f>
        <v>#REF!</v>
      </c>
      <c r="J104" s="853"/>
      <c r="K104" s="853"/>
      <c r="L104" s="853"/>
      <c r="M104" s="853"/>
    </row>
    <row r="105" spans="1:100" ht="16.5" hidden="1" customHeight="1">
      <c r="A105" s="257" t="e">
        <f>#REF!</f>
        <v>#REF!</v>
      </c>
      <c r="B105" s="257"/>
      <c r="C105" s="257"/>
      <c r="D105" s="257"/>
      <c r="E105" s="257"/>
      <c r="F105" s="257"/>
      <c r="G105" s="257"/>
      <c r="H105" s="257"/>
      <c r="I105" s="258" t="e">
        <f>#REF!</f>
        <v>#REF!</v>
      </c>
      <c r="J105" s="853" t="e">
        <f>#REF!</f>
        <v>#REF!</v>
      </c>
      <c r="K105" s="853"/>
      <c r="L105" s="853"/>
      <c r="M105" s="853"/>
    </row>
    <row r="106" spans="1:100" ht="16.5" hidden="1" customHeight="1">
      <c r="A106" s="257" t="e">
        <f>#REF!</f>
        <v>#REF!</v>
      </c>
      <c r="B106" s="257"/>
      <c r="C106" s="257"/>
      <c r="D106" s="257"/>
      <c r="E106" s="257"/>
      <c r="F106" s="257"/>
      <c r="G106" s="257"/>
      <c r="H106" s="257"/>
      <c r="I106" s="258" t="e">
        <f>#REF!</f>
        <v>#REF!</v>
      </c>
      <c r="J106" s="853" t="e">
        <f>#REF!</f>
        <v>#REF!</v>
      </c>
      <c r="K106" s="853"/>
      <c r="L106" s="853"/>
      <c r="M106" s="853"/>
    </row>
    <row r="107" spans="1:100" ht="16.5" hidden="1" customHeight="1">
      <c r="A107" s="257" t="e">
        <f>#REF!</f>
        <v>#REF!</v>
      </c>
      <c r="B107" s="257"/>
      <c r="C107" s="257"/>
      <c r="D107" s="257"/>
      <c r="E107" s="257"/>
      <c r="F107" s="257"/>
      <c r="G107" s="257"/>
      <c r="H107" s="257"/>
      <c r="I107" s="258" t="e">
        <f>#REF!</f>
        <v>#REF!</v>
      </c>
      <c r="J107" s="853" t="e">
        <f>#REF!</f>
        <v>#REF!</v>
      </c>
      <c r="K107" s="853"/>
      <c r="L107" s="853"/>
      <c r="M107" s="853"/>
    </row>
    <row r="108" spans="1:100" ht="16.5" hidden="1" customHeight="1">
      <c r="A108" s="257" t="e">
        <f>#REF!</f>
        <v>#REF!</v>
      </c>
      <c r="B108" s="257"/>
      <c r="C108" s="257"/>
      <c r="D108" s="257"/>
      <c r="E108" s="257"/>
      <c r="F108" s="257"/>
      <c r="G108" s="257"/>
      <c r="H108" s="257"/>
      <c r="I108" s="258" t="e">
        <f>#REF!</f>
        <v>#REF!</v>
      </c>
      <c r="J108" s="853" t="e">
        <f>#REF!</f>
        <v>#REF!</v>
      </c>
      <c r="K108" s="853"/>
      <c r="L108" s="853"/>
      <c r="M108" s="853"/>
    </row>
    <row r="109" spans="1:100" s="263" customFormat="1" ht="20.100000000000001" hidden="1" customHeight="1">
      <c r="A109" s="257"/>
      <c r="B109" s="257"/>
      <c r="C109" s="257"/>
      <c r="D109" s="257"/>
      <c r="E109" s="257"/>
      <c r="F109" s="257"/>
      <c r="G109" s="257"/>
      <c r="H109" s="257"/>
      <c r="I109" s="256" t="e">
        <f>#REF!</f>
        <v>#REF!</v>
      </c>
      <c r="J109" s="853" t="e">
        <f>#REF!</f>
        <v>#REF!</v>
      </c>
      <c r="K109" s="853"/>
      <c r="L109" s="853"/>
      <c r="M109" s="853"/>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c r="CQ109" s="274"/>
      <c r="CR109" s="274"/>
      <c r="CS109" s="274"/>
      <c r="CT109" s="274"/>
      <c r="CU109" s="274"/>
      <c r="CV109" s="274"/>
    </row>
    <row r="110" spans="1:100" ht="20.100000000000001" hidden="1" customHeight="1">
      <c r="A110" s="264"/>
      <c r="B110" s="264"/>
      <c r="C110" s="264"/>
      <c r="D110" s="264"/>
      <c r="E110" s="264"/>
      <c r="F110" s="264"/>
      <c r="G110" s="264"/>
      <c r="H110" s="264"/>
      <c r="I110" s="256" t="e">
        <f>#REF!</f>
        <v>#REF!</v>
      </c>
      <c r="J110" s="853" t="e">
        <f>#REF!</f>
        <v>#REF!</v>
      </c>
      <c r="K110" s="853"/>
      <c r="L110" s="853"/>
      <c r="M110" s="853"/>
    </row>
    <row r="111" spans="1:100" ht="16.5" hidden="1" customHeight="1">
      <c r="A111" s="264"/>
      <c r="B111" s="264"/>
      <c r="C111" s="264"/>
      <c r="D111" s="264"/>
      <c r="E111" s="264"/>
      <c r="F111" s="264"/>
      <c r="G111" s="264"/>
      <c r="H111" s="264"/>
      <c r="I111" s="256"/>
      <c r="J111" s="853"/>
      <c r="K111" s="853"/>
      <c r="L111" s="853"/>
      <c r="M111" s="853"/>
    </row>
    <row r="112" spans="1:100" ht="20.100000000000001" hidden="1" customHeight="1">
      <c r="A112" s="260" t="e">
        <f>#REF!</f>
        <v>#REF!</v>
      </c>
      <c r="B112" s="260"/>
      <c r="C112" s="260"/>
      <c r="D112" s="260"/>
      <c r="E112" s="260"/>
      <c r="F112" s="260"/>
      <c r="G112" s="260"/>
      <c r="H112" s="260"/>
      <c r="I112" s="256" t="e">
        <f>#REF!</f>
        <v>#REF!</v>
      </c>
      <c r="J112" s="853"/>
      <c r="K112" s="853"/>
      <c r="L112" s="853"/>
      <c r="M112" s="853"/>
    </row>
    <row r="113" spans="1:13" ht="30" hidden="1" customHeight="1">
      <c r="A113" s="261" t="e">
        <f>#REF!</f>
        <v>#REF!</v>
      </c>
      <c r="B113" s="261"/>
      <c r="C113" s="261"/>
      <c r="D113" s="261"/>
      <c r="E113" s="261"/>
      <c r="F113" s="261"/>
      <c r="G113" s="261"/>
      <c r="H113" s="261"/>
      <c r="I113" s="256" t="e">
        <f>#REF!</f>
        <v>#REF!</v>
      </c>
      <c r="J113" s="853"/>
      <c r="K113" s="853"/>
      <c r="L113" s="853"/>
      <c r="M113" s="853"/>
    </row>
    <row r="114" spans="1:13" ht="16.5" hidden="1" customHeight="1">
      <c r="A114" s="257" t="e">
        <f>#REF!</f>
        <v>#REF!</v>
      </c>
      <c r="B114" s="257"/>
      <c r="C114" s="257"/>
      <c r="D114" s="257"/>
      <c r="E114" s="257"/>
      <c r="F114" s="257"/>
      <c r="G114" s="257"/>
      <c r="H114" s="257"/>
      <c r="I114" s="258" t="e">
        <f>#REF!</f>
        <v>#REF!</v>
      </c>
      <c r="J114" s="853" t="e">
        <f>#REF!</f>
        <v>#REF!</v>
      </c>
      <c r="K114" s="853"/>
      <c r="L114" s="853"/>
      <c r="M114" s="853"/>
    </row>
    <row r="115" spans="1:13" ht="16.5" hidden="1" customHeight="1">
      <c r="A115" s="257" t="e">
        <f>#REF!</f>
        <v>#REF!</v>
      </c>
      <c r="B115" s="257"/>
      <c r="C115" s="257"/>
      <c r="D115" s="257"/>
      <c r="E115" s="257"/>
      <c r="F115" s="257"/>
      <c r="G115" s="257"/>
      <c r="H115" s="257"/>
      <c r="I115" s="258" t="e">
        <f>#REF!</f>
        <v>#REF!</v>
      </c>
      <c r="J115" s="853" t="e">
        <f>#REF!</f>
        <v>#REF!</v>
      </c>
      <c r="K115" s="853"/>
      <c r="L115" s="853"/>
      <c r="M115" s="853"/>
    </row>
    <row r="116" spans="1:13" ht="16.5" hidden="1" customHeight="1">
      <c r="A116" s="257" t="e">
        <f>#REF!</f>
        <v>#REF!</v>
      </c>
      <c r="B116" s="257"/>
      <c r="C116" s="257"/>
      <c r="D116" s="257"/>
      <c r="E116" s="257"/>
      <c r="F116" s="257"/>
      <c r="G116" s="257"/>
      <c r="H116" s="257"/>
      <c r="I116" s="258" t="e">
        <f>#REF!</f>
        <v>#REF!</v>
      </c>
      <c r="J116" s="853" t="e">
        <f>#REF!</f>
        <v>#REF!</v>
      </c>
      <c r="K116" s="853"/>
      <c r="L116" s="853"/>
      <c r="M116" s="853"/>
    </row>
    <row r="117" spans="1:13" ht="20.100000000000001" hidden="1" customHeight="1">
      <c r="A117" s="265"/>
      <c r="B117" s="265"/>
      <c r="C117" s="265"/>
      <c r="D117" s="265"/>
      <c r="E117" s="265"/>
      <c r="F117" s="265"/>
      <c r="G117" s="265"/>
      <c r="H117" s="265"/>
      <c r="I117" s="256" t="e">
        <f>#REF!</f>
        <v>#REF!</v>
      </c>
      <c r="J117" s="853" t="e">
        <f>#REF!</f>
        <v>#REF!</v>
      </c>
      <c r="K117" s="853"/>
      <c r="L117" s="853"/>
      <c r="M117" s="853"/>
    </row>
    <row r="118" spans="1:13" ht="20.100000000000001" hidden="1" customHeight="1">
      <c r="A118" s="264"/>
      <c r="B118" s="264"/>
      <c r="C118" s="264"/>
      <c r="D118" s="264"/>
      <c r="E118" s="264"/>
      <c r="F118" s="264"/>
      <c r="G118" s="264"/>
      <c r="H118" s="264"/>
      <c r="I118" s="256" t="e">
        <f>#REF!</f>
        <v>#REF!</v>
      </c>
      <c r="J118" s="853" t="e">
        <f>#REF!</f>
        <v>#REF!</v>
      </c>
      <c r="K118" s="853"/>
      <c r="L118" s="853"/>
      <c r="M118" s="853"/>
    </row>
    <row r="119" spans="1:13" ht="20.100000000000001" hidden="1" customHeight="1">
      <c r="A119" s="255" t="e">
        <f>#REF!</f>
        <v>#REF!</v>
      </c>
      <c r="B119" s="255"/>
      <c r="C119" s="255"/>
      <c r="D119" s="255"/>
      <c r="E119" s="255"/>
      <c r="F119" s="255"/>
      <c r="G119" s="255"/>
      <c r="H119" s="255"/>
      <c r="I119" s="256" t="e">
        <f>#REF!</f>
        <v>#REF!</v>
      </c>
      <c r="J119" s="853"/>
      <c r="K119" s="853"/>
      <c r="L119" s="853"/>
      <c r="M119" s="853"/>
    </row>
    <row r="120" spans="1:13" ht="30" hidden="1" customHeight="1">
      <c r="A120" s="260" t="e">
        <f>#REF!</f>
        <v>#REF!</v>
      </c>
      <c r="B120" s="260"/>
      <c r="C120" s="260"/>
      <c r="D120" s="260"/>
      <c r="E120" s="260"/>
      <c r="F120" s="260"/>
      <c r="G120" s="260"/>
      <c r="H120" s="260"/>
      <c r="I120" s="256" t="e">
        <f>#REF!</f>
        <v>#REF!</v>
      </c>
      <c r="J120" s="853"/>
      <c r="K120" s="853"/>
      <c r="L120" s="853"/>
      <c r="M120" s="853"/>
    </row>
    <row r="121" spans="1:13" ht="20.100000000000001" hidden="1" customHeight="1">
      <c r="A121" s="257" t="e">
        <f>#REF!</f>
        <v>#REF!</v>
      </c>
      <c r="B121" s="257"/>
      <c r="C121" s="257"/>
      <c r="D121" s="257"/>
      <c r="E121" s="257"/>
      <c r="F121" s="257"/>
      <c r="G121" s="257"/>
      <c r="H121" s="257"/>
      <c r="I121" s="258" t="e">
        <f>#REF!</f>
        <v>#REF!</v>
      </c>
      <c r="J121" s="853" t="e">
        <f>#REF!</f>
        <v>#REF!</v>
      </c>
      <c r="K121" s="853"/>
      <c r="L121" s="853"/>
      <c r="M121" s="853"/>
    </row>
    <row r="122" spans="1:13" ht="20.100000000000001" hidden="1" customHeight="1">
      <c r="A122" s="257" t="e">
        <f>#REF!</f>
        <v>#REF!</v>
      </c>
      <c r="B122" s="257"/>
      <c r="C122" s="257"/>
      <c r="D122" s="257"/>
      <c r="E122" s="257"/>
      <c r="F122" s="257"/>
      <c r="G122" s="257"/>
      <c r="H122" s="257"/>
      <c r="I122" s="258" t="e">
        <f>#REF!</f>
        <v>#REF!</v>
      </c>
      <c r="J122" s="853" t="e">
        <f>#REF!</f>
        <v>#REF!</v>
      </c>
      <c r="K122" s="853"/>
      <c r="L122" s="853"/>
      <c r="M122" s="853"/>
    </row>
    <row r="123" spans="1:13" ht="20.100000000000001" hidden="1" customHeight="1">
      <c r="A123" s="257" t="e">
        <f>#REF!</f>
        <v>#REF!</v>
      </c>
      <c r="B123" s="257"/>
      <c r="C123" s="257"/>
      <c r="D123" s="257"/>
      <c r="E123" s="257"/>
      <c r="F123" s="257"/>
      <c r="G123" s="257"/>
      <c r="H123" s="257"/>
      <c r="I123" s="258" t="e">
        <f>#REF!</f>
        <v>#REF!</v>
      </c>
      <c r="J123" s="853" t="e">
        <f>#REF!</f>
        <v>#REF!</v>
      </c>
      <c r="K123" s="853"/>
      <c r="L123" s="853"/>
      <c r="M123" s="853"/>
    </row>
    <row r="124" spans="1:13" ht="20.100000000000001" hidden="1" customHeight="1">
      <c r="A124" s="257" t="e">
        <f>#REF!</f>
        <v>#REF!</v>
      </c>
      <c r="B124" s="257"/>
      <c r="C124" s="257"/>
      <c r="D124" s="257"/>
      <c r="E124" s="257"/>
      <c r="F124" s="257"/>
      <c r="G124" s="257"/>
      <c r="H124" s="257"/>
      <c r="I124" s="258" t="e">
        <f>#REF!</f>
        <v>#REF!</v>
      </c>
      <c r="J124" s="853" t="e">
        <f>#REF!</f>
        <v>#REF!</v>
      </c>
      <c r="K124" s="853"/>
      <c r="L124" s="853"/>
      <c r="M124" s="853"/>
    </row>
    <row r="125" spans="1:13" ht="20.100000000000001" hidden="1" customHeight="1">
      <c r="A125" s="257" t="e">
        <f>#REF!</f>
        <v>#REF!</v>
      </c>
      <c r="B125" s="257"/>
      <c r="C125" s="257"/>
      <c r="D125" s="257"/>
      <c r="E125" s="257"/>
      <c r="F125" s="257"/>
      <c r="G125" s="257"/>
      <c r="H125" s="257"/>
      <c r="I125" s="258" t="e">
        <f>#REF!</f>
        <v>#REF!</v>
      </c>
      <c r="J125" s="853" t="e">
        <f>#REF!</f>
        <v>#REF!</v>
      </c>
      <c r="K125" s="853"/>
      <c r="L125" s="853"/>
      <c r="M125" s="853"/>
    </row>
    <row r="126" spans="1:13" ht="20.100000000000001" hidden="1" customHeight="1">
      <c r="A126" s="259"/>
      <c r="B126" s="259"/>
      <c r="C126" s="259"/>
      <c r="D126" s="259"/>
      <c r="E126" s="259"/>
      <c r="F126" s="259"/>
      <c r="G126" s="259"/>
      <c r="H126" s="259"/>
      <c r="I126" s="256" t="e">
        <f>#REF!</f>
        <v>#REF!</v>
      </c>
      <c r="J126" s="853" t="e">
        <f>#REF!</f>
        <v>#REF!</v>
      </c>
      <c r="K126" s="853"/>
      <c r="L126" s="853"/>
      <c r="M126" s="853"/>
    </row>
    <row r="127" spans="1:13" ht="20.100000000000001" hidden="1" customHeight="1">
      <c r="A127" s="260" t="e">
        <f>#REF!</f>
        <v>#REF!</v>
      </c>
      <c r="B127" s="260"/>
      <c r="C127" s="260"/>
      <c r="D127" s="260"/>
      <c r="E127" s="260"/>
      <c r="F127" s="260"/>
      <c r="G127" s="260"/>
      <c r="H127" s="260"/>
      <c r="I127" s="256" t="e">
        <f>#REF!</f>
        <v>#REF!</v>
      </c>
      <c r="J127" s="853"/>
      <c r="K127" s="853"/>
      <c r="L127" s="853"/>
      <c r="M127" s="853"/>
    </row>
    <row r="128" spans="1:13" ht="20.100000000000001" hidden="1" customHeight="1">
      <c r="A128" s="257" t="e">
        <f>#REF!</f>
        <v>#REF!</v>
      </c>
      <c r="B128" s="257"/>
      <c r="C128" s="257"/>
      <c r="D128" s="257"/>
      <c r="E128" s="257"/>
      <c r="F128" s="257"/>
      <c r="G128" s="257"/>
      <c r="H128" s="257"/>
      <c r="I128" s="266" t="e">
        <f>#REF!</f>
        <v>#REF!</v>
      </c>
      <c r="J128" s="853" t="e">
        <f>#REF!</f>
        <v>#REF!</v>
      </c>
      <c r="K128" s="853"/>
      <c r="L128" s="853"/>
      <c r="M128" s="853"/>
    </row>
    <row r="129" spans="1:13" ht="20.100000000000001" hidden="1" customHeight="1">
      <c r="A129" s="257" t="e">
        <f>#REF!</f>
        <v>#REF!</v>
      </c>
      <c r="B129" s="257"/>
      <c r="C129" s="257"/>
      <c r="D129" s="257"/>
      <c r="E129" s="257"/>
      <c r="F129" s="257"/>
      <c r="G129" s="257"/>
      <c r="H129" s="257"/>
      <c r="I129" s="266" t="e">
        <f>#REF!</f>
        <v>#REF!</v>
      </c>
      <c r="J129" s="853" t="e">
        <f>#REF!</f>
        <v>#REF!</v>
      </c>
      <c r="K129" s="853"/>
      <c r="L129" s="853"/>
      <c r="M129" s="853"/>
    </row>
    <row r="130" spans="1:13" ht="20.100000000000001" hidden="1" customHeight="1">
      <c r="A130" s="257" t="e">
        <f>#REF!</f>
        <v>#REF!</v>
      </c>
      <c r="B130" s="257"/>
      <c r="C130" s="257"/>
      <c r="D130" s="257"/>
      <c r="E130" s="257"/>
      <c r="F130" s="257"/>
      <c r="G130" s="257"/>
      <c r="H130" s="257"/>
      <c r="I130" s="266" t="e">
        <f>#REF!</f>
        <v>#REF!</v>
      </c>
      <c r="J130" s="853" t="e">
        <f>#REF!</f>
        <v>#REF!</v>
      </c>
      <c r="K130" s="853"/>
      <c r="L130" s="853"/>
      <c r="M130" s="853"/>
    </row>
    <row r="131" spans="1:13" ht="20.100000000000001" hidden="1" customHeight="1">
      <c r="A131" s="257" t="e">
        <f>#REF!</f>
        <v>#REF!</v>
      </c>
      <c r="B131" s="257"/>
      <c r="C131" s="257"/>
      <c r="D131" s="257"/>
      <c r="E131" s="257"/>
      <c r="F131" s="257"/>
      <c r="G131" s="257"/>
      <c r="H131" s="257"/>
      <c r="I131" s="266" t="e">
        <f>#REF!</f>
        <v>#REF!</v>
      </c>
      <c r="J131" s="853" t="e">
        <f>#REF!</f>
        <v>#REF!</v>
      </c>
      <c r="K131" s="853"/>
      <c r="L131" s="853"/>
      <c r="M131" s="853"/>
    </row>
    <row r="132" spans="1:13" ht="20.100000000000001" hidden="1" customHeight="1">
      <c r="A132" s="257" t="e">
        <f>#REF!</f>
        <v>#REF!</v>
      </c>
      <c r="B132" s="257"/>
      <c r="C132" s="257"/>
      <c r="D132" s="257"/>
      <c r="E132" s="257"/>
      <c r="F132" s="257"/>
      <c r="G132" s="257"/>
      <c r="H132" s="257"/>
      <c r="I132" s="266" t="e">
        <f>#REF!</f>
        <v>#REF!</v>
      </c>
      <c r="J132" s="853" t="e">
        <f>#REF!</f>
        <v>#REF!</v>
      </c>
      <c r="K132" s="853"/>
      <c r="L132" s="853"/>
      <c r="M132" s="853"/>
    </row>
    <row r="133" spans="1:13" ht="20.100000000000001" hidden="1" customHeight="1">
      <c r="A133" s="257" t="e">
        <f>#REF!</f>
        <v>#REF!</v>
      </c>
      <c r="B133" s="257"/>
      <c r="C133" s="257"/>
      <c r="D133" s="257"/>
      <c r="E133" s="257"/>
      <c r="F133" s="257"/>
      <c r="G133" s="257"/>
      <c r="H133" s="257"/>
      <c r="I133" s="266" t="e">
        <f>#REF!</f>
        <v>#REF!</v>
      </c>
      <c r="J133" s="853" t="e">
        <f>#REF!</f>
        <v>#REF!</v>
      </c>
      <c r="K133" s="853"/>
      <c r="L133" s="853"/>
      <c r="M133" s="853"/>
    </row>
    <row r="134" spans="1:13" ht="20.100000000000001" hidden="1" customHeight="1">
      <c r="A134" s="267"/>
      <c r="B134" s="267"/>
      <c r="C134" s="267"/>
      <c r="D134" s="267"/>
      <c r="E134" s="267"/>
      <c r="F134" s="267"/>
      <c r="G134" s="267"/>
      <c r="H134" s="267"/>
      <c r="I134" s="256" t="e">
        <f>#REF!</f>
        <v>#REF!</v>
      </c>
      <c r="J134" s="853" t="e">
        <f>#REF!</f>
        <v>#REF!</v>
      </c>
      <c r="K134" s="853"/>
      <c r="L134" s="853"/>
      <c r="M134" s="853"/>
    </row>
    <row r="135" spans="1:13" ht="35.25" hidden="1" customHeight="1">
      <c r="A135" s="260" t="e">
        <f>#REF!</f>
        <v>#REF!</v>
      </c>
      <c r="B135" s="260"/>
      <c r="C135" s="260"/>
      <c r="D135" s="260"/>
      <c r="E135" s="260"/>
      <c r="F135" s="260"/>
      <c r="G135" s="260"/>
      <c r="H135" s="260"/>
      <c r="I135" s="256" t="e">
        <f>#REF!</f>
        <v>#REF!</v>
      </c>
      <c r="J135" s="853"/>
      <c r="K135" s="853"/>
      <c r="L135" s="853"/>
      <c r="M135" s="853"/>
    </row>
    <row r="136" spans="1:13" ht="19.5" hidden="1" customHeight="1">
      <c r="A136" s="257" t="e">
        <f>#REF!</f>
        <v>#REF!</v>
      </c>
      <c r="B136" s="257"/>
      <c r="C136" s="257"/>
      <c r="D136" s="257"/>
      <c r="E136" s="257"/>
      <c r="F136" s="257"/>
      <c r="G136" s="257"/>
      <c r="H136" s="257"/>
      <c r="I136" s="266" t="e">
        <f>#REF!</f>
        <v>#REF!</v>
      </c>
      <c r="J136" s="853" t="e">
        <f>#REF!</f>
        <v>#REF!</v>
      </c>
      <c r="K136" s="853"/>
      <c r="L136" s="853"/>
      <c r="M136" s="853"/>
    </row>
    <row r="137" spans="1:13" ht="19.5" hidden="1" customHeight="1">
      <c r="A137" s="257" t="e">
        <f>#REF!</f>
        <v>#REF!</v>
      </c>
      <c r="B137" s="257"/>
      <c r="C137" s="257"/>
      <c r="D137" s="257"/>
      <c r="E137" s="257"/>
      <c r="F137" s="257"/>
      <c r="G137" s="257"/>
      <c r="H137" s="257"/>
      <c r="I137" s="266" t="e">
        <f>#REF!</f>
        <v>#REF!</v>
      </c>
      <c r="J137" s="853" t="e">
        <f>#REF!</f>
        <v>#REF!</v>
      </c>
      <c r="K137" s="853"/>
      <c r="L137" s="853"/>
      <c r="M137" s="853"/>
    </row>
    <row r="138" spans="1:13" ht="19.5" hidden="1" customHeight="1">
      <c r="A138" s="257" t="e">
        <f>#REF!</f>
        <v>#REF!</v>
      </c>
      <c r="B138" s="257"/>
      <c r="C138" s="257"/>
      <c r="D138" s="257"/>
      <c r="E138" s="257"/>
      <c r="F138" s="257"/>
      <c r="G138" s="257"/>
      <c r="H138" s="257"/>
      <c r="I138" s="266" t="e">
        <f>#REF!</f>
        <v>#REF!</v>
      </c>
      <c r="J138" s="853" t="e">
        <f>#REF!</f>
        <v>#REF!</v>
      </c>
      <c r="K138" s="853"/>
      <c r="L138" s="853"/>
      <c r="M138" s="853"/>
    </row>
    <row r="139" spans="1:13" ht="19.5" hidden="1" customHeight="1">
      <c r="A139" s="257" t="e">
        <f>#REF!</f>
        <v>#REF!</v>
      </c>
      <c r="B139" s="257"/>
      <c r="C139" s="257"/>
      <c r="D139" s="257"/>
      <c r="E139" s="257"/>
      <c r="F139" s="257"/>
      <c r="G139" s="257"/>
      <c r="H139" s="257"/>
      <c r="I139" s="266" t="e">
        <f>#REF!</f>
        <v>#REF!</v>
      </c>
      <c r="J139" s="853" t="e">
        <f>#REF!</f>
        <v>#REF!</v>
      </c>
      <c r="K139" s="853"/>
      <c r="L139" s="853"/>
      <c r="M139" s="853"/>
    </row>
    <row r="140" spans="1:13" ht="33" hidden="1" customHeight="1">
      <c r="A140" s="257" t="e">
        <f>#REF!</f>
        <v>#REF!</v>
      </c>
      <c r="B140" s="257"/>
      <c r="C140" s="257"/>
      <c r="D140" s="257"/>
      <c r="E140" s="257"/>
      <c r="F140" s="257"/>
      <c r="G140" s="257"/>
      <c r="H140" s="257"/>
      <c r="I140" s="266" t="e">
        <f>#REF!</f>
        <v>#REF!</v>
      </c>
      <c r="J140" s="853" t="e">
        <f>#REF!</f>
        <v>#REF!</v>
      </c>
      <c r="K140" s="853"/>
      <c r="L140" s="853"/>
      <c r="M140" s="853"/>
    </row>
    <row r="141" spans="1:13" ht="19.5" hidden="1" customHeight="1">
      <c r="A141" s="257" t="e">
        <f>#REF!</f>
        <v>#REF!</v>
      </c>
      <c r="B141" s="257"/>
      <c r="C141" s="257"/>
      <c r="D141" s="257"/>
      <c r="E141" s="257"/>
      <c r="F141" s="257"/>
      <c r="G141" s="257"/>
      <c r="H141" s="257"/>
      <c r="I141" s="266" t="e">
        <f>#REF!</f>
        <v>#REF!</v>
      </c>
      <c r="J141" s="853" t="e">
        <f>#REF!</f>
        <v>#REF!</v>
      </c>
      <c r="K141" s="853"/>
      <c r="L141" s="853"/>
      <c r="M141" s="853"/>
    </row>
    <row r="142" spans="1:13" ht="19.5" hidden="1" customHeight="1">
      <c r="A142" s="257" t="e">
        <f>#REF!</f>
        <v>#REF!</v>
      </c>
      <c r="B142" s="257"/>
      <c r="C142" s="257"/>
      <c r="D142" s="257"/>
      <c r="E142" s="257"/>
      <c r="F142" s="257"/>
      <c r="G142" s="257"/>
      <c r="H142" s="257"/>
      <c r="I142" s="266" t="e">
        <f>#REF!</f>
        <v>#REF!</v>
      </c>
      <c r="J142" s="853" t="e">
        <f>#REF!</f>
        <v>#REF!</v>
      </c>
      <c r="K142" s="853"/>
      <c r="L142" s="853"/>
      <c r="M142" s="853"/>
    </row>
    <row r="143" spans="1:13" ht="19.5" hidden="1" customHeight="1">
      <c r="A143" s="257" t="e">
        <f>#REF!</f>
        <v>#REF!</v>
      </c>
      <c r="B143" s="257"/>
      <c r="C143" s="257"/>
      <c r="D143" s="257"/>
      <c r="E143" s="257"/>
      <c r="F143" s="257"/>
      <c r="G143" s="257"/>
      <c r="H143" s="257"/>
      <c r="I143" s="266" t="e">
        <f>#REF!</f>
        <v>#REF!</v>
      </c>
      <c r="J143" s="853" t="e">
        <f>#REF!</f>
        <v>#REF!</v>
      </c>
      <c r="K143" s="853"/>
      <c r="L143" s="853"/>
      <c r="M143" s="853"/>
    </row>
    <row r="144" spans="1:13" ht="19.5" hidden="1" customHeight="1">
      <c r="A144" s="257" t="e">
        <f>#REF!</f>
        <v>#REF!</v>
      </c>
      <c r="B144" s="257"/>
      <c r="C144" s="257"/>
      <c r="D144" s="257"/>
      <c r="E144" s="257"/>
      <c r="F144" s="257"/>
      <c r="G144" s="257"/>
      <c r="H144" s="257"/>
      <c r="I144" s="266" t="e">
        <f>#REF!</f>
        <v>#REF!</v>
      </c>
      <c r="J144" s="853" t="e">
        <f>#REF!</f>
        <v>#REF!</v>
      </c>
      <c r="K144" s="853"/>
      <c r="L144" s="853"/>
      <c r="M144" s="853"/>
    </row>
    <row r="145" spans="1:13" ht="19.5" hidden="1" customHeight="1">
      <c r="A145" s="267"/>
      <c r="B145" s="267"/>
      <c r="C145" s="267"/>
      <c r="D145" s="267"/>
      <c r="E145" s="267"/>
      <c r="F145" s="267"/>
      <c r="G145" s="267"/>
      <c r="H145" s="267"/>
      <c r="I145" s="256" t="e">
        <f>#REF!</f>
        <v>#REF!</v>
      </c>
      <c r="J145" s="853" t="e">
        <f>#REF!</f>
        <v>#REF!</v>
      </c>
      <c r="K145" s="853"/>
      <c r="L145" s="853"/>
      <c r="M145" s="853"/>
    </row>
    <row r="146" spans="1:13" ht="19.5" hidden="1" customHeight="1">
      <c r="A146" s="260" t="e">
        <f>#REF!</f>
        <v>#REF!</v>
      </c>
      <c r="B146" s="260"/>
      <c r="C146" s="260"/>
      <c r="D146" s="260"/>
      <c r="E146" s="260"/>
      <c r="F146" s="260"/>
      <c r="G146" s="260"/>
      <c r="H146" s="260"/>
      <c r="I146" s="256" t="e">
        <f>#REF!</f>
        <v>#REF!</v>
      </c>
      <c r="J146" s="853"/>
      <c r="K146" s="853"/>
      <c r="L146" s="853"/>
      <c r="M146" s="853"/>
    </row>
    <row r="147" spans="1:13" ht="19.5" hidden="1" customHeight="1">
      <c r="A147" s="257" t="e">
        <f>#REF!</f>
        <v>#REF!</v>
      </c>
      <c r="B147" s="257"/>
      <c r="C147" s="257"/>
      <c r="D147" s="257"/>
      <c r="E147" s="257"/>
      <c r="F147" s="257"/>
      <c r="G147" s="257"/>
      <c r="H147" s="257"/>
      <c r="I147" s="258" t="e">
        <f>#REF!</f>
        <v>#REF!</v>
      </c>
      <c r="J147" s="853" t="e">
        <f>#REF!</f>
        <v>#REF!</v>
      </c>
      <c r="K147" s="853"/>
      <c r="L147" s="853"/>
      <c r="M147" s="853"/>
    </row>
    <row r="148" spans="1:13" ht="19.5" hidden="1" customHeight="1">
      <c r="A148" s="257" t="e">
        <f>#REF!</f>
        <v>#REF!</v>
      </c>
      <c r="B148" s="257"/>
      <c r="C148" s="257"/>
      <c r="D148" s="257"/>
      <c r="E148" s="257"/>
      <c r="F148" s="257"/>
      <c r="G148" s="257"/>
      <c r="H148" s="257"/>
      <c r="I148" s="258" t="e">
        <f>#REF!</f>
        <v>#REF!</v>
      </c>
      <c r="J148" s="853" t="e">
        <f>#REF!</f>
        <v>#REF!</v>
      </c>
      <c r="K148" s="853"/>
      <c r="L148" s="853"/>
      <c r="M148" s="853"/>
    </row>
    <row r="149" spans="1:13" ht="19.5" hidden="1" customHeight="1">
      <c r="A149" s="257" t="e">
        <f>#REF!</f>
        <v>#REF!</v>
      </c>
      <c r="B149" s="257"/>
      <c r="C149" s="257"/>
      <c r="D149" s="257"/>
      <c r="E149" s="257"/>
      <c r="F149" s="257"/>
      <c r="G149" s="257"/>
      <c r="H149" s="257"/>
      <c r="I149" s="258" t="e">
        <f>#REF!</f>
        <v>#REF!</v>
      </c>
      <c r="J149" s="853" t="e">
        <f>#REF!</f>
        <v>#REF!</v>
      </c>
      <c r="K149" s="853"/>
      <c r="L149" s="853"/>
      <c r="M149" s="853"/>
    </row>
    <row r="150" spans="1:13" ht="19.5" hidden="1" customHeight="1">
      <c r="A150" s="267"/>
      <c r="B150" s="267"/>
      <c r="C150" s="267"/>
      <c r="D150" s="267"/>
      <c r="E150" s="267"/>
      <c r="F150" s="267"/>
      <c r="G150" s="267"/>
      <c r="H150" s="267"/>
      <c r="I150" s="256" t="e">
        <f>#REF!</f>
        <v>#REF!</v>
      </c>
      <c r="J150" s="853" t="e">
        <f>#REF!</f>
        <v>#REF!</v>
      </c>
      <c r="K150" s="853"/>
      <c r="L150" s="853"/>
      <c r="M150" s="853"/>
    </row>
    <row r="151" spans="1:13" ht="33" hidden="1" customHeight="1">
      <c r="A151" s="260" t="e">
        <f>#REF!</f>
        <v>#REF!</v>
      </c>
      <c r="B151" s="260"/>
      <c r="C151" s="260"/>
      <c r="D151" s="260"/>
      <c r="E151" s="260"/>
      <c r="F151" s="260"/>
      <c r="G151" s="260"/>
      <c r="H151" s="260"/>
      <c r="I151" s="256" t="e">
        <f>#REF!</f>
        <v>#REF!</v>
      </c>
      <c r="J151" s="853"/>
      <c r="K151" s="853"/>
      <c r="L151" s="853"/>
      <c r="M151" s="853"/>
    </row>
    <row r="152" spans="1:13" ht="19.5" hidden="1" customHeight="1">
      <c r="A152" s="267" t="e">
        <f>#REF!</f>
        <v>#REF!</v>
      </c>
      <c r="B152" s="267"/>
      <c r="C152" s="267"/>
      <c r="D152" s="267"/>
      <c r="E152" s="267"/>
      <c r="F152" s="267"/>
      <c r="G152" s="267"/>
      <c r="H152" s="267"/>
      <c r="I152" s="258" t="e">
        <f>#REF!</f>
        <v>#REF!</v>
      </c>
      <c r="J152" s="853" t="e">
        <f>#REF!</f>
        <v>#REF!</v>
      </c>
      <c r="K152" s="853"/>
      <c r="L152" s="853"/>
      <c r="M152" s="853"/>
    </row>
    <row r="153" spans="1:13" ht="19.5" hidden="1" customHeight="1">
      <c r="A153" s="267" t="e">
        <f>#REF!</f>
        <v>#REF!</v>
      </c>
      <c r="B153" s="267"/>
      <c r="C153" s="267"/>
      <c r="D153" s="267"/>
      <c r="E153" s="267"/>
      <c r="F153" s="267"/>
      <c r="G153" s="267"/>
      <c r="H153" s="267"/>
      <c r="I153" s="258" t="e">
        <f>#REF!</f>
        <v>#REF!</v>
      </c>
      <c r="J153" s="853" t="e">
        <f>#REF!</f>
        <v>#REF!</v>
      </c>
      <c r="K153" s="853"/>
      <c r="L153" s="853"/>
      <c r="M153" s="853"/>
    </row>
    <row r="154" spans="1:13" ht="19.5" hidden="1" customHeight="1">
      <c r="A154" s="267" t="e">
        <f>#REF!</f>
        <v>#REF!</v>
      </c>
      <c r="B154" s="267"/>
      <c r="C154" s="267"/>
      <c r="D154" s="267"/>
      <c r="E154" s="267"/>
      <c r="F154" s="267"/>
      <c r="G154" s="267"/>
      <c r="H154" s="267"/>
      <c r="I154" s="258" t="e">
        <f>#REF!</f>
        <v>#REF!</v>
      </c>
      <c r="J154" s="853" t="e">
        <f>#REF!</f>
        <v>#REF!</v>
      </c>
      <c r="K154" s="853"/>
      <c r="L154" s="853"/>
      <c r="M154" s="853"/>
    </row>
    <row r="155" spans="1:13" ht="19.5" hidden="1" customHeight="1">
      <c r="A155" s="267"/>
      <c r="B155" s="267"/>
      <c r="C155" s="267"/>
      <c r="D155" s="267"/>
      <c r="E155" s="267"/>
      <c r="F155" s="267"/>
      <c r="G155" s="267"/>
      <c r="H155" s="267"/>
      <c r="I155" s="256" t="e">
        <f>#REF!</f>
        <v>#REF!</v>
      </c>
      <c r="J155" s="853" t="e">
        <f>#REF!</f>
        <v>#REF!</v>
      </c>
      <c r="K155" s="853"/>
      <c r="L155" s="853"/>
      <c r="M155" s="853"/>
    </row>
    <row r="156" spans="1:13" ht="19.5" hidden="1" customHeight="1">
      <c r="A156" s="260" t="e">
        <f>#REF!</f>
        <v>#REF!</v>
      </c>
      <c r="B156" s="260"/>
      <c r="C156" s="260"/>
      <c r="D156" s="260"/>
      <c r="E156" s="260"/>
      <c r="F156" s="260"/>
      <c r="G156" s="260"/>
      <c r="H156" s="260"/>
      <c r="I156" s="256" t="e">
        <f>#REF!</f>
        <v>#REF!</v>
      </c>
      <c r="J156" s="853"/>
      <c r="K156" s="853"/>
      <c r="L156" s="853"/>
      <c r="M156" s="853"/>
    </row>
    <row r="157" spans="1:13" ht="19.5" hidden="1" customHeight="1">
      <c r="A157" s="257" t="e">
        <f>#REF!</f>
        <v>#REF!</v>
      </c>
      <c r="B157" s="257"/>
      <c r="C157" s="257"/>
      <c r="D157" s="257"/>
      <c r="E157" s="257"/>
      <c r="F157" s="257"/>
      <c r="G157" s="257"/>
      <c r="H157" s="257"/>
      <c r="I157" s="258" t="e">
        <f>#REF!</f>
        <v>#REF!</v>
      </c>
      <c r="J157" s="853" t="e">
        <f>#REF!</f>
        <v>#REF!</v>
      </c>
      <c r="K157" s="853"/>
      <c r="L157" s="853"/>
      <c r="M157" s="853"/>
    </row>
    <row r="158" spans="1:13" ht="19.5" hidden="1" customHeight="1">
      <c r="A158" s="257" t="e">
        <f>#REF!</f>
        <v>#REF!</v>
      </c>
      <c r="B158" s="257"/>
      <c r="C158" s="257"/>
      <c r="D158" s="257"/>
      <c r="E158" s="257"/>
      <c r="F158" s="257"/>
      <c r="G158" s="257"/>
      <c r="H158" s="257"/>
      <c r="I158" s="258" t="e">
        <f>#REF!</f>
        <v>#REF!</v>
      </c>
      <c r="J158" s="853" t="e">
        <f>#REF!</f>
        <v>#REF!</v>
      </c>
      <c r="K158" s="853"/>
      <c r="L158" s="853"/>
      <c r="M158" s="853"/>
    </row>
    <row r="159" spans="1:13" ht="19.5" hidden="1" customHeight="1">
      <c r="A159" s="267"/>
      <c r="B159" s="267"/>
      <c r="C159" s="267"/>
      <c r="D159" s="267"/>
      <c r="E159" s="267"/>
      <c r="F159" s="267"/>
      <c r="G159" s="267"/>
      <c r="H159" s="267"/>
      <c r="I159" s="256" t="e">
        <f>#REF!</f>
        <v>#REF!</v>
      </c>
      <c r="J159" s="853" t="e">
        <f>#REF!</f>
        <v>#REF!</v>
      </c>
      <c r="K159" s="853"/>
      <c r="L159" s="853"/>
      <c r="M159" s="853"/>
    </row>
    <row r="160" spans="1:13" ht="33" hidden="1" customHeight="1">
      <c r="A160" s="260" t="e">
        <f>#REF!</f>
        <v>#REF!</v>
      </c>
      <c r="B160" s="260"/>
      <c r="C160" s="260"/>
      <c r="D160" s="260"/>
      <c r="E160" s="260"/>
      <c r="F160" s="260"/>
      <c r="G160" s="260"/>
      <c r="H160" s="260"/>
      <c r="I160" s="256" t="e">
        <f>#REF!</f>
        <v>#REF!</v>
      </c>
      <c r="J160" s="853"/>
      <c r="K160" s="853"/>
      <c r="L160" s="853"/>
      <c r="M160" s="853"/>
    </row>
    <row r="161" spans="1:13" ht="19.5" hidden="1" customHeight="1">
      <c r="A161" s="257" t="e">
        <f>#REF!</f>
        <v>#REF!</v>
      </c>
      <c r="B161" s="257"/>
      <c r="C161" s="257"/>
      <c r="D161" s="257"/>
      <c r="E161" s="257"/>
      <c r="F161" s="257"/>
      <c r="G161" s="257"/>
      <c r="H161" s="257"/>
      <c r="I161" s="258" t="e">
        <f>#REF!</f>
        <v>#REF!</v>
      </c>
      <c r="J161" s="853" t="e">
        <f>#REF!</f>
        <v>#REF!</v>
      </c>
      <c r="K161" s="853"/>
      <c r="L161" s="853"/>
      <c r="M161" s="853"/>
    </row>
    <row r="162" spans="1:13" ht="19.5" hidden="1" customHeight="1">
      <c r="A162" s="257" t="e">
        <f>#REF!</f>
        <v>#REF!</v>
      </c>
      <c r="B162" s="257"/>
      <c r="C162" s="257"/>
      <c r="D162" s="257"/>
      <c r="E162" s="257"/>
      <c r="F162" s="257"/>
      <c r="G162" s="257"/>
      <c r="H162" s="257"/>
      <c r="I162" s="258" t="e">
        <f>#REF!</f>
        <v>#REF!</v>
      </c>
      <c r="J162" s="853" t="e">
        <f>#REF!</f>
        <v>#REF!</v>
      </c>
      <c r="K162" s="853"/>
      <c r="L162" s="853"/>
      <c r="M162" s="853"/>
    </row>
    <row r="163" spans="1:13" ht="19.5" hidden="1" customHeight="1">
      <c r="A163" s="257" t="e">
        <f>#REF!</f>
        <v>#REF!</v>
      </c>
      <c r="B163" s="257"/>
      <c r="C163" s="257"/>
      <c r="D163" s="257"/>
      <c r="E163" s="257"/>
      <c r="F163" s="257"/>
      <c r="G163" s="257"/>
      <c r="H163" s="257"/>
      <c r="I163" s="258" t="e">
        <f>#REF!</f>
        <v>#REF!</v>
      </c>
      <c r="J163" s="853" t="e">
        <f>#REF!</f>
        <v>#REF!</v>
      </c>
      <c r="K163" s="853"/>
      <c r="L163" s="853"/>
      <c r="M163" s="853"/>
    </row>
    <row r="164" spans="1:13" ht="19.5" hidden="1" customHeight="1">
      <c r="A164" s="257" t="e">
        <f>#REF!</f>
        <v>#REF!</v>
      </c>
      <c r="B164" s="257"/>
      <c r="C164" s="257"/>
      <c r="D164" s="257"/>
      <c r="E164" s="257"/>
      <c r="F164" s="257"/>
      <c r="G164" s="257"/>
      <c r="H164" s="257"/>
      <c r="I164" s="258" t="e">
        <f>#REF!</f>
        <v>#REF!</v>
      </c>
      <c r="J164" s="853" t="e">
        <f>#REF!</f>
        <v>#REF!</v>
      </c>
      <c r="K164" s="853"/>
      <c r="L164" s="853"/>
      <c r="M164" s="853"/>
    </row>
    <row r="165" spans="1:13" ht="19.5" hidden="1" customHeight="1">
      <c r="A165" s="257" t="e">
        <f>#REF!</f>
        <v>#REF!</v>
      </c>
      <c r="B165" s="257"/>
      <c r="C165" s="257"/>
      <c r="D165" s="257"/>
      <c r="E165" s="257"/>
      <c r="F165" s="257"/>
      <c r="G165" s="257"/>
      <c r="H165" s="257"/>
      <c r="I165" s="258" t="e">
        <f>#REF!</f>
        <v>#REF!</v>
      </c>
      <c r="J165" s="853" t="e">
        <f>#REF!</f>
        <v>#REF!</v>
      </c>
      <c r="K165" s="853"/>
      <c r="L165" s="853"/>
      <c r="M165" s="853"/>
    </row>
    <row r="166" spans="1:13" ht="19.5" hidden="1" customHeight="1">
      <c r="A166" s="257" t="e">
        <f>#REF!</f>
        <v>#REF!</v>
      </c>
      <c r="B166" s="257"/>
      <c r="C166" s="257"/>
      <c r="D166" s="257"/>
      <c r="E166" s="257"/>
      <c r="F166" s="257"/>
      <c r="G166" s="257"/>
      <c r="H166" s="257"/>
      <c r="I166" s="258" t="e">
        <f>#REF!</f>
        <v>#REF!</v>
      </c>
      <c r="J166" s="853" t="e">
        <f>#REF!</f>
        <v>#REF!</v>
      </c>
      <c r="K166" s="853"/>
      <c r="L166" s="853"/>
      <c r="M166" s="853"/>
    </row>
    <row r="167" spans="1:13" ht="19.5" hidden="1" customHeight="1">
      <c r="A167" s="267"/>
      <c r="B167" s="267"/>
      <c r="C167" s="267"/>
      <c r="D167" s="267"/>
      <c r="E167" s="267"/>
      <c r="F167" s="267"/>
      <c r="G167" s="267"/>
      <c r="H167" s="267"/>
      <c r="I167" s="256" t="e">
        <f>#REF!</f>
        <v>#REF!</v>
      </c>
      <c r="J167" s="853" t="e">
        <f>#REF!</f>
        <v>#REF!</v>
      </c>
      <c r="K167" s="853"/>
      <c r="L167" s="853"/>
      <c r="M167" s="853"/>
    </row>
    <row r="168" spans="1:13" ht="33" hidden="1" customHeight="1">
      <c r="A168" s="260" t="e">
        <f>#REF!</f>
        <v>#REF!</v>
      </c>
      <c r="B168" s="260"/>
      <c r="C168" s="260"/>
      <c r="D168" s="260"/>
      <c r="E168" s="260"/>
      <c r="F168" s="260"/>
      <c r="G168" s="260"/>
      <c r="H168" s="260"/>
      <c r="I168" s="256" t="e">
        <f>#REF!</f>
        <v>#REF!</v>
      </c>
      <c r="J168" s="853"/>
      <c r="K168" s="853"/>
      <c r="L168" s="853"/>
      <c r="M168" s="853"/>
    </row>
    <row r="169" spans="1:13" ht="33" hidden="1" customHeight="1">
      <c r="A169" s="257" t="e">
        <f>#REF!</f>
        <v>#REF!</v>
      </c>
      <c r="B169" s="257"/>
      <c r="C169" s="257"/>
      <c r="D169" s="257"/>
      <c r="E169" s="257"/>
      <c r="F169" s="257"/>
      <c r="G169" s="257"/>
      <c r="H169" s="257"/>
      <c r="I169" s="258" t="e">
        <f>#REF!</f>
        <v>#REF!</v>
      </c>
      <c r="J169" s="853" t="e">
        <f>#REF!</f>
        <v>#REF!</v>
      </c>
      <c r="K169" s="853"/>
      <c r="L169" s="853"/>
      <c r="M169" s="853"/>
    </row>
    <row r="170" spans="1:13" ht="19.5" hidden="1" customHeight="1">
      <c r="A170" s="257" t="e">
        <f>#REF!</f>
        <v>#REF!</v>
      </c>
      <c r="B170" s="257"/>
      <c r="C170" s="257"/>
      <c r="D170" s="257"/>
      <c r="E170" s="257"/>
      <c r="F170" s="257"/>
      <c r="G170" s="257"/>
      <c r="H170" s="257"/>
      <c r="I170" s="258" t="e">
        <f>#REF!</f>
        <v>#REF!</v>
      </c>
      <c r="J170" s="853" t="e">
        <f>#REF!</f>
        <v>#REF!</v>
      </c>
      <c r="K170" s="853"/>
      <c r="L170" s="853"/>
      <c r="M170" s="853"/>
    </row>
    <row r="171" spans="1:13" ht="19.5" hidden="1" customHeight="1">
      <c r="A171" s="257" t="e">
        <f>#REF!</f>
        <v>#REF!</v>
      </c>
      <c r="B171" s="257"/>
      <c r="C171" s="257"/>
      <c r="D171" s="257"/>
      <c r="E171" s="257"/>
      <c r="F171" s="257"/>
      <c r="G171" s="257"/>
      <c r="H171" s="257"/>
      <c r="I171" s="258" t="e">
        <f>#REF!</f>
        <v>#REF!</v>
      </c>
      <c r="J171" s="853" t="e">
        <f>#REF!</f>
        <v>#REF!</v>
      </c>
      <c r="K171" s="853"/>
      <c r="L171" s="853"/>
      <c r="M171" s="853"/>
    </row>
    <row r="172" spans="1:13" ht="19.5" hidden="1" customHeight="1">
      <c r="A172" s="267" t="e">
        <f>#REF!</f>
        <v>#REF!</v>
      </c>
      <c r="B172" s="267"/>
      <c r="C172" s="267"/>
      <c r="D172" s="267"/>
      <c r="E172" s="267"/>
      <c r="F172" s="267"/>
      <c r="G172" s="267"/>
      <c r="H172" s="267"/>
      <c r="I172" s="256" t="e">
        <f>#REF!</f>
        <v>#REF!</v>
      </c>
      <c r="J172" s="853" t="e">
        <f>#REF!</f>
        <v>#REF!</v>
      </c>
      <c r="K172" s="853"/>
      <c r="L172" s="853"/>
      <c r="M172" s="853"/>
    </row>
    <row r="173" spans="1:13" ht="33" hidden="1" customHeight="1">
      <c r="A173" s="260" t="e">
        <f>#REF!</f>
        <v>#REF!</v>
      </c>
      <c r="B173" s="260"/>
      <c r="C173" s="260"/>
      <c r="D173" s="260"/>
      <c r="E173" s="260"/>
      <c r="F173" s="260"/>
      <c r="G173" s="260"/>
      <c r="H173" s="260"/>
      <c r="I173" s="256" t="e">
        <f>#REF!</f>
        <v>#REF!</v>
      </c>
      <c r="J173" s="853"/>
      <c r="K173" s="853"/>
      <c r="L173" s="853"/>
      <c r="M173" s="853"/>
    </row>
    <row r="174" spans="1:13" ht="19.5" hidden="1" customHeight="1">
      <c r="A174" s="257" t="e">
        <f>#REF!</f>
        <v>#REF!</v>
      </c>
      <c r="B174" s="257"/>
      <c r="C174" s="257"/>
      <c r="D174" s="257"/>
      <c r="E174" s="257"/>
      <c r="F174" s="257"/>
      <c r="G174" s="257"/>
      <c r="H174" s="257"/>
      <c r="I174" s="258" t="e">
        <f>#REF!</f>
        <v>#REF!</v>
      </c>
      <c r="J174" s="853" t="e">
        <f>#REF!</f>
        <v>#REF!</v>
      </c>
      <c r="K174" s="853"/>
      <c r="L174" s="853"/>
      <c r="M174" s="853"/>
    </row>
    <row r="175" spans="1:13" ht="19.5" hidden="1" customHeight="1">
      <c r="A175" s="257" t="e">
        <f>#REF!</f>
        <v>#REF!</v>
      </c>
      <c r="B175" s="257"/>
      <c r="C175" s="257"/>
      <c r="D175" s="257"/>
      <c r="E175" s="257"/>
      <c r="F175" s="257"/>
      <c r="G175" s="257"/>
      <c r="H175" s="257"/>
      <c r="I175" s="258" t="e">
        <f>#REF!</f>
        <v>#REF!</v>
      </c>
      <c r="J175" s="853" t="e">
        <f>#REF!</f>
        <v>#REF!</v>
      </c>
      <c r="K175" s="853"/>
      <c r="L175" s="853"/>
      <c r="M175" s="853"/>
    </row>
    <row r="176" spans="1:13" ht="32.25" hidden="1" customHeight="1">
      <c r="A176" s="257" t="e">
        <f>#REF!</f>
        <v>#REF!</v>
      </c>
      <c r="B176" s="257"/>
      <c r="C176" s="257"/>
      <c r="D176" s="257"/>
      <c r="E176" s="257"/>
      <c r="F176" s="257"/>
      <c r="G176" s="257"/>
      <c r="H176" s="257"/>
      <c r="I176" s="258" t="e">
        <f>#REF!</f>
        <v>#REF!</v>
      </c>
      <c r="J176" s="853" t="e">
        <f>#REF!</f>
        <v>#REF!</v>
      </c>
      <c r="K176" s="853"/>
      <c r="L176" s="853"/>
      <c r="M176" s="853"/>
    </row>
    <row r="177" spans="1:100" ht="19.5" hidden="1" customHeight="1">
      <c r="A177" s="257" t="e">
        <f>#REF!</f>
        <v>#REF!</v>
      </c>
      <c r="B177" s="257"/>
      <c r="C177" s="257"/>
      <c r="D177" s="257"/>
      <c r="E177" s="257"/>
      <c r="F177" s="257"/>
      <c r="G177" s="257"/>
      <c r="H177" s="257"/>
      <c r="I177" s="258" t="e">
        <f>#REF!</f>
        <v>#REF!</v>
      </c>
      <c r="J177" s="853" t="e">
        <f>#REF!</f>
        <v>#REF!</v>
      </c>
      <c r="K177" s="853"/>
      <c r="L177" s="853"/>
      <c r="M177" s="853"/>
    </row>
    <row r="178" spans="1:100" ht="19.5" hidden="1" customHeight="1">
      <c r="A178" s="259"/>
      <c r="B178" s="259"/>
      <c r="C178" s="259"/>
      <c r="D178" s="259"/>
      <c r="E178" s="259"/>
      <c r="F178" s="259"/>
      <c r="G178" s="259"/>
      <c r="H178" s="259"/>
      <c r="I178" s="256" t="e">
        <f>#REF!</f>
        <v>#REF!</v>
      </c>
      <c r="J178" s="853" t="e">
        <f>#REF!</f>
        <v>#REF!</v>
      </c>
      <c r="K178" s="853"/>
      <c r="L178" s="853"/>
      <c r="M178" s="853"/>
    </row>
    <row r="179" spans="1:100" ht="16.5" hidden="1" customHeight="1">
      <c r="A179" s="262"/>
      <c r="B179" s="262"/>
      <c r="C179" s="262"/>
      <c r="D179" s="262"/>
      <c r="E179" s="262"/>
      <c r="F179" s="262"/>
      <c r="G179" s="262"/>
      <c r="H179" s="262"/>
      <c r="I179" s="256" t="e">
        <f>#REF!</f>
        <v>#REF!</v>
      </c>
      <c r="J179" s="853" t="e">
        <f>#REF!</f>
        <v>#REF!</v>
      </c>
      <c r="K179" s="853"/>
      <c r="L179" s="853"/>
      <c r="M179" s="853"/>
    </row>
    <row r="180" spans="1:100" ht="19.5" hidden="1" customHeight="1">
      <c r="A180" s="264"/>
      <c r="B180" s="264"/>
      <c r="C180" s="264"/>
      <c r="D180" s="264"/>
      <c r="E180" s="264"/>
      <c r="F180" s="264"/>
      <c r="G180" s="264"/>
      <c r="H180" s="264"/>
      <c r="I180" s="256" t="e">
        <f>#REF!</f>
        <v>#REF!</v>
      </c>
      <c r="J180" s="853" t="e">
        <f>#REF!</f>
        <v>#REF!</v>
      </c>
      <c r="K180" s="853"/>
      <c r="L180" s="853"/>
      <c r="M180" s="853"/>
    </row>
    <row r="181" spans="1:100" s="238" customFormat="1">
      <c r="A181" s="268"/>
      <c r="B181" s="268"/>
      <c r="C181" s="268"/>
      <c r="D181" s="268"/>
      <c r="E181" s="268"/>
      <c r="F181" s="268"/>
      <c r="G181" s="268"/>
      <c r="H181" s="268"/>
      <c r="I181" s="269"/>
      <c r="J181" s="856"/>
      <c r="K181" s="856"/>
      <c r="L181" s="856"/>
      <c r="M181" s="856"/>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c r="BS181" s="274"/>
      <c r="BT181" s="274"/>
      <c r="BU181" s="274"/>
      <c r="BV181" s="274"/>
      <c r="BW181" s="274"/>
      <c r="BX181" s="274"/>
      <c r="BY181" s="274"/>
      <c r="BZ181" s="274"/>
      <c r="CA181" s="274"/>
      <c r="CB181" s="274"/>
      <c r="CC181" s="274"/>
      <c r="CD181" s="274"/>
      <c r="CE181" s="274"/>
      <c r="CF181" s="274"/>
      <c r="CG181" s="274"/>
      <c r="CH181" s="274"/>
      <c r="CI181" s="274"/>
      <c r="CJ181" s="274"/>
      <c r="CK181" s="274"/>
      <c r="CL181" s="274"/>
      <c r="CM181" s="274"/>
      <c r="CN181" s="274"/>
      <c r="CO181" s="274"/>
      <c r="CP181" s="274"/>
      <c r="CQ181" s="274"/>
      <c r="CR181" s="274"/>
      <c r="CS181" s="274"/>
      <c r="CT181" s="274"/>
      <c r="CU181" s="274"/>
      <c r="CV181" s="274"/>
    </row>
    <row r="182" spans="1:100" s="238" customFormat="1">
      <c r="A182" s="243"/>
      <c r="B182" s="243"/>
      <c r="C182" s="243"/>
      <c r="D182" s="243"/>
      <c r="E182" s="243"/>
      <c r="F182" s="243"/>
      <c r="G182" s="243"/>
      <c r="H182" s="243"/>
      <c r="I182" s="367"/>
      <c r="J182" s="244"/>
      <c r="K182" s="244"/>
      <c r="L182" s="244"/>
      <c r="M182" s="24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4"/>
      <c r="CE182" s="274"/>
      <c r="CF182" s="274"/>
      <c r="CG182" s="274"/>
      <c r="CH182" s="274"/>
      <c r="CI182" s="274"/>
      <c r="CJ182" s="274"/>
      <c r="CK182" s="274"/>
      <c r="CL182" s="274"/>
      <c r="CM182" s="274"/>
      <c r="CN182" s="274"/>
      <c r="CO182" s="274"/>
      <c r="CP182" s="274"/>
      <c r="CQ182" s="274"/>
      <c r="CR182" s="274"/>
      <c r="CS182" s="274"/>
      <c r="CT182" s="274"/>
      <c r="CU182" s="274"/>
      <c r="CV182" s="274"/>
    </row>
    <row r="183" spans="1:100" s="238" customFormat="1">
      <c r="A183" s="243"/>
      <c r="B183" s="243"/>
      <c r="C183" s="243"/>
      <c r="D183" s="243"/>
      <c r="E183" s="243"/>
      <c r="F183" s="243"/>
      <c r="G183" s="243"/>
      <c r="H183" s="243"/>
      <c r="I183" s="367"/>
      <c r="J183" s="244"/>
      <c r="K183" s="244"/>
      <c r="L183" s="244"/>
      <c r="M183" s="24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4"/>
      <c r="AL183" s="274"/>
      <c r="AM183" s="274"/>
      <c r="AN183" s="274"/>
      <c r="AO183" s="274"/>
      <c r="AP183" s="274"/>
      <c r="AQ183" s="274"/>
      <c r="AR183" s="274"/>
      <c r="AS183" s="274"/>
      <c r="AT183" s="274"/>
      <c r="AU183" s="274"/>
      <c r="AV183" s="274"/>
      <c r="AW183" s="274"/>
      <c r="AX183" s="274"/>
      <c r="AY183" s="274"/>
      <c r="AZ183" s="274"/>
      <c r="BA183" s="274"/>
      <c r="BB183" s="274"/>
      <c r="BC183" s="274"/>
      <c r="BD183" s="274"/>
      <c r="BE183" s="274"/>
      <c r="BF183" s="274"/>
      <c r="BG183" s="274"/>
      <c r="BH183" s="274"/>
      <c r="BI183" s="274"/>
      <c r="BJ183" s="274"/>
      <c r="BK183" s="274"/>
      <c r="BL183" s="274"/>
      <c r="BM183" s="274"/>
      <c r="BN183" s="274"/>
      <c r="BO183" s="274"/>
      <c r="BP183" s="274"/>
      <c r="BQ183" s="274"/>
      <c r="BR183" s="274"/>
      <c r="BS183" s="274"/>
      <c r="BT183" s="274"/>
      <c r="BU183" s="274"/>
      <c r="BV183" s="274"/>
      <c r="BW183" s="274"/>
      <c r="BX183" s="274"/>
      <c r="BY183" s="274"/>
      <c r="BZ183" s="274"/>
      <c r="CA183" s="274"/>
      <c r="CB183" s="274"/>
      <c r="CC183" s="274"/>
      <c r="CD183" s="274"/>
      <c r="CE183" s="274"/>
      <c r="CF183" s="274"/>
      <c r="CG183" s="274"/>
      <c r="CH183" s="274"/>
      <c r="CI183" s="274"/>
      <c r="CJ183" s="274"/>
      <c r="CK183" s="274"/>
      <c r="CL183" s="274"/>
      <c r="CM183" s="274"/>
      <c r="CN183" s="274"/>
      <c r="CO183" s="274"/>
      <c r="CP183" s="274"/>
      <c r="CQ183" s="274"/>
      <c r="CR183" s="274"/>
      <c r="CS183" s="274"/>
      <c r="CT183" s="274"/>
      <c r="CU183" s="274"/>
      <c r="CV183" s="274"/>
    </row>
  </sheetData>
  <sheetProtection algorithmName="SHA-512" hashValue="WgG8Q9eZRuNvXFvKmmEF3mXSe4Wy575o+YW+3Q6cki2h297r4BDs/VwF6zSWmnnzPdRmICbYnkpz/nPMRoo5iQ==" saltValue="9+isL/yggXe8zBfI8G20xA==" spinCount="100000" sheet="1" formatColumns="0" formatRows="0" selectLockedCells="1"/>
  <customSheetViews>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1"/>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3"/>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4"/>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5"/>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0"/>
    </customSheetView>
    <customSheetView guid="{889C3D82-0A24-4765-A688-A80A782F5056}" showPageBreaks="1" fitToPage="1" printArea="1" hiddenRows="1" hiddenColumns="1" view="pageBreakPreview" topLeftCell="A7">
      <selection activeCell="A16" sqref="A16"/>
      <pageMargins left="0.7" right="0.7" top="0.75" bottom="0.75" header="0.3" footer="0.3"/>
      <pageSetup paperSize="9" scale="75" fitToHeight="0" orientation="landscape" r:id="rId11"/>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2" zoomScale="70" zoomScaleNormal="70" zoomScaleSheetLayoutView="70" workbookViewId="0">
      <selection activeCell="G15" sqref="G15"/>
    </sheetView>
  </sheetViews>
  <sheetFormatPr defaultColWidth="9.140625" defaultRowHeight="16.5"/>
  <cols>
    <col min="1" max="2" width="5.7109375" style="156" customWidth="1"/>
    <col min="3" max="3" width="24.7109375" style="156" customWidth="1"/>
    <col min="4" max="4" width="15.28515625" style="156" customWidth="1"/>
    <col min="5" max="5" width="28.7109375" style="156" customWidth="1"/>
    <col min="6" max="6" width="14.7109375" style="156" customWidth="1"/>
    <col min="7" max="7" width="19.5703125" style="156" customWidth="1"/>
    <col min="8" max="8" width="23.7109375" style="143" hidden="1" customWidth="1"/>
    <col min="9" max="9" width="18" style="144" hidden="1" customWidth="1"/>
    <col min="10" max="10" width="16.85546875" style="145" hidden="1" customWidth="1"/>
    <col min="11" max="11" width="14.5703125" style="145" hidden="1" customWidth="1"/>
    <col min="12" max="12" width="18.5703125" style="145" hidden="1" customWidth="1"/>
    <col min="13" max="13" width="16.28515625" style="145" customWidth="1"/>
    <col min="14" max="14" width="39.7109375" style="145" customWidth="1"/>
    <col min="15" max="15" width="24.28515625" style="145" customWidth="1"/>
    <col min="16" max="17" width="16.28515625" style="145" customWidth="1"/>
    <col min="18" max="19" width="10.28515625" style="146" customWidth="1"/>
    <col min="20" max="20" width="9.140625" style="146" customWidth="1"/>
    <col min="21" max="21" width="9.140625" style="147" customWidth="1"/>
    <col min="22" max="23" width="9.140625" style="147"/>
    <col min="24" max="25" width="9.140625" style="148"/>
    <col min="26" max="16384" width="9.140625" style="149"/>
  </cols>
  <sheetData>
    <row r="1" spans="1:25" s="141" customFormat="1" ht="39.75" customHeight="1">
      <c r="A1" s="862" t="s">
        <v>164</v>
      </c>
      <c r="B1" s="862"/>
      <c r="C1" s="862"/>
      <c r="D1" s="862"/>
      <c r="E1" s="862"/>
      <c r="F1" s="862"/>
      <c r="G1" s="862"/>
      <c r="H1" s="136"/>
      <c r="I1" s="137"/>
      <c r="J1" s="138"/>
      <c r="K1" s="138"/>
      <c r="L1" s="138"/>
      <c r="M1" s="138"/>
      <c r="N1" s="138"/>
      <c r="O1" s="138"/>
      <c r="P1" s="138"/>
      <c r="Q1" s="138"/>
      <c r="R1" s="138"/>
      <c r="S1" s="138"/>
      <c r="T1" s="138"/>
      <c r="U1" s="139"/>
      <c r="V1" s="139"/>
      <c r="W1" s="139"/>
      <c r="X1" s="140"/>
      <c r="Y1" s="140"/>
    </row>
    <row r="2" spans="1:25" ht="18" customHeight="1">
      <c r="A2" s="107" t="str">
        <f>Cover!B3</f>
        <v>CC/NT/W-TW/DOM/A04/25/06315</v>
      </c>
      <c r="B2" s="107"/>
      <c r="C2" s="108"/>
      <c r="D2" s="142"/>
      <c r="E2" s="142"/>
      <c r="F2" s="142"/>
      <c r="G2" s="110" t="s">
        <v>165</v>
      </c>
    </row>
    <row r="3" spans="1:25" ht="12.75" customHeight="1">
      <c r="A3" s="111"/>
      <c r="B3" s="111"/>
      <c r="C3" s="112"/>
      <c r="D3" s="131"/>
      <c r="E3" s="131"/>
      <c r="F3" s="131"/>
      <c r="G3" s="113"/>
    </row>
    <row r="4" spans="1:25" ht="18.95" customHeight="1">
      <c r="A4" s="863" t="s">
        <v>166</v>
      </c>
      <c r="B4" s="863"/>
      <c r="C4" s="863"/>
      <c r="D4" s="863"/>
      <c r="E4" s="863"/>
      <c r="F4" s="863"/>
      <c r="G4" s="863"/>
    </row>
    <row r="5" spans="1:25" ht="21" customHeight="1">
      <c r="A5" s="150" t="s">
        <v>1</v>
      </c>
      <c r="B5" s="150"/>
      <c r="C5" s="151"/>
      <c r="D5" s="151"/>
      <c r="E5" s="151"/>
      <c r="F5" s="151"/>
      <c r="G5" s="151"/>
    </row>
    <row r="6" spans="1:25" ht="21" customHeight="1">
      <c r="A6" s="26" t="s">
        <v>2</v>
      </c>
      <c r="B6" s="26"/>
      <c r="C6" s="151"/>
      <c r="D6" s="151"/>
      <c r="E6" s="151"/>
      <c r="F6" s="151"/>
      <c r="G6" s="151"/>
      <c r="I6" s="556" t="s">
        <v>232</v>
      </c>
      <c r="J6" s="649">
        <f>'Sch-1'!N136</f>
        <v>0</v>
      </c>
      <c r="K6" s="555"/>
      <c r="L6" s="406"/>
    </row>
    <row r="7" spans="1:25" ht="21" customHeight="1">
      <c r="A7" s="26" t="s">
        <v>3</v>
      </c>
      <c r="B7" s="26"/>
      <c r="C7" s="151"/>
      <c r="D7" s="151"/>
      <c r="E7" s="151"/>
      <c r="F7" s="151"/>
      <c r="G7" s="151"/>
      <c r="I7" s="556" t="s">
        <v>234</v>
      </c>
      <c r="J7" s="649">
        <f>'Sch-2'!J136</f>
        <v>0</v>
      </c>
      <c r="K7" s="555"/>
    </row>
    <row r="8" spans="1:25" ht="21" customHeight="1">
      <c r="A8" s="26" t="s">
        <v>4</v>
      </c>
      <c r="B8" s="26"/>
      <c r="C8" s="151"/>
      <c r="D8" s="151"/>
      <c r="E8" s="151"/>
      <c r="F8" s="151"/>
      <c r="G8" s="151"/>
      <c r="I8" s="556" t="s">
        <v>235</v>
      </c>
      <c r="J8" s="649">
        <f>'Sch-3'!L125</f>
        <v>0</v>
      </c>
      <c r="K8" s="555"/>
    </row>
    <row r="9" spans="1:25" ht="21" customHeight="1">
      <c r="A9" s="26" t="s">
        <v>167</v>
      </c>
      <c r="B9" s="26"/>
      <c r="C9" s="151"/>
      <c r="D9" s="151"/>
      <c r="E9" s="151"/>
      <c r="F9" s="151"/>
      <c r="G9" s="151"/>
      <c r="I9" s="557" t="s">
        <v>195</v>
      </c>
      <c r="J9" s="650">
        <f>J6+J7+J8</f>
        <v>0</v>
      </c>
      <c r="K9" s="555"/>
    </row>
    <row r="10" spans="1:25" ht="21" customHeight="1">
      <c r="A10" s="26" t="s">
        <v>6</v>
      </c>
      <c r="B10" s="26"/>
      <c r="C10" s="151"/>
      <c r="D10" s="151"/>
      <c r="E10" s="151"/>
      <c r="F10" s="151"/>
      <c r="G10" s="151"/>
      <c r="J10" s="405"/>
    </row>
    <row r="11" spans="1:25" ht="14.25" customHeight="1">
      <c r="A11" s="151"/>
      <c r="B11" s="151"/>
      <c r="C11" s="151"/>
      <c r="D11" s="151"/>
      <c r="E11" s="151"/>
      <c r="F11" s="151"/>
      <c r="G11" s="151"/>
    </row>
    <row r="12" spans="1:25" ht="132" customHeight="1">
      <c r="A12" s="152" t="s">
        <v>168</v>
      </c>
      <c r="B12" s="475"/>
      <c r="C12" s="864" t="str">
        <f>Cover!$B$2</f>
        <v xml:space="preserve">Tower Package TW03 for Zing-Zingbar to Sissu portion of ±350 KV HVDC Pang-Kaithal Transmission Line associated with Transmission system for evacuation of RE power from renewable energy parks in Leh (5 GW Leh-Kaithal transmission corridor)
</v>
      </c>
      <c r="D12" s="864"/>
      <c r="E12" s="864"/>
      <c r="F12" s="864"/>
      <c r="G12" s="864"/>
      <c r="J12" s="406"/>
    </row>
    <row r="13" spans="1:25" ht="21" customHeight="1" thickBot="1">
      <c r="A13" s="153" t="s">
        <v>169</v>
      </c>
      <c r="B13" s="153"/>
      <c r="C13" s="154"/>
      <c r="D13" s="153"/>
      <c r="E13" s="153"/>
      <c r="F13" s="153"/>
      <c r="G13" s="153"/>
      <c r="H13" s="401"/>
      <c r="K13" s="162"/>
      <c r="L13" s="162"/>
      <c r="M13" s="162"/>
    </row>
    <row r="14" spans="1:25" ht="41.25" customHeight="1" thickBot="1">
      <c r="A14" s="865" t="s">
        <v>170</v>
      </c>
      <c r="B14" s="865"/>
      <c r="C14" s="865"/>
      <c r="D14" s="865"/>
      <c r="E14" s="865"/>
      <c r="F14" s="865"/>
      <c r="G14" s="865"/>
      <c r="H14" s="565" t="s">
        <v>329</v>
      </c>
      <c r="I14" s="565" t="s">
        <v>330</v>
      </c>
      <c r="J14" s="566" t="s">
        <v>331</v>
      </c>
      <c r="K14" s="162"/>
      <c r="L14" s="162"/>
      <c r="M14" s="162"/>
      <c r="N14" s="155"/>
    </row>
    <row r="15" spans="1:25" ht="56.25" customHeight="1">
      <c r="B15" s="157">
        <v>1</v>
      </c>
      <c r="C15" s="869" t="s">
        <v>322</v>
      </c>
      <c r="D15" s="867"/>
      <c r="E15" s="867"/>
      <c r="F15" s="868"/>
      <c r="G15" s="158"/>
      <c r="H15" s="622">
        <f>IF(J6=0,0,(G15/J9)*J6)</f>
        <v>0</v>
      </c>
      <c r="I15" s="623">
        <f>IF(J7=0,0,(G15/J9)*J7)</f>
        <v>0</v>
      </c>
      <c r="J15" s="622">
        <f>IF(J8,(G15/J9)*J8,0)</f>
        <v>0</v>
      </c>
      <c r="K15" s="162"/>
      <c r="L15" s="162"/>
      <c r="M15" s="162"/>
    </row>
    <row r="16" spans="1:25" ht="55.5" customHeight="1">
      <c r="B16" s="157">
        <v>2</v>
      </c>
      <c r="C16" s="866" t="s">
        <v>492</v>
      </c>
      <c r="D16" s="867"/>
      <c r="E16" s="867"/>
      <c r="F16" s="868"/>
      <c r="G16" s="159"/>
      <c r="H16" s="624">
        <f>G16*J6</f>
        <v>0</v>
      </c>
      <c r="I16" s="625">
        <f>G16*J7</f>
        <v>0</v>
      </c>
      <c r="J16" s="624">
        <f>G16*J8</f>
        <v>0</v>
      </c>
      <c r="K16" s="162"/>
      <c r="L16" s="162"/>
      <c r="M16" s="162"/>
    </row>
    <row r="17" spans="1:25" s="160" customFormat="1" ht="39.75" customHeight="1" thickBot="1">
      <c r="B17" s="161">
        <v>3</v>
      </c>
      <c r="C17" s="857" t="s">
        <v>171</v>
      </c>
      <c r="D17" s="858"/>
      <c r="E17" s="858"/>
      <c r="F17" s="859"/>
      <c r="G17" s="398"/>
      <c r="H17" s="624"/>
      <c r="I17" s="624"/>
      <c r="J17" s="624"/>
      <c r="K17" s="162"/>
      <c r="L17" s="162"/>
      <c r="M17" s="162"/>
      <c r="N17" s="162"/>
      <c r="O17" s="162"/>
      <c r="P17" s="162"/>
      <c r="Q17" s="162"/>
      <c r="R17" s="163"/>
      <c r="S17" s="163"/>
      <c r="T17" s="163"/>
      <c r="U17" s="164"/>
      <c r="V17" s="164"/>
      <c r="W17" s="164"/>
      <c r="X17" s="165"/>
      <c r="Y17" s="165"/>
    </row>
    <row r="18" spans="1:25" s="160" customFormat="1" ht="21" customHeight="1" thickBot="1">
      <c r="B18" s="166"/>
      <c r="C18" s="860" t="s">
        <v>323</v>
      </c>
      <c r="D18" s="861"/>
      <c r="E18" s="861"/>
      <c r="F18" s="167" t="s">
        <v>172</v>
      </c>
      <c r="G18" s="399"/>
      <c r="H18" s="626">
        <f>G18</f>
        <v>0</v>
      </c>
      <c r="I18" s="627"/>
      <c r="J18" s="624"/>
      <c r="K18" s="162"/>
      <c r="L18" s="162"/>
      <c r="M18" s="162"/>
      <c r="N18" s="169"/>
      <c r="O18" s="168"/>
      <c r="P18" s="162"/>
      <c r="Q18" s="162"/>
      <c r="R18" s="163"/>
      <c r="S18" s="163"/>
      <c r="T18" s="163"/>
      <c r="U18" s="164"/>
      <c r="V18" s="164"/>
      <c r="W18" s="164"/>
      <c r="X18" s="165"/>
      <c r="Y18" s="165"/>
    </row>
    <row r="19" spans="1:25" s="160" customFormat="1" ht="33" customHeight="1" thickBot="1">
      <c r="B19" s="166"/>
      <c r="C19" s="876" t="s">
        <v>347</v>
      </c>
      <c r="D19" s="877"/>
      <c r="E19" s="877"/>
      <c r="F19" s="167" t="s">
        <v>172</v>
      </c>
      <c r="G19" s="399"/>
      <c r="H19" s="628"/>
      <c r="I19" s="626">
        <f>G19</f>
        <v>0</v>
      </c>
      <c r="J19" s="629"/>
      <c r="K19" s="162"/>
      <c r="L19" s="162"/>
      <c r="M19" s="162"/>
      <c r="N19" s="169"/>
      <c r="O19" s="168"/>
      <c r="P19" s="162"/>
      <c r="Q19" s="162"/>
      <c r="R19" s="163"/>
      <c r="S19" s="163"/>
      <c r="T19" s="163"/>
      <c r="U19" s="164"/>
      <c r="V19" s="164"/>
      <c r="W19" s="164"/>
      <c r="X19" s="165"/>
      <c r="Y19" s="165"/>
    </row>
    <row r="20" spans="1:25" s="160" customFormat="1" ht="21" customHeight="1" thickBot="1">
      <c r="B20" s="166"/>
      <c r="C20" s="860" t="s">
        <v>324</v>
      </c>
      <c r="D20" s="861"/>
      <c r="E20" s="861"/>
      <c r="F20" s="167" t="s">
        <v>172</v>
      </c>
      <c r="G20" s="399"/>
      <c r="H20" s="624"/>
      <c r="I20" s="623"/>
      <c r="J20" s="626">
        <f>G20</f>
        <v>0</v>
      </c>
      <c r="K20" s="162"/>
      <c r="L20" s="162"/>
      <c r="M20" s="162"/>
      <c r="N20" s="169"/>
      <c r="O20" s="168"/>
      <c r="P20" s="162"/>
      <c r="Q20" s="162"/>
      <c r="R20" s="163"/>
      <c r="S20" s="163"/>
      <c r="T20" s="163"/>
      <c r="U20" s="164"/>
      <c r="V20" s="164"/>
      <c r="W20" s="164"/>
      <c r="X20" s="165"/>
      <c r="Y20" s="165"/>
    </row>
    <row r="21" spans="1:25" s="160" customFormat="1" ht="21" hidden="1" customHeight="1">
      <c r="B21" s="166"/>
      <c r="C21" s="860" t="s">
        <v>325</v>
      </c>
      <c r="D21" s="861"/>
      <c r="E21" s="861"/>
      <c r="F21" s="167" t="s">
        <v>172</v>
      </c>
      <c r="G21" s="407"/>
      <c r="H21" s="624"/>
      <c r="I21" s="625"/>
      <c r="J21" s="622"/>
      <c r="K21" s="162"/>
      <c r="L21" s="162"/>
      <c r="M21" s="162"/>
      <c r="N21" s="169"/>
      <c r="O21" s="168"/>
      <c r="P21" s="162"/>
      <c r="Q21" s="162"/>
      <c r="R21" s="163"/>
      <c r="S21" s="163"/>
      <c r="T21" s="163"/>
      <c r="U21" s="164"/>
      <c r="V21" s="164"/>
      <c r="W21" s="164"/>
      <c r="X21" s="165"/>
      <c r="Y21" s="165"/>
    </row>
    <row r="22" spans="1:25" s="160" customFormat="1" ht="21" hidden="1" customHeight="1">
      <c r="B22" s="170"/>
      <c r="C22" s="860" t="s">
        <v>173</v>
      </c>
      <c r="D22" s="861"/>
      <c r="E22" s="861"/>
      <c r="F22" s="171" t="s">
        <v>172</v>
      </c>
      <c r="G22" s="407"/>
      <c r="H22" s="624"/>
      <c r="I22" s="625"/>
      <c r="J22" s="624"/>
      <c r="K22" s="162"/>
      <c r="L22" s="162"/>
      <c r="M22" s="162"/>
      <c r="N22" s="169"/>
      <c r="O22" s="168"/>
      <c r="P22" s="162"/>
      <c r="Q22" s="162"/>
      <c r="R22" s="163"/>
      <c r="S22" s="163"/>
      <c r="T22" s="163"/>
      <c r="U22" s="164"/>
      <c r="V22" s="164"/>
      <c r="W22" s="164"/>
      <c r="X22" s="165"/>
      <c r="Y22" s="165"/>
    </row>
    <row r="23" spans="1:25" s="160" customFormat="1" ht="54.95" customHeight="1" thickBot="1">
      <c r="B23" s="161">
        <v>4</v>
      </c>
      <c r="C23" s="872" t="s">
        <v>493</v>
      </c>
      <c r="D23" s="873"/>
      <c r="E23" s="873"/>
      <c r="F23" s="874"/>
      <c r="G23" s="398"/>
      <c r="H23" s="630"/>
      <c r="I23" s="625"/>
      <c r="J23" s="624"/>
      <c r="K23" s="162"/>
      <c r="L23" s="162"/>
      <c r="M23" s="162"/>
      <c r="N23" s="162"/>
      <c r="O23" s="162"/>
      <c r="P23" s="162"/>
      <c r="Q23" s="162"/>
      <c r="R23" s="163"/>
      <c r="S23" s="163"/>
      <c r="T23" s="163"/>
      <c r="U23" s="164"/>
      <c r="V23" s="164"/>
      <c r="W23" s="164"/>
      <c r="X23" s="165"/>
      <c r="Y23" s="165"/>
    </row>
    <row r="24" spans="1:25" s="160" customFormat="1" ht="21" customHeight="1" thickBot="1">
      <c r="A24" s="172"/>
      <c r="B24" s="166"/>
      <c r="C24" s="860" t="s">
        <v>323</v>
      </c>
      <c r="D24" s="861"/>
      <c r="E24" s="861"/>
      <c r="F24" s="167" t="s">
        <v>174</v>
      </c>
      <c r="G24" s="400"/>
      <c r="H24" s="631">
        <f>G24*J6</f>
        <v>0</v>
      </c>
      <c r="I24" s="627"/>
      <c r="J24" s="624"/>
      <c r="K24" s="162"/>
      <c r="L24" s="162"/>
      <c r="M24" s="162"/>
      <c r="N24" s="162"/>
      <c r="O24" s="162"/>
      <c r="P24" s="162"/>
      <c r="Q24" s="162"/>
      <c r="R24" s="163"/>
      <c r="S24" s="163"/>
      <c r="T24" s="163"/>
      <c r="U24" s="164"/>
      <c r="V24" s="164"/>
      <c r="W24" s="164"/>
      <c r="X24" s="165"/>
      <c r="Y24" s="165"/>
    </row>
    <row r="25" spans="1:25" s="160" customFormat="1" ht="33.75" customHeight="1" thickBot="1">
      <c r="A25" s="172"/>
      <c r="B25" s="166"/>
      <c r="C25" s="878" t="s">
        <v>347</v>
      </c>
      <c r="D25" s="879"/>
      <c r="E25" s="879"/>
      <c r="F25" s="167" t="s">
        <v>174</v>
      </c>
      <c r="G25" s="400"/>
      <c r="H25" s="632"/>
      <c r="I25" s="626">
        <f>G25*J7</f>
        <v>0</v>
      </c>
      <c r="J25" s="629"/>
      <c r="K25" s="162"/>
      <c r="L25" s="162"/>
      <c r="M25" s="162"/>
      <c r="N25" s="162"/>
      <c r="O25" s="162"/>
      <c r="P25" s="162"/>
      <c r="Q25" s="162"/>
      <c r="R25" s="163"/>
      <c r="S25" s="163"/>
      <c r="T25" s="163"/>
      <c r="U25" s="164"/>
      <c r="V25" s="164"/>
      <c r="W25" s="164"/>
      <c r="X25" s="165"/>
      <c r="Y25" s="165"/>
    </row>
    <row r="26" spans="1:25" s="160" customFormat="1" ht="21" customHeight="1" thickBot="1">
      <c r="A26" s="172"/>
      <c r="B26" s="166"/>
      <c r="C26" s="860" t="s">
        <v>324</v>
      </c>
      <c r="D26" s="861"/>
      <c r="E26" s="861"/>
      <c r="F26" s="167" t="s">
        <v>174</v>
      </c>
      <c r="G26" s="400"/>
      <c r="H26" s="630"/>
      <c r="I26" s="623"/>
      <c r="J26" s="626">
        <f>G26*J8</f>
        <v>0</v>
      </c>
      <c r="K26" s="162"/>
      <c r="L26" s="162"/>
      <c r="M26" s="162"/>
      <c r="N26" s="162"/>
      <c r="O26" s="162"/>
      <c r="P26" s="162"/>
      <c r="Q26" s="162"/>
      <c r="R26" s="163"/>
      <c r="S26" s="163"/>
      <c r="T26" s="163"/>
      <c r="U26" s="164"/>
      <c r="V26" s="164"/>
      <c r="W26" s="164"/>
      <c r="X26" s="165"/>
      <c r="Y26" s="165"/>
    </row>
    <row r="27" spans="1:25" s="160" customFormat="1" ht="21" hidden="1" customHeight="1">
      <c r="A27" s="172"/>
      <c r="B27" s="166"/>
      <c r="C27" s="860" t="s">
        <v>325</v>
      </c>
      <c r="D27" s="861"/>
      <c r="E27" s="861"/>
      <c r="F27" s="167" t="s">
        <v>174</v>
      </c>
      <c r="G27" s="408"/>
      <c r="H27" s="630"/>
      <c r="I27" s="625"/>
      <c r="J27" s="622"/>
      <c r="K27" s="162"/>
      <c r="L27" s="162"/>
      <c r="M27" s="162"/>
      <c r="N27" s="162"/>
      <c r="O27" s="162"/>
      <c r="P27" s="162"/>
      <c r="Q27" s="162"/>
      <c r="R27" s="163"/>
      <c r="S27" s="163"/>
      <c r="T27" s="163"/>
      <c r="U27" s="164"/>
      <c r="V27" s="164"/>
      <c r="W27" s="164"/>
      <c r="X27" s="165"/>
      <c r="Y27" s="165"/>
    </row>
    <row r="28" spans="1:25" s="160" customFormat="1" ht="21" hidden="1" customHeight="1">
      <c r="A28" s="172"/>
      <c r="B28" s="170"/>
      <c r="C28" s="883" t="s">
        <v>173</v>
      </c>
      <c r="D28" s="884"/>
      <c r="E28" s="884"/>
      <c r="F28" s="171" t="s">
        <v>174</v>
      </c>
      <c r="G28" s="408"/>
      <c r="H28" s="630"/>
      <c r="I28" s="625"/>
      <c r="J28" s="624"/>
      <c r="K28" s="162"/>
      <c r="L28" s="162"/>
      <c r="M28" s="162"/>
      <c r="N28" s="162"/>
      <c r="O28" s="162"/>
      <c r="P28" s="162"/>
      <c r="Q28" s="162"/>
      <c r="R28" s="163"/>
      <c r="S28" s="163"/>
      <c r="T28" s="163"/>
      <c r="U28" s="164"/>
      <c r="V28" s="164"/>
      <c r="W28" s="164"/>
      <c r="X28" s="165"/>
      <c r="Y28" s="165"/>
    </row>
    <row r="29" spans="1:25" s="160" customFormat="1" hidden="1">
      <c r="A29" s="172"/>
      <c r="B29" s="173"/>
      <c r="C29" s="870" t="s">
        <v>175</v>
      </c>
      <c r="D29" s="871"/>
      <c r="E29" s="871"/>
      <c r="F29" s="871"/>
      <c r="G29" s="871"/>
      <c r="H29" s="633"/>
      <c r="I29" s="633"/>
      <c r="J29" s="633"/>
      <c r="K29" s="162"/>
      <c r="L29" s="162"/>
      <c r="M29" s="162"/>
      <c r="N29" s="162"/>
      <c r="O29" s="162"/>
      <c r="P29" s="162"/>
      <c r="Q29" s="162"/>
      <c r="R29" s="163"/>
      <c r="S29" s="163"/>
      <c r="T29" s="163"/>
      <c r="U29" s="164"/>
      <c r="V29" s="164"/>
      <c r="W29" s="164"/>
      <c r="X29" s="165"/>
      <c r="Y29" s="165"/>
    </row>
    <row r="30" spans="1:25" s="160" customFormat="1" ht="48.75" hidden="1" customHeight="1">
      <c r="A30" s="172"/>
      <c r="B30" s="174">
        <v>5</v>
      </c>
      <c r="C30" s="880" t="s">
        <v>176</v>
      </c>
      <c r="D30" s="880"/>
      <c r="E30" s="880"/>
      <c r="F30" s="880"/>
      <c r="G30" s="880"/>
      <c r="H30" s="634"/>
      <c r="I30" s="634"/>
      <c r="J30" s="634"/>
      <c r="K30" s="162"/>
      <c r="L30" s="162"/>
      <c r="M30" s="162"/>
      <c r="N30" s="162"/>
      <c r="O30" s="162"/>
      <c r="P30" s="162"/>
      <c r="Q30" s="162"/>
      <c r="R30" s="163"/>
      <c r="S30" s="163"/>
      <c r="T30" s="163"/>
      <c r="U30" s="164"/>
      <c r="V30" s="164"/>
      <c r="W30" s="164"/>
      <c r="X30" s="165"/>
      <c r="Y30" s="165"/>
    </row>
    <row r="31" spans="1:25" s="160" customFormat="1" ht="48.75" hidden="1" customHeight="1">
      <c r="A31" s="172"/>
      <c r="B31" s="881"/>
      <c r="C31" s="881"/>
      <c r="D31" s="881"/>
      <c r="E31" s="881"/>
      <c r="F31" s="881"/>
      <c r="G31" s="881"/>
      <c r="H31" s="635">
        <f>SUM(H15:H28)</f>
        <v>0</v>
      </c>
      <c r="I31" s="635">
        <f>SUM(I15:I28)</f>
        <v>0</v>
      </c>
      <c r="J31" s="635">
        <f>SUM(J15:J28)</f>
        <v>0</v>
      </c>
      <c r="K31" s="162">
        <f>SUM(K15:K28)</f>
        <v>0</v>
      </c>
      <c r="L31" s="162">
        <f>SUM(L15:L28)</f>
        <v>0</v>
      </c>
      <c r="M31" s="162"/>
      <c r="N31" s="162"/>
      <c r="O31" s="162"/>
      <c r="P31" s="162"/>
      <c r="Q31" s="162"/>
      <c r="R31" s="163"/>
      <c r="S31" s="163"/>
      <c r="T31" s="163"/>
      <c r="U31" s="164"/>
      <c r="V31" s="164"/>
      <c r="W31" s="164"/>
      <c r="X31" s="165"/>
      <c r="Y31" s="165"/>
    </row>
    <row r="32" spans="1:25" s="160" customFormat="1" ht="48.75" hidden="1" customHeight="1">
      <c r="A32" s="172"/>
      <c r="B32" s="175"/>
      <c r="C32" s="880" t="s">
        <v>177</v>
      </c>
      <c r="D32" s="882"/>
      <c r="E32" s="882"/>
      <c r="F32" s="882"/>
      <c r="G32" s="882"/>
      <c r="H32" s="636" t="e">
        <f>(1-(H31/I2))</f>
        <v>#DIV/0!</v>
      </c>
      <c r="I32" s="636" t="e">
        <f>(1-(I31/I3))</f>
        <v>#DIV/0!</v>
      </c>
      <c r="J32" s="637" t="e">
        <f>1-(J31/I4)</f>
        <v>#DIV/0!</v>
      </c>
      <c r="K32" s="162" t="e">
        <f>1-(K31/I5)</f>
        <v>#DIV/0!</v>
      </c>
      <c r="L32" s="162" t="e">
        <f>1-(L31/#REF!)</f>
        <v>#REF!</v>
      </c>
      <c r="M32" s="162"/>
      <c r="N32" s="162"/>
      <c r="O32" s="162"/>
      <c r="P32" s="162"/>
      <c r="Q32" s="162"/>
      <c r="R32" s="163"/>
      <c r="S32" s="163"/>
      <c r="T32" s="163"/>
      <c r="U32" s="164"/>
      <c r="V32" s="164"/>
      <c r="W32" s="164"/>
      <c r="X32" s="165"/>
      <c r="Y32" s="165"/>
    </row>
    <row r="33" spans="1:25" s="160" customFormat="1" ht="39" customHeight="1">
      <c r="A33" s="875" t="s">
        <v>326</v>
      </c>
      <c r="B33" s="875"/>
      <c r="C33" s="875"/>
      <c r="D33" s="875"/>
      <c r="E33" s="875"/>
      <c r="F33" s="875"/>
      <c r="G33" s="875"/>
      <c r="H33" s="638"/>
      <c r="I33" s="638"/>
      <c r="J33" s="638"/>
      <c r="K33" s="162"/>
      <c r="L33" s="162"/>
      <c r="M33" s="162"/>
      <c r="N33" s="162"/>
      <c r="O33" s="162"/>
      <c r="P33" s="162"/>
      <c r="Q33" s="162"/>
      <c r="R33" s="163"/>
      <c r="S33" s="163"/>
      <c r="T33" s="163"/>
      <c r="U33" s="164"/>
      <c r="V33" s="164"/>
      <c r="W33" s="164"/>
      <c r="X33" s="165"/>
      <c r="Y33" s="165"/>
    </row>
    <row r="34" spans="1:25" s="160" customFormat="1" ht="31.5" customHeight="1" thickBot="1">
      <c r="A34" s="153" t="s">
        <v>178</v>
      </c>
      <c r="B34" s="175"/>
      <c r="C34" s="176"/>
      <c r="E34" s="177"/>
      <c r="F34" s="177"/>
      <c r="G34" s="178"/>
      <c r="H34" s="638"/>
      <c r="I34" s="638"/>
      <c r="J34" s="638"/>
      <c r="K34" s="162"/>
      <c r="L34" s="162"/>
      <c r="M34" s="162"/>
      <c r="N34" s="162"/>
      <c r="O34" s="162"/>
      <c r="P34" s="162"/>
      <c r="Q34" s="162"/>
      <c r="R34" s="163"/>
      <c r="S34" s="163"/>
      <c r="T34" s="163"/>
      <c r="U34" s="164"/>
      <c r="V34" s="164"/>
      <c r="W34" s="164"/>
      <c r="X34" s="165"/>
      <c r="Y34" s="165"/>
    </row>
    <row r="35" spans="1:25" s="160" customFormat="1" ht="21" customHeight="1" thickBot="1">
      <c r="A35" s="113" t="s">
        <v>179</v>
      </c>
      <c r="B35" s="175"/>
      <c r="C35" s="176"/>
      <c r="E35" s="177"/>
      <c r="F35" s="177"/>
      <c r="G35" s="178"/>
      <c r="H35" s="639">
        <f>SUM(H15:H26)</f>
        <v>0</v>
      </c>
      <c r="I35" s="640">
        <f>SUM(I15:I26)</f>
        <v>0</v>
      </c>
      <c r="J35" s="641">
        <f>SUM(J15:J26)</f>
        <v>0</v>
      </c>
      <c r="K35" s="412"/>
      <c r="L35" s="162"/>
      <c r="M35" s="162"/>
      <c r="N35" s="162"/>
      <c r="O35" s="162"/>
      <c r="P35" s="162"/>
      <c r="Q35" s="162"/>
      <c r="R35" s="163"/>
      <c r="S35" s="163"/>
      <c r="T35" s="163"/>
      <c r="U35" s="164"/>
      <c r="V35" s="164"/>
      <c r="W35" s="164"/>
      <c r="X35" s="165"/>
      <c r="Y35" s="165"/>
    </row>
    <row r="36" spans="1:25" ht="19.5" customHeight="1" thickBot="1">
      <c r="A36" s="179"/>
      <c r="B36" s="179"/>
      <c r="C36" s="180"/>
      <c r="D36" s="112"/>
      <c r="E36" s="113"/>
      <c r="F36" s="113"/>
      <c r="G36" s="130" t="s">
        <v>180</v>
      </c>
      <c r="H36" s="568">
        <f>IF(J6=0,0,1-(H35/J6))</f>
        <v>0</v>
      </c>
      <c r="I36" s="568">
        <f>IF(J7=0,0,1-(I35/J7))</f>
        <v>0</v>
      </c>
      <c r="J36" s="569">
        <f>IF(J8=0,0,1-(J35/J8))</f>
        <v>0</v>
      </c>
      <c r="K36" s="547" t="s">
        <v>348</v>
      </c>
    </row>
    <row r="37" spans="1:25" ht="19.5" customHeight="1">
      <c r="A37" s="179"/>
      <c r="B37" s="179"/>
      <c r="C37" s="180"/>
      <c r="D37" s="112"/>
      <c r="E37" s="113"/>
      <c r="F37" s="113"/>
      <c r="G37" s="130" t="str">
        <f>"For and on behalf of "</f>
        <v xml:space="preserve">For and on behalf of </v>
      </c>
      <c r="H37" s="145"/>
    </row>
    <row r="38" spans="1:25" ht="19.5" customHeight="1">
      <c r="A38" s="181"/>
      <c r="B38" s="181"/>
      <c r="C38" s="181"/>
      <c r="D38" s="182"/>
      <c r="E38" s="183"/>
      <c r="F38" s="183"/>
      <c r="G38" s="149"/>
      <c r="H38" s="184"/>
    </row>
    <row r="39" spans="1:25" ht="23.25" customHeight="1">
      <c r="A39" s="185" t="s">
        <v>181</v>
      </c>
      <c r="B39" s="185"/>
      <c r="C39" s="588" t="str">
        <f>'Sch-7'!C21:D21</f>
        <v xml:space="preserve">  </v>
      </c>
      <c r="D39" s="182"/>
      <c r="E39" s="183" t="s">
        <v>182</v>
      </c>
      <c r="F39" s="645">
        <f>'Names of Bidder'!C19</f>
        <v>0</v>
      </c>
      <c r="G39" s="646"/>
      <c r="H39" s="406"/>
    </row>
    <row r="40" spans="1:25" ht="23.25" customHeight="1">
      <c r="A40" s="185" t="s">
        <v>183</v>
      </c>
      <c r="B40" s="185"/>
      <c r="C40" s="589" t="str">
        <f>'Sch-7'!C22:D22</f>
        <v/>
      </c>
      <c r="D40" s="186"/>
      <c r="E40" s="183" t="s">
        <v>184</v>
      </c>
      <c r="F40" s="645">
        <f>'Names of Bidder'!C20</f>
        <v>0</v>
      </c>
      <c r="G40" s="646"/>
      <c r="H40" s="145"/>
    </row>
  </sheetData>
  <sheetProtection algorithmName="SHA-512" hashValue="2DvfnaSG/S2cYTGCntI/biT9eebsrXR3SoVChHe+y/7OLGU7cN2LaZtBe2TVemIvqkqGCs1XwbAWTtOpKL402g==" saltValue="SP0AUF/1RxYWmzbLOCaECA==" spinCount="100000" sheet="1" formatColumns="0" formatRows="0" selectLockedCells="1"/>
  <customSheetViews>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2"/>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4"/>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5"/>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topLeftCell="A5">
      <selection activeCell="G18" sqref="G18"/>
      <pageMargins left="0.72" right="0.49" top="0.62" bottom="0.52" header="0.32" footer="0.27"/>
      <pageSetup scale="77" orientation="portrait" r:id="rId11"/>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2"/>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85" t="s">
        <v>185</v>
      </c>
      <c r="B2" s="885"/>
      <c r="C2" s="885"/>
      <c r="D2" s="885"/>
      <c r="E2" s="58"/>
    </row>
    <row r="3" spans="1:6">
      <c r="A3" s="187"/>
      <c r="B3" s="188"/>
      <c r="C3" s="188"/>
      <c r="D3" s="188"/>
      <c r="E3" s="188"/>
    </row>
    <row r="4" spans="1:6" ht="30">
      <c r="A4" s="189" t="s">
        <v>186</v>
      </c>
      <c r="B4" s="190" t="s">
        <v>187</v>
      </c>
      <c r="C4" s="189" t="s">
        <v>140</v>
      </c>
      <c r="D4" s="189" t="s">
        <v>188</v>
      </c>
      <c r="E4" s="189" t="s">
        <v>189</v>
      </c>
    </row>
    <row r="5" spans="1:6" ht="18" customHeight="1">
      <c r="A5" s="191" t="s">
        <v>190</v>
      </c>
      <c r="B5" s="191" t="s">
        <v>191</v>
      </c>
      <c r="C5" s="191" t="s">
        <v>192</v>
      </c>
      <c r="D5" s="191" t="s">
        <v>193</v>
      </c>
      <c r="E5" s="191" t="s">
        <v>194</v>
      </c>
    </row>
    <row r="6" spans="1:6" ht="45" customHeight="1">
      <c r="A6" s="192">
        <v>1</v>
      </c>
      <c r="B6" s="193"/>
      <c r="C6" s="194"/>
      <c r="D6" s="195"/>
      <c r="E6" s="196">
        <f t="shared" ref="E6:E15" si="0">C6*D6</f>
        <v>0</v>
      </c>
    </row>
    <row r="7" spans="1:6" ht="45" customHeight="1">
      <c r="A7" s="192">
        <v>2</v>
      </c>
      <c r="B7" s="193"/>
      <c r="C7" s="194"/>
      <c r="D7" s="195"/>
      <c r="E7" s="196">
        <f t="shared" si="0"/>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195</v>
      </c>
      <c r="C16" s="198"/>
      <c r="D16" s="198"/>
      <c r="E16" s="198">
        <f>SUM(E6:E15)</f>
        <v>0</v>
      </c>
      <c r="F16" s="199"/>
    </row>
    <row r="17" ht="30" customHeight="1"/>
    <row r="18" ht="30" customHeight="1"/>
    <row r="19" ht="30" customHeight="1"/>
    <row r="20" ht="30" customHeight="1"/>
    <row r="21" ht="30" customHeight="1"/>
  </sheetData>
  <sheetProtection password="916E" sheet="1" formatColumns="0" formatRows="0" selectLockedCells="1"/>
  <customSheetViews>
    <customSheetView guid="{89CB4E6A-722E-4E39-885D-E2A6D0D08321}" state="hidden" topLeftCell="A4">
      <selection activeCell="D6" sqref="D6"/>
      <pageMargins left="0.75" right="0.75" top="0.65" bottom="1" header="0.5" footer="0.5"/>
      <pageSetup orientation="portrait" r:id="rId1"/>
      <headerFooter alignWithMargins="0"/>
    </customSheetView>
    <customSheetView guid="{915C64AD-BD67-44F0-9117-5B9D998BA799}" state="hidden" topLeftCell="A4">
      <selection activeCell="D6" sqref="D6"/>
      <pageMargins left="0.75" right="0.75" top="0.65" bottom="1" header="0.5" footer="0.5"/>
      <pageSetup orientation="portrait" r:id="rId2"/>
      <headerFooter alignWithMargins="0"/>
    </customSheetView>
    <customSheetView guid="{18EA11B4-BD82-47BF-99FA-7AB19BF74D0B}" state="hidden" topLeftCell="A4">
      <selection activeCell="D6" sqref="D6"/>
      <pageMargins left="0.75" right="0.75" top="0.65" bottom="1" header="0.5" footer="0.5"/>
      <pageSetup orientation="portrait" r:id="rId3"/>
      <headerFooter alignWithMargins="0"/>
    </customSheetView>
    <customSheetView guid="{CCA37BAE-906F-43D5-9FD9-B13563E4B9D7}" state="hidden" topLeftCell="A4">
      <selection activeCell="D6" sqref="D6"/>
      <pageMargins left="0.75" right="0.75" top="0.65" bottom="1" header="0.5" footer="0.5"/>
      <pageSetup orientation="portrait" r:id="rId4"/>
      <headerFooter alignWithMargins="0"/>
    </customSheetView>
    <customSheetView guid="{99CA2F10-F926-46DC-8609-4EAE5B9F3585}" state="hidden" topLeftCell="A4">
      <selection activeCell="D6" sqref="D6"/>
      <pageMargins left="0.75" right="0.75" top="0.65" bottom="1" header="0.5" footer="0.5"/>
      <pageSetup orientation="portrait" r:id="rId5"/>
      <headerFooter alignWithMargins="0"/>
    </customSheetView>
    <customSheetView guid="{63D51328-7CBC-4A1E-B96D-BAE91416501B}"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A58DB4DF-40C7-4BEB-B85E-6BD6F54941CF}" state="hidden" topLeftCell="A4">
      <selection activeCell="D6" sqref="D6"/>
      <pageMargins left="0.75" right="0.75" top="0.65" bottom="1" header="0.5" footer="0.5"/>
      <pageSetup orientation="portrait" r:id="rId10"/>
      <headerFooter alignWithMargins="0"/>
    </customSheetView>
    <customSheetView guid="{889C3D82-0A24-4765-A688-A80A782F5056}" state="hidden" topLeftCell="A4">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85" t="s">
        <v>196</v>
      </c>
      <c r="B2" s="885"/>
      <c r="C2" s="885"/>
      <c r="D2" s="886"/>
      <c r="E2" s="33"/>
    </row>
    <row r="3" spans="1:6">
      <c r="A3" s="187"/>
      <c r="B3" s="188"/>
      <c r="C3" s="188"/>
      <c r="D3" s="188"/>
      <c r="E3" s="188"/>
    </row>
    <row r="4" spans="1:6" ht="30">
      <c r="A4" s="189" t="s">
        <v>186</v>
      </c>
      <c r="B4" s="190" t="s">
        <v>187</v>
      </c>
      <c r="C4" s="189" t="s">
        <v>197</v>
      </c>
      <c r="D4" s="189" t="s">
        <v>198</v>
      </c>
      <c r="E4" s="189" t="s">
        <v>199</v>
      </c>
    </row>
    <row r="5" spans="1:6" ht="18" customHeight="1">
      <c r="A5" s="191" t="s">
        <v>190</v>
      </c>
      <c r="B5" s="191" t="s">
        <v>191</v>
      </c>
      <c r="C5" s="191" t="s">
        <v>192</v>
      </c>
      <c r="D5" s="191" t="s">
        <v>193</v>
      </c>
      <c r="E5" s="191" t="s">
        <v>194</v>
      </c>
    </row>
    <row r="6" spans="1:6" ht="45" customHeight="1">
      <c r="A6" s="192">
        <v>1</v>
      </c>
      <c r="B6" s="193"/>
      <c r="C6" s="194"/>
      <c r="D6" s="195"/>
      <c r="E6" s="196">
        <f>C6*D6</f>
        <v>0</v>
      </c>
    </row>
    <row r="7" spans="1:6" ht="45" customHeight="1">
      <c r="A7" s="192">
        <v>2</v>
      </c>
      <c r="B7" s="193"/>
      <c r="C7" s="194"/>
      <c r="D7" s="195"/>
      <c r="E7" s="196">
        <f t="shared" ref="E7:E15" si="0">C7*D7</f>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195</v>
      </c>
      <c r="C16" s="198"/>
      <c r="D16" s="198"/>
      <c r="E16" s="198">
        <f>SUM(E6:E15)</f>
        <v>0</v>
      </c>
      <c r="F16" s="199"/>
    </row>
    <row r="17" ht="30" customHeight="1"/>
    <row r="18" ht="30" customHeight="1"/>
    <row r="19" ht="30" customHeight="1"/>
    <row r="20" ht="30" customHeight="1"/>
    <row r="21" ht="30" customHeight="1"/>
  </sheetData>
  <sheetProtection password="916E" sheet="1" formatColumns="0" formatRows="0" selectLockedCells="1"/>
  <customSheetViews>
    <customSheetView guid="{89CB4E6A-722E-4E39-885D-E2A6D0D08321}" state="hidden" topLeftCell="A13">
      <selection activeCell="D6" sqref="D6"/>
      <pageMargins left="0.75" right="0.75" top="0.65" bottom="1" header="0.5" footer="0.5"/>
      <pageSetup orientation="portrait" r:id="rId1"/>
      <headerFooter alignWithMargins="0"/>
    </customSheetView>
    <customSheetView guid="{915C64AD-BD67-44F0-9117-5B9D998BA799}" state="hidden" topLeftCell="A13">
      <selection activeCell="D6" sqref="D6"/>
      <pageMargins left="0.75" right="0.75" top="0.65" bottom="1" header="0.5" footer="0.5"/>
      <pageSetup orientation="portrait" r:id="rId2"/>
      <headerFooter alignWithMargins="0"/>
    </customSheetView>
    <customSheetView guid="{18EA11B4-BD82-47BF-99FA-7AB19BF74D0B}" state="hidden" topLeftCell="A13">
      <selection activeCell="D6" sqref="D6"/>
      <pageMargins left="0.75" right="0.75" top="0.65" bottom="1" header="0.5" footer="0.5"/>
      <pageSetup orientation="portrait" r:id="rId3"/>
      <headerFooter alignWithMargins="0"/>
    </customSheetView>
    <customSheetView guid="{CCA37BAE-906F-43D5-9FD9-B13563E4B9D7}" state="hidden" topLeftCell="A13">
      <selection activeCell="D6" sqref="D6"/>
      <pageMargins left="0.75" right="0.75" top="0.65" bottom="1" header="0.5" footer="0.5"/>
      <pageSetup orientation="portrait" r:id="rId4"/>
      <headerFooter alignWithMargins="0"/>
    </customSheetView>
    <customSheetView guid="{99CA2F10-F926-46DC-8609-4EAE5B9F3585}" state="hidden" topLeftCell="A13">
      <selection activeCell="D6" sqref="D6"/>
      <pageMargins left="0.75" right="0.75" top="0.65" bottom="1" header="0.5" footer="0.5"/>
      <pageSetup orientation="portrait" r:id="rId5"/>
      <headerFooter alignWithMargins="0"/>
    </customSheetView>
    <customSheetView guid="{63D51328-7CBC-4A1E-B96D-BAE91416501B}"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A58DB4DF-40C7-4BEB-B85E-6BD6F54941CF}" state="hidden" topLeftCell="A13">
      <selection activeCell="D6" sqref="D6"/>
      <pageMargins left="0.75" right="0.75" top="0.65" bottom="1" header="0.5" footer="0.5"/>
      <pageSetup orientation="portrait" r:id="rId10"/>
      <headerFooter alignWithMargins="0"/>
    </customSheetView>
    <customSheetView guid="{889C3D82-0A24-4765-A688-A80A782F5056}" state="hidden" topLeftCell="A13">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31" customWidth="1"/>
    <col min="2" max="4" width="23.5703125" style="113" customWidth="1"/>
    <col min="5" max="5" width="11" style="113" customWidth="1"/>
    <col min="6" max="6" width="14.42578125" style="113" customWidth="1"/>
    <col min="7" max="16384" width="9.140625" style="58"/>
  </cols>
  <sheetData>
    <row r="1" spans="1:7">
      <c r="A1" s="187"/>
      <c r="B1" s="188"/>
      <c r="C1" s="188"/>
      <c r="D1" s="188"/>
      <c r="E1" s="188"/>
      <c r="F1" s="188"/>
    </row>
    <row r="2" spans="1:7" ht="21.95" customHeight="1">
      <c r="A2" s="885" t="s">
        <v>200</v>
      </c>
      <c r="B2" s="885"/>
      <c r="C2" s="885"/>
      <c r="D2" s="885"/>
      <c r="E2" s="886"/>
      <c r="F2" s="58"/>
    </row>
    <row r="3" spans="1:7">
      <c r="A3" s="187"/>
      <c r="B3" s="188"/>
      <c r="C3" s="188"/>
      <c r="D3" s="188"/>
      <c r="E3" s="188"/>
      <c r="F3" s="188"/>
    </row>
    <row r="4" spans="1:7" ht="45">
      <c r="A4" s="189" t="s">
        <v>186</v>
      </c>
      <c r="B4" s="190" t="s">
        <v>187</v>
      </c>
      <c r="C4" s="189" t="s">
        <v>201</v>
      </c>
      <c r="D4" s="189" t="s">
        <v>202</v>
      </c>
      <c r="E4" s="189" t="s">
        <v>203</v>
      </c>
      <c r="F4" s="189" t="s">
        <v>204</v>
      </c>
    </row>
    <row r="5" spans="1:7" ht="18" customHeight="1">
      <c r="A5" s="191" t="s">
        <v>190</v>
      </c>
      <c r="B5" s="191" t="s">
        <v>191</v>
      </c>
      <c r="C5" s="191" t="s">
        <v>192</v>
      </c>
      <c r="D5" s="191" t="s">
        <v>193</v>
      </c>
      <c r="E5" s="200" t="s">
        <v>205</v>
      </c>
      <c r="F5" s="191" t="s">
        <v>206</v>
      </c>
    </row>
    <row r="6" spans="1:7" ht="45" customHeight="1">
      <c r="A6" s="192">
        <v>1</v>
      </c>
      <c r="B6" s="193"/>
      <c r="C6" s="194"/>
      <c r="D6" s="194"/>
      <c r="E6" s="195"/>
      <c r="F6" s="196">
        <f>C6*E6</f>
        <v>0</v>
      </c>
    </row>
    <row r="7" spans="1:7" ht="45" customHeight="1">
      <c r="A7" s="192">
        <v>2</v>
      </c>
      <c r="B7" s="193"/>
      <c r="C7" s="194"/>
      <c r="D7" s="194"/>
      <c r="E7" s="195"/>
      <c r="F7" s="196">
        <f t="shared" ref="F7:F15" si="0">C7*E7</f>
        <v>0</v>
      </c>
    </row>
    <row r="8" spans="1:7" ht="45" customHeight="1">
      <c r="A8" s="192">
        <v>3</v>
      </c>
      <c r="B8" s="193"/>
      <c r="C8" s="194"/>
      <c r="D8" s="194"/>
      <c r="E8" s="195"/>
      <c r="F8" s="196">
        <f t="shared" si="0"/>
        <v>0</v>
      </c>
    </row>
    <row r="9" spans="1:7" ht="45" customHeight="1">
      <c r="A9" s="192">
        <v>4</v>
      </c>
      <c r="B9" s="193"/>
      <c r="C9" s="194"/>
      <c r="D9" s="194"/>
      <c r="E9" s="195"/>
      <c r="F9" s="196">
        <f t="shared" si="0"/>
        <v>0</v>
      </c>
    </row>
    <row r="10" spans="1:7" ht="45" customHeight="1">
      <c r="A10" s="192">
        <v>5</v>
      </c>
      <c r="B10" s="193"/>
      <c r="C10" s="194"/>
      <c r="D10" s="194"/>
      <c r="E10" s="195"/>
      <c r="F10" s="196">
        <f t="shared" si="0"/>
        <v>0</v>
      </c>
    </row>
    <row r="11" spans="1:7" ht="45" customHeight="1">
      <c r="A11" s="192">
        <v>6</v>
      </c>
      <c r="B11" s="193"/>
      <c r="C11" s="194"/>
      <c r="D11" s="194"/>
      <c r="E11" s="195"/>
      <c r="F11" s="196">
        <f t="shared" si="0"/>
        <v>0</v>
      </c>
    </row>
    <row r="12" spans="1:7" ht="45" customHeight="1">
      <c r="A12" s="192">
        <v>7</v>
      </c>
      <c r="B12" s="193"/>
      <c r="C12" s="194"/>
      <c r="D12" s="194"/>
      <c r="E12" s="195"/>
      <c r="F12" s="196">
        <f t="shared" si="0"/>
        <v>0</v>
      </c>
    </row>
    <row r="13" spans="1:7" ht="45" customHeight="1">
      <c r="A13" s="192">
        <v>8</v>
      </c>
      <c r="B13" s="193"/>
      <c r="C13" s="194"/>
      <c r="D13" s="194"/>
      <c r="E13" s="195"/>
      <c r="F13" s="196">
        <f t="shared" si="0"/>
        <v>0</v>
      </c>
    </row>
    <row r="14" spans="1:7" ht="45" customHeight="1">
      <c r="A14" s="192">
        <v>9</v>
      </c>
      <c r="B14" s="193"/>
      <c r="C14" s="194"/>
      <c r="D14" s="194"/>
      <c r="E14" s="195"/>
      <c r="F14" s="196">
        <f t="shared" si="0"/>
        <v>0</v>
      </c>
    </row>
    <row r="15" spans="1:7" ht="45" customHeight="1">
      <c r="A15" s="192">
        <v>10</v>
      </c>
      <c r="B15" s="193"/>
      <c r="C15" s="194"/>
      <c r="D15" s="194"/>
      <c r="E15" s="195"/>
      <c r="F15" s="196">
        <f t="shared" si="0"/>
        <v>0</v>
      </c>
    </row>
    <row r="16" spans="1:7" ht="45" customHeight="1">
      <c r="A16" s="197"/>
      <c r="B16" s="198" t="s">
        <v>195</v>
      </c>
      <c r="C16" s="198"/>
      <c r="D16" s="198"/>
      <c r="E16" s="198"/>
      <c r="F16" s="198">
        <f>SUM(F6:F15)</f>
        <v>0</v>
      </c>
      <c r="G16" s="199"/>
    </row>
    <row r="17" ht="30" customHeight="1"/>
    <row r="18" ht="30" customHeight="1"/>
    <row r="19" ht="30" customHeight="1"/>
    <row r="20" ht="30" customHeight="1"/>
    <row r="21" ht="30" customHeight="1"/>
  </sheetData>
  <sheetProtection password="E848" sheet="1" formatColumns="0" formatRows="0" selectLockedCells="1"/>
  <customSheetViews>
    <customSheetView guid="{89CB4E6A-722E-4E39-885D-E2A6D0D08321}" state="hidden" topLeftCell="A5">
      <selection activeCell="D11" sqref="D11"/>
      <pageMargins left="0.75" right="0.62" top="0.65" bottom="1" header="0.5" footer="0.5"/>
      <pageSetup orientation="portrait" r:id="rId1"/>
      <headerFooter alignWithMargins="0"/>
    </customSheetView>
    <customSheetView guid="{915C64AD-BD67-44F0-9117-5B9D998BA799}" state="hidden" topLeftCell="A5">
      <selection activeCell="D11" sqref="D11"/>
      <pageMargins left="0.75" right="0.62" top="0.65" bottom="1" header="0.5" footer="0.5"/>
      <pageSetup orientation="portrait" r:id="rId2"/>
      <headerFooter alignWithMargins="0"/>
    </customSheetView>
    <customSheetView guid="{18EA11B4-BD82-47BF-99FA-7AB19BF74D0B}" state="hidden" topLeftCell="A5">
      <selection activeCell="D11" sqref="D11"/>
      <pageMargins left="0.75" right="0.62" top="0.65" bottom="1" header="0.5" footer="0.5"/>
      <pageSetup orientation="portrait" r:id="rId3"/>
      <headerFooter alignWithMargins="0"/>
    </customSheetView>
    <customSheetView guid="{CCA37BAE-906F-43D5-9FD9-B13563E4B9D7}" state="hidden" topLeftCell="A5">
      <selection activeCell="D11" sqref="D11"/>
      <pageMargins left="0.75" right="0.62" top="0.65" bottom="1" header="0.5" footer="0.5"/>
      <pageSetup orientation="portrait" r:id="rId4"/>
      <headerFooter alignWithMargins="0"/>
    </customSheetView>
    <customSheetView guid="{99CA2F10-F926-46DC-8609-4EAE5B9F3585}" state="hidden" topLeftCell="A5">
      <selection activeCell="D11" sqref="D11"/>
      <pageMargins left="0.75" right="0.62" top="0.65" bottom="1" header="0.5" footer="0.5"/>
      <pageSetup orientation="portrait" r:id="rId5"/>
      <headerFooter alignWithMargins="0"/>
    </customSheetView>
    <customSheetView guid="{63D51328-7CBC-4A1E-B96D-BAE91416501B}"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A58DB4DF-40C7-4BEB-B85E-6BD6F54941CF}" state="hidden" topLeftCell="A5">
      <selection activeCell="D11" sqref="D11"/>
      <pageMargins left="0.75" right="0.62" top="0.65" bottom="1" header="0.5" footer="0.5"/>
      <pageSetup orientation="portrait" r:id="rId10"/>
      <headerFooter alignWithMargins="0"/>
    </customSheetView>
    <customSheetView guid="{889C3D82-0A24-4765-A688-A80A782F5056}" state="hidden" topLeftCell="A5">
      <selection activeCell="D11" sqref="D11"/>
      <pageMargins left="0.75" right="0.62" top="0.65" bottom="1" header="0.5" footer="0.5"/>
      <pageSetup orientation="portrait" r:id="rId11"/>
      <headerFooter alignWithMargins="0"/>
    </customSheetView>
  </customSheetViews>
  <mergeCells count="1">
    <mergeCell ref="A2:E2"/>
  </mergeCells>
  <pageMargins left="0.75" right="0.62" top="0.65" bottom="1" header="0.5" footer="0.5"/>
  <pageSetup orientation="portrait" r:id="rId12"/>
  <headerFooter alignWithMargins="0"/>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zoomScale="70" zoomScaleSheetLayoutView="70" workbookViewId="0">
      <selection activeCell="C5" sqref="C5:F5"/>
    </sheetView>
  </sheetViews>
  <sheetFormatPr defaultColWidth="9.140625" defaultRowHeight="16.5"/>
  <cols>
    <col min="1" max="1" width="10.7109375" style="204" customWidth="1"/>
    <col min="2" max="2" width="15.28515625" style="209" customWidth="1"/>
    <col min="3" max="3" width="16.28515625" style="204" customWidth="1"/>
    <col min="4" max="4" width="20.7109375" style="204" customWidth="1"/>
    <col min="5" max="5" width="12.7109375" style="204" customWidth="1"/>
    <col min="6" max="6" width="45.140625" style="204" customWidth="1"/>
    <col min="7" max="7" width="9.140625" style="204" customWidth="1"/>
    <col min="8" max="8" width="12" style="204" hidden="1" customWidth="1"/>
    <col min="9" max="18" width="9.140625" style="205" hidden="1" customWidth="1"/>
    <col min="19" max="19" width="8" style="205" hidden="1" customWidth="1"/>
    <col min="20" max="20" width="9.140625" style="205" hidden="1" customWidth="1"/>
    <col min="21" max="21" width="7.7109375" style="205" hidden="1" customWidth="1"/>
    <col min="22" max="22" width="9.140625" style="205" hidden="1" customWidth="1"/>
    <col min="23" max="23" width="5.5703125" style="205" hidden="1" customWidth="1"/>
    <col min="24" max="24" width="4.85546875" style="205" hidden="1" customWidth="1"/>
    <col min="25" max="25" width="9.140625" style="205" hidden="1" customWidth="1"/>
    <col min="26" max="26" width="66.7109375" style="205" hidden="1" customWidth="1"/>
    <col min="27" max="27" width="17.5703125" style="205" hidden="1" customWidth="1"/>
    <col min="28" max="28" width="20" style="205" hidden="1" customWidth="1"/>
    <col min="29" max="29" width="13.85546875" style="205" hidden="1" customWidth="1"/>
    <col min="30" max="30" width="9.140625" style="206" hidden="1" customWidth="1"/>
    <col min="31" max="31" width="9.140625" style="207" hidden="1" customWidth="1"/>
    <col min="32" max="32" width="13.7109375" style="207" hidden="1" customWidth="1"/>
    <col min="33" max="35" width="9.140625" style="206" hidden="1" customWidth="1"/>
    <col min="36" max="36" width="10.42578125" style="206" hidden="1" customWidth="1"/>
    <col min="37" max="41" width="9.140625" style="206" hidden="1" customWidth="1"/>
    <col min="42" max="16384" width="9.140625" style="205"/>
  </cols>
  <sheetData>
    <row r="1" spans="1:36" ht="24.75" customHeight="1">
      <c r="A1" s="201" t="str">
        <f>Cover!B3</f>
        <v>CC/NT/W-TW/DOM/A04/25/06315</v>
      </c>
      <c r="B1" s="201"/>
      <c r="C1" s="202"/>
      <c r="D1" s="202"/>
      <c r="E1" s="202"/>
      <c r="F1" s="203" t="s">
        <v>207</v>
      </c>
      <c r="Z1" s="205" t="str">
        <f>'[6]Names of Bidder'!D6</f>
        <v>Sole Bidder</v>
      </c>
      <c r="AE1" s="207">
        <v>1</v>
      </c>
      <c r="AF1" s="207" t="s">
        <v>208</v>
      </c>
      <c r="AI1" s="207">
        <v>1</v>
      </c>
      <c r="AJ1" s="206" t="s">
        <v>209</v>
      </c>
    </row>
    <row r="2" spans="1:36">
      <c r="B2" s="204"/>
      <c r="Z2" s="205">
        <f>'[6]Names of Bidder'!AA6</f>
        <v>0</v>
      </c>
      <c r="AE2" s="207">
        <v>2</v>
      </c>
      <c r="AF2" s="207" t="s">
        <v>210</v>
      </c>
      <c r="AI2" s="207">
        <v>2</v>
      </c>
      <c r="AJ2" s="206" t="s">
        <v>211</v>
      </c>
    </row>
    <row r="3" spans="1:36" ht="17.25">
      <c r="A3" s="893" t="s">
        <v>212</v>
      </c>
      <c r="B3" s="893"/>
      <c r="C3" s="893"/>
      <c r="D3" s="893"/>
      <c r="E3" s="893"/>
      <c r="F3" s="893"/>
      <c r="AE3" s="207">
        <v>3</v>
      </c>
      <c r="AF3" s="207" t="s">
        <v>213</v>
      </c>
      <c r="AI3" s="207">
        <v>3</v>
      </c>
      <c r="AJ3" s="206" t="s">
        <v>214</v>
      </c>
    </row>
    <row r="4" spans="1:36">
      <c r="A4" s="208"/>
      <c r="B4" s="208"/>
      <c r="C4" s="208"/>
      <c r="D4" s="208"/>
      <c r="E4" s="208"/>
      <c r="F4" s="208"/>
      <c r="AE4" s="207">
        <v>4</v>
      </c>
      <c r="AF4" s="207" t="s">
        <v>215</v>
      </c>
      <c r="AI4" s="207">
        <v>4</v>
      </c>
      <c r="AJ4" s="206" t="s">
        <v>216</v>
      </c>
    </row>
    <row r="5" spans="1:36">
      <c r="A5" s="209" t="s">
        <v>217</v>
      </c>
      <c r="C5" s="894"/>
      <c r="D5" s="894"/>
      <c r="E5" s="894"/>
      <c r="F5" s="894"/>
      <c r="AE5" s="207">
        <v>5</v>
      </c>
      <c r="AF5" s="207" t="s">
        <v>215</v>
      </c>
      <c r="AI5" s="207">
        <v>5</v>
      </c>
      <c r="AJ5" s="206" t="s">
        <v>218</v>
      </c>
    </row>
    <row r="6" spans="1:36">
      <c r="A6" s="209" t="s">
        <v>219</v>
      </c>
      <c r="B6" s="894" t="str">
        <f>'Names of Bidder'!C22&amp;'Names of Bidder'!D22&amp;'Names of Bidder'!E22</f>
        <v/>
      </c>
      <c r="C6" s="894"/>
      <c r="AE6" s="207">
        <v>6</v>
      </c>
      <c r="AF6" s="207" t="s">
        <v>215</v>
      </c>
      <c r="AG6" s="210" t="e">
        <f>DAY(B6)</f>
        <v>#VALUE!</v>
      </c>
      <c r="AI6" s="207">
        <v>6</v>
      </c>
      <c r="AJ6" s="206" t="s">
        <v>220</v>
      </c>
    </row>
    <row r="7" spans="1:36">
      <c r="A7" s="209"/>
      <c r="B7" s="211"/>
      <c r="C7" s="211"/>
      <c r="AE7" s="207">
        <v>7</v>
      </c>
      <c r="AF7" s="207" t="s">
        <v>215</v>
      </c>
      <c r="AG7" s="210" t="e">
        <f>MONTH(B6)</f>
        <v>#VALUE!</v>
      </c>
      <c r="AI7" s="207">
        <v>7</v>
      </c>
      <c r="AJ7" s="206" t="s">
        <v>221</v>
      </c>
    </row>
    <row r="8" spans="1:36">
      <c r="A8" s="212" t="s">
        <v>1</v>
      </c>
      <c r="B8" s="213"/>
      <c r="F8" s="214"/>
      <c r="AE8" s="207">
        <v>8</v>
      </c>
      <c r="AF8" s="207" t="s">
        <v>215</v>
      </c>
      <c r="AG8" s="210" t="e">
        <f>LOOKUP(AG7,AI1:AI12,AJ1:AJ12)</f>
        <v>#VALUE!</v>
      </c>
      <c r="AI8" s="207">
        <v>8</v>
      </c>
      <c r="AJ8" s="206" t="s">
        <v>222</v>
      </c>
    </row>
    <row r="9" spans="1:36">
      <c r="A9" s="215">
        <f>'Sch-1'!L8</f>
        <v>0</v>
      </c>
      <c r="B9" s="215"/>
      <c r="F9" s="214"/>
      <c r="AE9" s="207">
        <v>9</v>
      </c>
      <c r="AF9" s="207" t="s">
        <v>215</v>
      </c>
      <c r="AG9" s="210" t="e">
        <f>YEAR(B6)</f>
        <v>#VALUE!</v>
      </c>
      <c r="AI9" s="207">
        <v>9</v>
      </c>
      <c r="AJ9" s="206" t="s">
        <v>223</v>
      </c>
    </row>
    <row r="10" spans="1:36">
      <c r="A10" s="215" t="str">
        <f>'Sch-1'!K9</f>
        <v>Power Grid Corporation of India Ltd.,</v>
      </c>
      <c r="B10" s="215"/>
      <c r="F10" s="214"/>
      <c r="AE10" s="207">
        <v>10</v>
      </c>
      <c r="AF10" s="207" t="s">
        <v>215</v>
      </c>
      <c r="AI10" s="207">
        <v>10</v>
      </c>
      <c r="AJ10" s="206" t="s">
        <v>224</v>
      </c>
    </row>
    <row r="11" spans="1:36">
      <c r="A11" s="215" t="str">
        <f>'Sch-1'!K10</f>
        <v>"Saudamini", Plot No.-2</v>
      </c>
      <c r="B11" s="215"/>
      <c r="F11" s="214"/>
      <c r="AE11" s="207">
        <v>11</v>
      </c>
      <c r="AF11" s="207" t="s">
        <v>215</v>
      </c>
      <c r="AI11" s="207">
        <v>11</v>
      </c>
      <c r="AJ11" s="206" t="s">
        <v>225</v>
      </c>
    </row>
    <row r="12" spans="1:36">
      <c r="A12" s="215" t="str">
        <f>'Sch-1'!K11</f>
        <v xml:space="preserve">Sector-29, </v>
      </c>
      <c r="B12" s="215"/>
      <c r="F12" s="214"/>
      <c r="AE12" s="207">
        <v>12</v>
      </c>
      <c r="AF12" s="207" t="s">
        <v>215</v>
      </c>
      <c r="AI12" s="207">
        <v>12</v>
      </c>
      <c r="AJ12" s="206" t="s">
        <v>226</v>
      </c>
    </row>
    <row r="13" spans="1:36">
      <c r="A13" s="215" t="str">
        <f>'Sch-1'!K12</f>
        <v>Gurgaon (Haryana) - 122001</v>
      </c>
      <c r="B13" s="215"/>
      <c r="F13" s="214"/>
      <c r="AE13" s="207">
        <v>13</v>
      </c>
      <c r="AF13" s="207" t="s">
        <v>215</v>
      </c>
    </row>
    <row r="14" spans="1:36" ht="22.5" customHeight="1">
      <c r="A14" s="209"/>
      <c r="F14" s="214"/>
      <c r="AE14" s="207">
        <v>14</v>
      </c>
      <c r="AF14" s="207" t="s">
        <v>215</v>
      </c>
    </row>
    <row r="15" spans="1:36" ht="75.75" customHeight="1">
      <c r="A15" s="529" t="s">
        <v>227</v>
      </c>
      <c r="B15" s="530"/>
      <c r="C15" s="895" t="str">
        <f>Cover!B2</f>
        <v xml:space="preserve">Tower Package TW03 for Zing-Zingbar to Sissu portion of ±350 KV HVDC Pang-Kaithal Transmission Line associated with Transmission system for evacuation of RE power from renewable energy parks in Leh (5 GW Leh-Kaithal transmission corridor)
</v>
      </c>
      <c r="D15" s="895"/>
      <c r="E15" s="895"/>
      <c r="F15" s="895"/>
      <c r="AE15" s="207">
        <v>15</v>
      </c>
      <c r="AF15" s="207" t="s">
        <v>215</v>
      </c>
    </row>
    <row r="16" spans="1:36" ht="27.75" customHeight="1">
      <c r="A16" s="204" t="s">
        <v>228</v>
      </c>
      <c r="B16" s="204"/>
      <c r="C16" s="214"/>
      <c r="D16" s="214"/>
      <c r="E16" s="214"/>
      <c r="F16" s="214"/>
      <c r="AE16" s="207">
        <v>16</v>
      </c>
      <c r="AF16" s="207" t="s">
        <v>215</v>
      </c>
    </row>
    <row r="17" spans="1:41" ht="99.75" customHeight="1">
      <c r="A17" s="217">
        <v>1</v>
      </c>
      <c r="B17" s="891"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891"/>
      <c r="D17" s="891"/>
      <c r="E17" s="891"/>
      <c r="F17" s="891"/>
      <c r="H17" s="620" t="s">
        <v>294</v>
      </c>
      <c r="Z17" s="218"/>
      <c r="AA17" s="219"/>
      <c r="AB17" s="220"/>
      <c r="AC17" s="221"/>
      <c r="AE17" s="207">
        <v>17</v>
      </c>
      <c r="AF17" s="207" t="s">
        <v>215</v>
      </c>
    </row>
    <row r="18" spans="1:41" ht="24.75" customHeight="1">
      <c r="A18" s="217"/>
      <c r="B18" s="891"/>
      <c r="C18" s="891"/>
      <c r="D18" s="891"/>
      <c r="E18" s="891"/>
      <c r="F18" s="891"/>
      <c r="H18" s="220">
        <f>ROUND('Sch-6 (After Discount)'!D28,2)</f>
        <v>0</v>
      </c>
      <c r="I18" s="205" t="s">
        <v>460</v>
      </c>
      <c r="Z18" s="218"/>
      <c r="AA18" s="219"/>
      <c r="AB18" s="220"/>
      <c r="AC18" s="221"/>
    </row>
    <row r="19" spans="1:41" ht="13.5" customHeight="1">
      <c r="A19" s="217"/>
      <c r="B19" s="891"/>
      <c r="C19" s="891"/>
      <c r="D19" s="891"/>
      <c r="E19" s="891"/>
      <c r="F19" s="891"/>
      <c r="H19" s="621" t="str">
        <f>'N-W (Cr.)'!P4</f>
        <v/>
      </c>
      <c r="N19" s="205" t="s">
        <v>459</v>
      </c>
      <c r="Z19" s="218"/>
      <c r="AA19" s="219"/>
      <c r="AB19" s="220"/>
      <c r="AC19" s="221"/>
    </row>
    <row r="20" spans="1:41" ht="39" customHeight="1">
      <c r="B20" s="892" t="s">
        <v>229</v>
      </c>
      <c r="C20" s="892"/>
      <c r="D20" s="892"/>
      <c r="E20" s="892"/>
      <c r="F20" s="892"/>
      <c r="H20" s="204" t="s">
        <v>293</v>
      </c>
      <c r="AE20" s="207">
        <v>18</v>
      </c>
      <c r="AF20" s="207" t="s">
        <v>215</v>
      </c>
    </row>
    <row r="21" spans="1:41" s="204" customFormat="1" ht="27.75" customHeight="1">
      <c r="A21" s="222">
        <v>2</v>
      </c>
      <c r="B21" s="890" t="s">
        <v>230</v>
      </c>
      <c r="C21" s="890"/>
      <c r="D21" s="890"/>
      <c r="E21" s="890"/>
      <c r="F21" s="890"/>
      <c r="AD21" s="223"/>
      <c r="AE21" s="207">
        <v>19</v>
      </c>
      <c r="AF21" s="207" t="s">
        <v>215</v>
      </c>
      <c r="AG21" s="223"/>
      <c r="AH21" s="223"/>
      <c r="AI21" s="223"/>
      <c r="AJ21" s="223"/>
      <c r="AK21" s="223"/>
      <c r="AL21" s="223"/>
      <c r="AM21" s="223"/>
      <c r="AN21" s="223"/>
      <c r="AO21" s="223"/>
    </row>
    <row r="22" spans="1:41" ht="39.75" customHeight="1">
      <c r="A22" s="217">
        <v>2.1</v>
      </c>
      <c r="B22" s="888" t="s">
        <v>231</v>
      </c>
      <c r="C22" s="888"/>
      <c r="D22" s="888"/>
      <c r="E22" s="888"/>
      <c r="F22" s="888"/>
      <c r="AE22" s="207">
        <v>20</v>
      </c>
      <c r="AF22" s="207" t="s">
        <v>215</v>
      </c>
    </row>
    <row r="23" spans="1:41" ht="36.75" customHeight="1">
      <c r="B23" s="887" t="s">
        <v>232</v>
      </c>
      <c r="C23" s="887"/>
      <c r="D23" s="888" t="s">
        <v>233</v>
      </c>
      <c r="E23" s="888"/>
      <c r="F23" s="888"/>
      <c r="AE23" s="207">
        <v>21</v>
      </c>
      <c r="AF23" s="207" t="s">
        <v>208</v>
      </c>
    </row>
    <row r="24" spans="1:41" ht="33" customHeight="1">
      <c r="B24" s="887" t="s">
        <v>234</v>
      </c>
      <c r="C24" s="887"/>
      <c r="D24" s="216" t="s">
        <v>295</v>
      </c>
      <c r="E24" s="216"/>
      <c r="F24" s="216"/>
      <c r="AE24" s="207">
        <v>22</v>
      </c>
      <c r="AF24" s="207" t="s">
        <v>215</v>
      </c>
    </row>
    <row r="25" spans="1:41" ht="27.95" customHeight="1">
      <c r="B25" s="887" t="s">
        <v>235</v>
      </c>
      <c r="C25" s="887"/>
      <c r="D25" s="216" t="s">
        <v>236</v>
      </c>
      <c r="E25" s="216"/>
      <c r="F25" s="216"/>
      <c r="H25" s="223" t="str">
        <f>'[6]Names of Bidder'!D6</f>
        <v>Sole Bidder</v>
      </c>
      <c r="AE25" s="207">
        <v>23</v>
      </c>
      <c r="AF25" s="207" t="s">
        <v>215</v>
      </c>
    </row>
    <row r="26" spans="1:41" ht="27.95" customHeight="1">
      <c r="B26" s="887" t="s">
        <v>237</v>
      </c>
      <c r="C26" s="887"/>
      <c r="D26" s="216" t="s">
        <v>468</v>
      </c>
      <c r="E26" s="216"/>
      <c r="F26" s="216"/>
      <c r="AE26" s="207">
        <v>24</v>
      </c>
      <c r="AF26" s="207" t="s">
        <v>215</v>
      </c>
    </row>
    <row r="27" spans="1:41" ht="27.95" customHeight="1">
      <c r="B27" s="887" t="s">
        <v>238</v>
      </c>
      <c r="C27" s="887"/>
      <c r="D27" s="216" t="s">
        <v>469</v>
      </c>
      <c r="E27" s="216"/>
      <c r="F27" s="216"/>
      <c r="AE27" s="207">
        <v>25</v>
      </c>
      <c r="AF27" s="207" t="s">
        <v>215</v>
      </c>
    </row>
    <row r="28" spans="1:41" ht="27.95" customHeight="1">
      <c r="B28" s="887" t="s">
        <v>239</v>
      </c>
      <c r="C28" s="887"/>
      <c r="D28" s="216" t="s">
        <v>240</v>
      </c>
      <c r="E28" s="216"/>
      <c r="F28" s="216"/>
      <c r="AE28" s="207">
        <v>26</v>
      </c>
      <c r="AF28" s="207" t="s">
        <v>215</v>
      </c>
    </row>
    <row r="29" spans="1:41" ht="44.25" customHeight="1">
      <c r="B29" s="887" t="s">
        <v>30</v>
      </c>
      <c r="C29" s="887"/>
      <c r="D29" s="889" t="s">
        <v>471</v>
      </c>
      <c r="E29" s="889"/>
      <c r="F29" s="889"/>
      <c r="AE29" s="207">
        <v>27</v>
      </c>
      <c r="AF29" s="207" t="s">
        <v>215</v>
      </c>
    </row>
    <row r="30" spans="1:41" ht="98.25" customHeight="1">
      <c r="A30" s="224">
        <v>2.2000000000000002</v>
      </c>
      <c r="B30" s="888" t="s">
        <v>241</v>
      </c>
      <c r="C30" s="888"/>
      <c r="D30" s="888"/>
      <c r="E30" s="888"/>
      <c r="F30" s="888"/>
      <c r="AE30" s="207">
        <v>28</v>
      </c>
      <c r="AF30" s="207" t="s">
        <v>215</v>
      </c>
    </row>
    <row r="31" spans="1:41" ht="68.25" customHeight="1">
      <c r="A31" s="224">
        <v>2.2999999999999998</v>
      </c>
      <c r="B31" s="888" t="s">
        <v>473</v>
      </c>
      <c r="C31" s="888"/>
      <c r="D31" s="888"/>
      <c r="E31" s="888"/>
      <c r="F31" s="888"/>
      <c r="AE31" s="207">
        <v>29</v>
      </c>
      <c r="AF31" s="207" t="s">
        <v>215</v>
      </c>
    </row>
    <row r="32" spans="1:41" ht="129.75" customHeight="1">
      <c r="A32" s="224">
        <v>2.4</v>
      </c>
      <c r="B32" s="888" t="s">
        <v>242</v>
      </c>
      <c r="C32" s="888"/>
      <c r="D32" s="888"/>
      <c r="E32" s="888"/>
      <c r="F32" s="888"/>
      <c r="AE32" s="207">
        <v>30</v>
      </c>
      <c r="AF32" s="207" t="s">
        <v>215</v>
      </c>
    </row>
    <row r="33" spans="1:32" ht="79.5" customHeight="1">
      <c r="A33" s="224">
        <v>2.5</v>
      </c>
      <c r="B33" s="888" t="s">
        <v>243</v>
      </c>
      <c r="C33" s="888"/>
      <c r="D33" s="888"/>
      <c r="E33" s="888"/>
      <c r="F33" s="888"/>
      <c r="AE33" s="207">
        <v>31</v>
      </c>
      <c r="AF33" s="207" t="s">
        <v>208</v>
      </c>
    </row>
    <row r="34" spans="1:32" ht="81" customHeight="1">
      <c r="A34" s="217">
        <v>3</v>
      </c>
      <c r="B34" s="888" t="s">
        <v>467</v>
      </c>
      <c r="C34" s="888"/>
      <c r="D34" s="888"/>
      <c r="E34" s="888"/>
      <c r="F34" s="888"/>
    </row>
    <row r="35" spans="1:32" ht="63" customHeight="1">
      <c r="A35" s="217">
        <v>3.1</v>
      </c>
      <c r="B35" s="891" t="s">
        <v>296</v>
      </c>
      <c r="C35" s="891"/>
      <c r="D35" s="891"/>
      <c r="E35" s="891"/>
      <c r="F35" s="891"/>
    </row>
    <row r="36" spans="1:32" ht="114" customHeight="1">
      <c r="A36" s="224">
        <v>3.2</v>
      </c>
      <c r="B36" s="888" t="s">
        <v>297</v>
      </c>
      <c r="C36" s="888"/>
      <c r="D36" s="888"/>
      <c r="E36" s="888"/>
      <c r="F36" s="888"/>
    </row>
    <row r="37" spans="1:32" ht="65.25" customHeight="1">
      <c r="A37" s="224">
        <v>3.3</v>
      </c>
      <c r="B37" s="888" t="s">
        <v>298</v>
      </c>
      <c r="C37" s="888"/>
      <c r="D37" s="888"/>
      <c r="E37" s="888"/>
      <c r="F37" s="888"/>
    </row>
    <row r="38" spans="1:32" ht="66" customHeight="1">
      <c r="A38" s="217">
        <v>4</v>
      </c>
      <c r="B38" s="898" t="s">
        <v>244</v>
      </c>
      <c r="C38" s="898"/>
      <c r="D38" s="898"/>
      <c r="E38" s="898"/>
      <c r="F38" s="898"/>
    </row>
    <row r="39" spans="1:32" ht="93" customHeight="1">
      <c r="A39" s="217">
        <v>5</v>
      </c>
      <c r="B39" s="888" t="s">
        <v>245</v>
      </c>
      <c r="C39" s="888"/>
      <c r="D39" s="888"/>
      <c r="E39" s="888"/>
      <c r="F39" s="888"/>
    </row>
    <row r="40" spans="1:32" ht="20.25" customHeight="1">
      <c r="B40" s="84" t="str">
        <f>IF(ISERROR("Dated this " &amp; AG6 &amp; LOOKUP(AG6,AE1:AE33,AF1:AF33) &amp; " day of " &amp; AG8 &amp; " " &amp;AG9), "", "Dated this " &amp; AG6 &amp; LOOKUP(AG6,AE1:AE33,AF1:AF33) &amp; " day of " &amp; AG8 &amp; " " &amp;AG9)</f>
        <v/>
      </c>
      <c r="C40" s="84"/>
      <c r="D40" s="84"/>
      <c r="E40" s="225"/>
      <c r="F40" s="225"/>
    </row>
    <row r="41" spans="1:32" ht="30" customHeight="1">
      <c r="B41" s="84" t="s">
        <v>179</v>
      </c>
      <c r="C41" s="33"/>
      <c r="D41" s="82"/>
      <c r="E41" s="82"/>
      <c r="F41" s="82"/>
    </row>
    <row r="42" spans="1:32" ht="20.25" customHeight="1">
      <c r="B42" s="226"/>
      <c r="C42" s="82"/>
      <c r="D42" s="82"/>
      <c r="E42" s="84"/>
      <c r="F42" s="227" t="s">
        <v>180</v>
      </c>
    </row>
    <row r="43" spans="1:32" ht="18" customHeight="1">
      <c r="B43" s="226"/>
      <c r="C43" s="82"/>
      <c r="D43" s="84"/>
      <c r="E43" s="84"/>
      <c r="F43" s="227" t="str">
        <f>"For and on behalf of " &amp; '[6]Sch-1'!B8</f>
        <v>For and on behalf of test</v>
      </c>
    </row>
    <row r="44" spans="1:32" ht="30" customHeight="1">
      <c r="A44" s="205"/>
      <c r="B44" s="205"/>
      <c r="C44" s="228"/>
      <c r="D44" s="205"/>
      <c r="E44" s="229" t="s">
        <v>246</v>
      </c>
      <c r="F44" s="209"/>
    </row>
    <row r="45" spans="1:32" ht="30" customHeight="1">
      <c r="A45" s="230" t="s">
        <v>181</v>
      </c>
      <c r="B45" s="903" t="str">
        <f>Discount!C39</f>
        <v xml:space="preserve">  </v>
      </c>
      <c r="C45" s="897"/>
      <c r="D45" s="205"/>
      <c r="E45" s="229" t="s">
        <v>182</v>
      </c>
      <c r="F45" s="414">
        <f>Discount!F39</f>
        <v>0</v>
      </c>
    </row>
    <row r="46" spans="1:32" ht="30" customHeight="1">
      <c r="A46" s="230" t="s">
        <v>183</v>
      </c>
      <c r="B46" s="896" t="str">
        <f>Discount!C40</f>
        <v/>
      </c>
      <c r="C46" s="897"/>
      <c r="D46" s="205"/>
      <c r="E46" s="229" t="s">
        <v>184</v>
      </c>
      <c r="F46" s="414">
        <f>Discount!F40</f>
        <v>0</v>
      </c>
    </row>
    <row r="47" spans="1:32" ht="30" customHeight="1">
      <c r="B47" s="204"/>
      <c r="D47" s="205"/>
      <c r="E47" s="229" t="s">
        <v>247</v>
      </c>
    </row>
    <row r="48" spans="1:32" ht="30" customHeight="1">
      <c r="A48" s="900" t="str">
        <f>IF(H25="Sole Bidder", "", "In case of bid from a Joint Venture, name &amp; designation of representative of JV partner is to be provided and Bid Form is also to be signed by him.")</f>
        <v/>
      </c>
      <c r="B48" s="900"/>
      <c r="C48" s="900"/>
      <c r="D48" s="900"/>
      <c r="E48" s="900"/>
      <c r="F48" s="900"/>
    </row>
    <row r="49" spans="1:41" s="204" customFormat="1" ht="33" customHeight="1">
      <c r="A49" s="231" t="s">
        <v>248</v>
      </c>
      <c r="B49" s="232"/>
      <c r="C49" s="233"/>
      <c r="D49" s="84"/>
      <c r="E49" s="227"/>
      <c r="F49" s="84"/>
      <c r="H49" s="209"/>
      <c r="AD49" s="223"/>
      <c r="AE49" s="207"/>
      <c r="AF49" s="207"/>
      <c r="AG49" s="223"/>
      <c r="AH49" s="223"/>
      <c r="AI49" s="223"/>
      <c r="AJ49" s="223"/>
      <c r="AK49" s="223"/>
      <c r="AL49" s="223"/>
      <c r="AM49" s="223"/>
      <c r="AN49" s="223"/>
      <c r="AO49" s="223"/>
    </row>
    <row r="50" spans="1:41" s="204" customFormat="1" ht="33" customHeight="1">
      <c r="A50" s="905" t="s">
        <v>249</v>
      </c>
      <c r="B50" s="905"/>
      <c r="C50" s="905"/>
      <c r="D50" s="899"/>
      <c r="E50" s="899"/>
      <c r="F50" s="899"/>
      <c r="H50" s="209"/>
      <c r="AD50" s="223"/>
      <c r="AE50" s="207"/>
      <c r="AF50" s="207"/>
      <c r="AG50" s="223"/>
      <c r="AH50" s="223"/>
      <c r="AI50" s="223"/>
      <c r="AJ50" s="223"/>
      <c r="AK50" s="223"/>
      <c r="AL50" s="223"/>
      <c r="AM50" s="223"/>
      <c r="AN50" s="223"/>
      <c r="AO50" s="223"/>
    </row>
    <row r="51" spans="1:41" s="204" customFormat="1" ht="33" customHeight="1">
      <c r="A51" s="901"/>
      <c r="B51" s="901"/>
      <c r="C51" s="901"/>
      <c r="D51" s="234"/>
      <c r="E51" s="234"/>
      <c r="F51" s="234"/>
      <c r="H51" s="209"/>
      <c r="AD51" s="223"/>
      <c r="AE51" s="207"/>
      <c r="AF51" s="207"/>
      <c r="AG51" s="223"/>
      <c r="AH51" s="223"/>
      <c r="AI51" s="223"/>
      <c r="AJ51" s="223"/>
      <c r="AK51" s="223"/>
      <c r="AL51" s="223"/>
      <c r="AM51" s="223"/>
      <c r="AN51" s="223"/>
      <c r="AO51" s="223"/>
    </row>
    <row r="52" spans="1:41" s="204" customFormat="1" ht="33" customHeight="1">
      <c r="A52" s="902"/>
      <c r="B52" s="902"/>
      <c r="C52" s="902"/>
      <c r="D52" s="234"/>
      <c r="E52" s="234"/>
      <c r="F52" s="234"/>
      <c r="H52" s="209"/>
      <c r="AD52" s="223"/>
      <c r="AE52" s="207"/>
      <c r="AF52" s="207"/>
      <c r="AG52" s="223"/>
      <c r="AH52" s="223"/>
      <c r="AI52" s="223"/>
      <c r="AJ52" s="223"/>
      <c r="AK52" s="223"/>
      <c r="AL52" s="223"/>
      <c r="AM52" s="223"/>
      <c r="AN52" s="223"/>
      <c r="AO52" s="223"/>
    </row>
    <row r="53" spans="1:41" s="204" customFormat="1" ht="33" customHeight="1">
      <c r="A53" s="904" t="s">
        <v>250</v>
      </c>
      <c r="B53" s="904"/>
      <c r="C53" s="904"/>
      <c r="D53" s="899"/>
      <c r="E53" s="899"/>
      <c r="F53" s="899"/>
      <c r="H53" s="209"/>
      <c r="AD53" s="223"/>
      <c r="AE53" s="207"/>
      <c r="AF53" s="207"/>
      <c r="AG53" s="223"/>
      <c r="AH53" s="223"/>
      <c r="AI53" s="223"/>
      <c r="AJ53" s="223"/>
      <c r="AK53" s="223"/>
      <c r="AL53" s="223"/>
      <c r="AM53" s="223"/>
      <c r="AN53" s="223"/>
      <c r="AO53" s="223"/>
    </row>
    <row r="54" spans="1:41" s="204" customFormat="1" ht="33" customHeight="1">
      <c r="A54" s="904" t="s">
        <v>251</v>
      </c>
      <c r="B54" s="904"/>
      <c r="C54" s="904"/>
      <c r="D54" s="899"/>
      <c r="E54" s="899"/>
      <c r="F54" s="899"/>
      <c r="H54" s="209"/>
      <c r="AD54" s="223"/>
      <c r="AE54" s="207"/>
      <c r="AF54" s="207"/>
      <c r="AG54" s="223"/>
      <c r="AH54" s="223"/>
      <c r="AI54" s="223"/>
      <c r="AJ54" s="223"/>
      <c r="AK54" s="223"/>
      <c r="AL54" s="223"/>
      <c r="AM54" s="223"/>
      <c r="AN54" s="223"/>
      <c r="AO54" s="223"/>
    </row>
    <row r="55" spans="1:41" s="204" customFormat="1" ht="33" customHeight="1">
      <c r="A55" s="904" t="s">
        <v>252</v>
      </c>
      <c r="B55" s="904"/>
      <c r="C55" s="904"/>
      <c r="D55" s="899"/>
      <c r="E55" s="899"/>
      <c r="F55" s="899"/>
      <c r="H55" s="209"/>
      <c r="AD55" s="223"/>
      <c r="AE55" s="207"/>
      <c r="AF55" s="207"/>
      <c r="AG55" s="223"/>
      <c r="AH55" s="223"/>
      <c r="AI55" s="223"/>
      <c r="AJ55" s="223"/>
      <c r="AK55" s="223"/>
      <c r="AL55" s="223"/>
      <c r="AM55" s="223"/>
      <c r="AN55" s="223"/>
      <c r="AO55" s="223"/>
    </row>
    <row r="56" spans="1:41" s="204" customFormat="1" ht="33" customHeight="1">
      <c r="A56" s="905" t="s">
        <v>253</v>
      </c>
      <c r="B56" s="905"/>
      <c r="C56" s="905"/>
      <c r="D56" s="899"/>
      <c r="E56" s="899"/>
      <c r="F56" s="899"/>
      <c r="H56" s="209"/>
      <c r="AD56" s="223"/>
      <c r="AE56" s="207"/>
      <c r="AF56" s="207"/>
      <c r="AG56" s="223"/>
      <c r="AH56" s="223"/>
      <c r="AI56" s="223"/>
      <c r="AJ56" s="223"/>
      <c r="AK56" s="223"/>
      <c r="AL56" s="223"/>
      <c r="AM56" s="223"/>
      <c r="AN56" s="223"/>
      <c r="AO56" s="223"/>
    </row>
    <row r="57" spans="1:41" s="204" customFormat="1" ht="33" customHeight="1">
      <c r="A57" s="901"/>
      <c r="B57" s="901"/>
      <c r="C57" s="901"/>
      <c r="D57" s="234"/>
      <c r="E57" s="234"/>
      <c r="F57" s="234"/>
      <c r="H57" s="209"/>
      <c r="AD57" s="223"/>
      <c r="AE57" s="207"/>
      <c r="AF57" s="207"/>
      <c r="AG57" s="223"/>
      <c r="AH57" s="223"/>
      <c r="AI57" s="223"/>
      <c r="AJ57" s="223"/>
      <c r="AK57" s="223"/>
      <c r="AL57" s="223"/>
      <c r="AM57" s="223"/>
      <c r="AN57" s="223"/>
      <c r="AO57" s="223"/>
    </row>
    <row r="58" spans="1:41" s="204" customFormat="1" ht="33" customHeight="1">
      <c r="A58" s="902"/>
      <c r="B58" s="902"/>
      <c r="C58" s="902"/>
      <c r="D58" s="234"/>
      <c r="E58" s="234"/>
      <c r="F58" s="234"/>
      <c r="H58" s="209"/>
      <c r="AD58" s="223"/>
      <c r="AE58" s="207"/>
      <c r="AF58" s="207"/>
      <c r="AG58" s="223"/>
      <c r="AH58" s="223"/>
      <c r="AI58" s="223"/>
      <c r="AJ58" s="223"/>
      <c r="AK58" s="223"/>
      <c r="AL58" s="223"/>
      <c r="AM58" s="223"/>
      <c r="AN58" s="223"/>
      <c r="AO58" s="223"/>
    </row>
    <row r="59" spans="1:41" s="204" customFormat="1" ht="60.75" customHeight="1">
      <c r="A59" s="90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07"/>
      <c r="C59" s="907"/>
      <c r="D59" s="907"/>
      <c r="E59" s="907"/>
      <c r="F59" s="907"/>
      <c r="H59" s="209"/>
      <c r="AD59" s="223"/>
      <c r="AE59" s="207"/>
      <c r="AF59" s="207"/>
      <c r="AG59" s="223"/>
      <c r="AH59" s="223"/>
      <c r="AI59" s="223"/>
      <c r="AJ59" s="223"/>
      <c r="AK59" s="223"/>
      <c r="AL59" s="223"/>
      <c r="AM59" s="223"/>
      <c r="AN59" s="223"/>
      <c r="AO59" s="223"/>
    </row>
    <row r="60" spans="1:41" s="204" customFormat="1" ht="33" customHeight="1">
      <c r="A60" s="906" t="s">
        <v>114</v>
      </c>
      <c r="B60" s="906"/>
      <c r="C60" s="906"/>
      <c r="D60" s="906"/>
      <c r="E60" s="906"/>
      <c r="F60" s="906"/>
      <c r="H60" s="209"/>
      <c r="AD60" s="223"/>
      <c r="AE60" s="207"/>
      <c r="AF60" s="207"/>
      <c r="AG60" s="223"/>
      <c r="AH60" s="223"/>
      <c r="AI60" s="223"/>
      <c r="AJ60" s="223"/>
      <c r="AK60" s="223"/>
      <c r="AL60" s="223"/>
      <c r="AM60" s="223"/>
      <c r="AN60" s="223"/>
      <c r="AO60" s="223"/>
    </row>
    <row r="61" spans="1:41">
      <c r="A61" s="209"/>
    </row>
    <row r="62" spans="1:41">
      <c r="A62" s="209"/>
    </row>
    <row r="63" spans="1:41">
      <c r="A63" s="209"/>
    </row>
    <row r="64" spans="1:41">
      <c r="A64" s="209"/>
    </row>
    <row r="65" spans="1:1">
      <c r="A65" s="209"/>
    </row>
    <row r="66" spans="1:1">
      <c r="A66" s="209"/>
    </row>
    <row r="67" spans="1:1">
      <c r="A67" s="209"/>
    </row>
    <row r="68" spans="1:1">
      <c r="A68" s="209"/>
    </row>
    <row r="69" spans="1:1">
      <c r="A69" s="209"/>
    </row>
    <row r="70" spans="1:1">
      <c r="A70" s="209"/>
    </row>
    <row r="71" spans="1:1">
      <c r="A71" s="209"/>
    </row>
    <row r="72" spans="1:1">
      <c r="A72" s="209"/>
    </row>
  </sheetData>
  <sheetProtection algorithmName="SHA-512" hashValue="C0RjIEik++Fmo9xnR4t9WAVpo0MnogkLTGKI3WGtWlmDeA2Aeh4T8jk/fUiiAdjLQuq2ZK3hxhGzG3KfFhV+aw==" saltValue="YWGCNa82h567ArXhs4pDKA==" spinCount="100000" sheet="1" formatColumns="0" formatRows="0" selectLockedCells="1"/>
  <customSheetViews>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0"/>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1"/>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2"/>
  <headerFooter alignWithMargins="0">
    <oddFooter>&amp;R&amp;"Book Antiqua,Bold"&amp;8Bid Form (1st Envelope)  / Page &amp;P of &amp;N</oddFooter>
  </headerFooter>
  <rowBreaks count="1" manualBreakCount="1">
    <brk id="48" max="5" man="1"/>
  </rowBreaks>
  <drawing r:id="rId1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275</v>
      </c>
    </row>
    <row r="2" spans="1:9" ht="15.75">
      <c r="A2" s="306"/>
      <c r="B2" s="307"/>
      <c r="C2" s="308"/>
      <c r="D2" s="309"/>
      <c r="E2" s="310"/>
      <c r="F2" s="353"/>
      <c r="G2" s="353"/>
      <c r="H2" s="291"/>
      <c r="I2" s="311"/>
    </row>
    <row r="3" spans="1:9" ht="16.5">
      <c r="A3" s="280"/>
      <c r="B3" s="281" t="s">
        <v>262</v>
      </c>
      <c r="C3" s="282"/>
      <c r="D3" s="283"/>
      <c r="E3" s="312"/>
      <c r="F3" s="353"/>
      <c r="G3" s="353"/>
      <c r="H3" s="313">
        <f>SUMIF(I1:I2,"Direct",H1:H2)</f>
        <v>0</v>
      </c>
      <c r="I3" s="284"/>
    </row>
    <row r="4" spans="1:9" ht="33">
      <c r="A4" s="280"/>
      <c r="B4" s="281" t="s">
        <v>263</v>
      </c>
      <c r="C4" s="282"/>
      <c r="D4" s="283"/>
      <c r="E4" s="312"/>
      <c r="F4" s="353"/>
      <c r="G4" s="353"/>
      <c r="H4" s="313">
        <f>SUMIF(J1:J2,"Bought-Out",H1:H2)</f>
        <v>0</v>
      </c>
      <c r="I4" s="284"/>
    </row>
    <row r="5" spans="1:9" ht="16.5">
      <c r="A5" s="285"/>
      <c r="B5" s="281" t="s">
        <v>264</v>
      </c>
      <c r="C5" s="286"/>
      <c r="D5" s="287"/>
      <c r="E5" s="288"/>
      <c r="F5" s="288"/>
      <c r="G5" s="288"/>
      <c r="H5" s="314">
        <f>H3+H4</f>
        <v>0</v>
      </c>
      <c r="I5" s="289"/>
    </row>
    <row r="6" spans="1:9" ht="16.5">
      <c r="A6" s="290"/>
      <c r="B6" s="913" t="s">
        <v>265</v>
      </c>
      <c r="C6" s="913"/>
      <c r="D6" s="913"/>
      <c r="E6" s="291"/>
      <c r="F6" s="353"/>
      <c r="G6" s="353"/>
      <c r="H6" s="313" t="e">
        <f>'Sch-7'!#REF!</f>
        <v>#REF!</v>
      </c>
      <c r="I6" s="292"/>
    </row>
    <row r="7" spans="1:9" ht="17.25" thickBot="1">
      <c r="A7" s="293"/>
      <c r="B7" s="914" t="s">
        <v>266</v>
      </c>
      <c r="C7" s="914"/>
      <c r="D7" s="914"/>
      <c r="E7" s="294"/>
      <c r="F7" s="294"/>
      <c r="G7" s="294"/>
      <c r="H7" s="315" t="e">
        <f>H5+H6</f>
        <v>#REF!</v>
      </c>
      <c r="I7" s="295"/>
    </row>
    <row r="8" spans="1:9" ht="16.5">
      <c r="A8" s="915"/>
      <c r="B8" s="915"/>
      <c r="C8" s="915"/>
      <c r="D8" s="915"/>
      <c r="E8" s="915"/>
      <c r="F8" s="915"/>
      <c r="G8" s="915"/>
    </row>
    <row r="9" spans="1:9" ht="15.75">
      <c r="A9" s="4"/>
      <c r="B9" s="912"/>
      <c r="C9" s="912"/>
      <c r="D9" s="912"/>
      <c r="E9" s="912"/>
      <c r="F9" s="912"/>
      <c r="G9" s="912"/>
    </row>
    <row r="10" spans="1:9" ht="16.5">
      <c r="A10" s="296"/>
      <c r="B10" s="296"/>
      <c r="C10" s="296"/>
      <c r="D10" s="296"/>
      <c r="E10" s="296"/>
      <c r="F10" s="296"/>
      <c r="G10" s="296"/>
    </row>
    <row r="11" spans="1:9" ht="90" customHeight="1">
      <c r="A11" s="297" t="s">
        <v>267</v>
      </c>
      <c r="B11" s="916" t="s">
        <v>268</v>
      </c>
      <c r="C11" s="916"/>
      <c r="D11" s="916"/>
      <c r="E11" s="916"/>
      <c r="F11" s="916"/>
      <c r="G11" s="916"/>
      <c r="H11" s="916"/>
      <c r="I11" s="916"/>
    </row>
    <row r="12" spans="1:9" ht="116.25" customHeight="1">
      <c r="A12" s="298" t="s">
        <v>269</v>
      </c>
      <c r="B12" s="772" t="s">
        <v>270</v>
      </c>
      <c r="C12" s="772"/>
      <c r="D12" s="772"/>
      <c r="E12" s="772"/>
      <c r="F12" s="772"/>
      <c r="G12" s="772"/>
      <c r="H12" s="772"/>
      <c r="I12" s="772"/>
    </row>
    <row r="13" spans="1:9" ht="15.75">
      <c r="A13" s="298"/>
      <c r="B13" s="772"/>
      <c r="C13" s="772"/>
      <c r="D13" s="772"/>
      <c r="E13" s="772"/>
      <c r="F13" s="772"/>
      <c r="G13" s="772"/>
    </row>
    <row r="14" spans="1:9" ht="16.5">
      <c r="A14" s="299" t="s">
        <v>161</v>
      </c>
      <c r="B14" s="300" t="str">
        <f>'Names of Bidder'!C$22&amp;"-"&amp; 'Names of Bidder'!D$22&amp;"-" &amp;'Names of Bidder'!E$22</f>
        <v>--</v>
      </c>
      <c r="C14" s="301"/>
      <c r="D14" s="302"/>
      <c r="E14" s="3"/>
      <c r="F14" s="3"/>
      <c r="G14" s="303"/>
    </row>
    <row r="15" spans="1:9" ht="16.5">
      <c r="A15" s="299" t="s">
        <v>162</v>
      </c>
      <c r="B15" s="300" t="str">
        <f>IF('Names of Bidder'!C$23=0, "", 'Names of Bidder'!C$23)</f>
        <v/>
      </c>
      <c r="C15" s="3"/>
      <c r="D15" s="302" t="s">
        <v>143</v>
      </c>
      <c r="E15" s="303" t="str">
        <f>IF('Names of Bidder'!C$19=0, "", 'Names of Bidder'!C$19)</f>
        <v/>
      </c>
      <c r="F15" s="3"/>
      <c r="G15" s="300" t="str">
        <f>'[6]Names of Bidder'!I14&amp;"-"&amp; '[6]Names of Bidder'!J14&amp;"-" &amp;'[6]Names of Bidder'!K14</f>
        <v>--</v>
      </c>
    </row>
    <row r="16" spans="1:9" ht="16.5">
      <c r="A16" s="304"/>
      <c r="B16" s="305"/>
      <c r="C16" s="7"/>
      <c r="D16" s="302" t="s">
        <v>145</v>
      </c>
      <c r="E16" s="303" t="str">
        <f>IF('Names of Bidder'!C$20=0, "", 'Names of Bidder'!C$20)</f>
        <v/>
      </c>
      <c r="F16" s="7"/>
      <c r="G16" s="7"/>
    </row>
    <row r="18" spans="1:11">
      <c r="A18" t="s">
        <v>276</v>
      </c>
    </row>
    <row r="20" spans="1:11" ht="17.25" thickBot="1">
      <c r="A20" s="316"/>
      <c r="B20" s="317" t="s">
        <v>277</v>
      </c>
      <c r="C20" s="318"/>
      <c r="D20" s="317"/>
      <c r="E20" s="294"/>
      <c r="F20" s="294"/>
      <c r="G20" s="294"/>
      <c r="H20" s="319" t="s">
        <v>291</v>
      </c>
    </row>
    <row r="21" spans="1:11" ht="16.5" thickBot="1">
      <c r="A21" s="320"/>
      <c r="B21" s="909"/>
      <c r="C21" s="909"/>
      <c r="D21" s="909"/>
      <c r="E21" s="909"/>
      <c r="F21" s="909"/>
    </row>
    <row r="22" spans="1:11" ht="15.75">
      <c r="A22" s="321"/>
      <c r="B22" s="910"/>
      <c r="C22" s="910"/>
      <c r="D22" s="910"/>
      <c r="E22" s="910"/>
      <c r="F22" s="910"/>
    </row>
    <row r="23" spans="1:11" ht="16.5">
      <c r="A23" s="299" t="s">
        <v>161</v>
      </c>
      <c r="B23" s="300" t="s">
        <v>256</v>
      </c>
      <c r="C23" s="322"/>
      <c r="D23" s="302"/>
      <c r="E23" s="3"/>
      <c r="F23" s="3"/>
    </row>
    <row r="24" spans="1:11" ht="16.5">
      <c r="A24" s="299" t="s">
        <v>162</v>
      </c>
      <c r="B24" s="300" t="s">
        <v>257</v>
      </c>
      <c r="C24" s="4"/>
      <c r="D24" s="302" t="s">
        <v>143</v>
      </c>
      <c r="E24" s="303" t="s">
        <v>278</v>
      </c>
      <c r="F24" s="3"/>
    </row>
    <row r="25" spans="1:11" ht="16.5">
      <c r="A25" s="304"/>
      <c r="B25" s="305"/>
      <c r="C25" s="304"/>
      <c r="D25" s="302" t="s">
        <v>145</v>
      </c>
      <c r="E25" s="303" t="s">
        <v>279</v>
      </c>
      <c r="F25" s="7"/>
    </row>
    <row r="27" spans="1:11">
      <c r="A27" t="s">
        <v>280</v>
      </c>
    </row>
    <row r="29" spans="1:11" ht="16.5">
      <c r="A29" s="323"/>
      <c r="B29" s="324" t="s">
        <v>281</v>
      </c>
      <c r="C29" s="324"/>
      <c r="D29" s="324"/>
      <c r="E29" s="325"/>
      <c r="F29" s="325"/>
      <c r="G29" s="325"/>
      <c r="H29" s="325"/>
      <c r="I29" s="325"/>
      <c r="J29" s="325"/>
      <c r="K29" s="326" t="e">
        <f>SUM(#REF!)</f>
        <v>#REF!</v>
      </c>
    </row>
    <row r="30" spans="1:11" ht="15.75">
      <c r="A30" s="321"/>
      <c r="B30" s="911"/>
      <c r="C30" s="912"/>
      <c r="D30" s="912"/>
      <c r="E30" s="912"/>
      <c r="F30" s="912"/>
      <c r="G30" s="912"/>
    </row>
    <row r="31" spans="1:11" ht="16.5">
      <c r="A31" s="327" t="s">
        <v>161</v>
      </c>
      <c r="B31" s="328" t="s">
        <v>256</v>
      </c>
      <c r="C31" s="329"/>
      <c r="D31" s="330"/>
      <c r="E31" s="331"/>
      <c r="F31" s="331"/>
      <c r="G31" s="7"/>
    </row>
    <row r="32" spans="1:11" ht="16.5">
      <c r="A32" s="327" t="s">
        <v>162</v>
      </c>
      <c r="B32" s="328" t="s">
        <v>257</v>
      </c>
      <c r="C32" s="331"/>
      <c r="D32" s="330" t="s">
        <v>143</v>
      </c>
      <c r="E32" s="332" t="s">
        <v>278</v>
      </c>
      <c r="F32" s="331"/>
      <c r="G32" s="7"/>
    </row>
    <row r="33" spans="1:8" ht="16.5">
      <c r="A33" s="333"/>
      <c r="B33" s="334"/>
      <c r="C33" s="335"/>
      <c r="D33" s="330" t="s">
        <v>145</v>
      </c>
      <c r="E33" s="332" t="s">
        <v>279</v>
      </c>
      <c r="F33" s="335"/>
      <c r="G33" s="7"/>
    </row>
    <row r="35" spans="1:8">
      <c r="A35" t="s">
        <v>284</v>
      </c>
    </row>
    <row r="37" spans="1:8" ht="30">
      <c r="A37" s="336" t="s">
        <v>161</v>
      </c>
      <c r="B37" s="337" t="s">
        <v>254</v>
      </c>
      <c r="C37" s="338"/>
      <c r="D37" s="848" t="s">
        <v>282</v>
      </c>
      <c r="E37" s="848"/>
      <c r="F37" s="908"/>
    </row>
    <row r="38" spans="1:8" ht="30">
      <c r="A38" s="336" t="s">
        <v>162</v>
      </c>
      <c r="B38" s="337" t="s">
        <v>255</v>
      </c>
      <c r="C38" s="23"/>
      <c r="D38" s="848" t="s">
        <v>283</v>
      </c>
      <c r="E38" s="848"/>
      <c r="F38" s="908"/>
    </row>
    <row r="40" spans="1:8">
      <c r="A40" t="s">
        <v>285</v>
      </c>
    </row>
    <row r="42" spans="1:8" ht="30">
      <c r="A42" s="339"/>
      <c r="B42" s="340" t="s">
        <v>286</v>
      </c>
      <c r="C42" s="340"/>
      <c r="D42" s="340"/>
      <c r="E42" s="340"/>
      <c r="F42" s="340"/>
      <c r="G42" s="340"/>
      <c r="H42" s="341" t="s">
        <v>292</v>
      </c>
    </row>
    <row r="43" spans="1:8" ht="16.5">
      <c r="A43" s="342"/>
      <c r="B43" s="343"/>
      <c r="C43" s="343"/>
      <c r="D43" s="343"/>
      <c r="E43" s="343"/>
      <c r="F43" s="343"/>
      <c r="G43" s="344"/>
    </row>
    <row r="44" spans="1:8">
      <c r="A44" s="343"/>
      <c r="B44" s="343"/>
      <c r="C44" s="343"/>
      <c r="D44" s="343"/>
      <c r="E44" s="343"/>
      <c r="F44" s="343"/>
      <c r="G44" s="345"/>
    </row>
    <row r="45" spans="1:8">
      <c r="A45" s="847"/>
      <c r="B45" s="847"/>
      <c r="C45" s="847"/>
      <c r="D45" s="847"/>
      <c r="E45" s="847"/>
      <c r="F45" s="847"/>
      <c r="G45" s="847"/>
    </row>
    <row r="46" spans="1:8">
      <c r="A46" s="346"/>
      <c r="B46" s="346"/>
      <c r="C46" s="848"/>
      <c r="D46" s="848"/>
      <c r="E46" s="848"/>
      <c r="F46" s="848"/>
      <c r="G46" s="848"/>
    </row>
    <row r="47" spans="1:8">
      <c r="A47" s="347" t="s">
        <v>161</v>
      </c>
      <c r="B47" s="348" t="s">
        <v>256</v>
      </c>
      <c r="C47" s="848" t="s">
        <v>287</v>
      </c>
      <c r="D47" s="848"/>
      <c r="E47" s="848"/>
      <c r="F47" s="848"/>
      <c r="G47" s="848"/>
    </row>
    <row r="48" spans="1:8">
      <c r="A48" s="347" t="s">
        <v>162</v>
      </c>
      <c r="B48" s="349" t="s">
        <v>257</v>
      </c>
      <c r="C48" s="848" t="s">
        <v>288</v>
      </c>
      <c r="D48" s="848"/>
      <c r="E48" s="848"/>
      <c r="F48" s="848"/>
      <c r="G48" s="848"/>
    </row>
    <row r="49" spans="1:7" ht="16.5">
      <c r="A49" s="22"/>
      <c r="B49" s="21"/>
      <c r="C49" s="848"/>
      <c r="D49" s="848"/>
      <c r="E49" s="848"/>
      <c r="F49" s="848"/>
      <c r="G49" s="848"/>
    </row>
    <row r="50" spans="1:7" ht="16.5">
      <c r="A50" s="22"/>
      <c r="B50" s="21"/>
      <c r="C50" s="343"/>
      <c r="D50" s="343"/>
      <c r="E50" s="343"/>
      <c r="F50" s="343"/>
      <c r="G50" s="343"/>
    </row>
    <row r="51" spans="1:7" ht="16.5">
      <c r="A51" s="350" t="s">
        <v>289</v>
      </c>
      <c r="B51" s="849" t="s">
        <v>290</v>
      </c>
      <c r="C51" s="849"/>
      <c r="D51" s="849"/>
      <c r="E51" s="849"/>
      <c r="F51" s="849"/>
      <c r="G51" s="351"/>
    </row>
    <row r="52" spans="1:7" ht="16.5">
      <c r="A52" s="352"/>
      <c r="B52" s="25"/>
      <c r="C52" s="25"/>
      <c r="D52" s="25"/>
      <c r="E52" s="25"/>
      <c r="F52" s="25"/>
      <c r="G52" s="25"/>
    </row>
    <row r="60" spans="1:7">
      <c r="B60" t="s">
        <v>258</v>
      </c>
    </row>
    <row r="61" spans="1:7">
      <c r="B61" t="s">
        <v>259</v>
      </c>
    </row>
  </sheetData>
  <customSheetViews>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 guid="{889C3D82-0A24-4765-A688-A80A782F5056}"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11" hidden="1" customWidth="1"/>
    <col min="2" max="2" width="13.28515625" style="611" hidden="1" customWidth="1"/>
    <col min="3" max="3" width="0" style="611" hidden="1" customWidth="1"/>
    <col min="4" max="4" width="10.28515625" style="611" hidden="1" customWidth="1"/>
    <col min="5" max="5" width="3.42578125" style="611" hidden="1" customWidth="1"/>
    <col min="6" max="6" width="5.5703125" style="611" hidden="1" customWidth="1"/>
    <col min="7" max="7" width="11.42578125" style="611" hidden="1" customWidth="1"/>
    <col min="8" max="8" width="0" style="611" hidden="1" customWidth="1"/>
    <col min="9" max="9" width="10" style="611" hidden="1" customWidth="1"/>
    <col min="10" max="10" width="3.28515625" style="611" hidden="1" customWidth="1"/>
    <col min="11" max="11" width="5" style="611" hidden="1" customWidth="1"/>
    <col min="12" max="12" width="11.28515625" style="611" hidden="1" customWidth="1"/>
    <col min="13" max="13" width="0" style="611" hidden="1" customWidth="1"/>
    <col min="14" max="14" width="10.28515625" style="611" hidden="1" customWidth="1"/>
    <col min="15" max="15" width="3.7109375" style="611" hidden="1" customWidth="1"/>
    <col min="16" max="16" width="6.42578125" style="611" customWidth="1"/>
    <col min="17" max="17" width="14.85546875" style="611" customWidth="1"/>
    <col min="18" max="18" width="9.140625" style="611" customWidth="1"/>
    <col min="19" max="19" width="12" style="611" customWidth="1"/>
    <col min="20" max="20" width="3.28515625" style="611" hidden="1" customWidth="1"/>
    <col min="21" max="21" width="6.140625" style="611" hidden="1" customWidth="1"/>
    <col min="22" max="22" width="8.5703125" style="611" hidden="1" customWidth="1"/>
    <col min="23" max="23" width="8.42578125" style="611" hidden="1" customWidth="1"/>
    <col min="24" max="24" width="8.85546875" style="611" hidden="1" customWidth="1"/>
    <col min="25" max="116" width="0" style="611" hidden="1" customWidth="1"/>
    <col min="117" max="16384" width="9.140625" style="611"/>
  </cols>
  <sheetData>
    <row r="1" spans="1:27" ht="13.5" thickBot="1">
      <c r="A1" s="917" t="e">
        <v>#REF!</v>
      </c>
      <c r="B1" s="918"/>
      <c r="C1" s="592"/>
      <c r="D1" s="593"/>
      <c r="E1" s="592"/>
      <c r="F1" s="917">
        <v>0</v>
      </c>
      <c r="G1" s="918"/>
      <c r="H1" s="592"/>
      <c r="I1" s="593"/>
      <c r="K1" s="917" t="e">
        <v>#REF!</v>
      </c>
      <c r="L1" s="918"/>
      <c r="M1" s="592"/>
      <c r="N1" s="593"/>
      <c r="P1" s="917">
        <f>'Sch-6 (After Discount)'!D28</f>
        <v>0</v>
      </c>
      <c r="Q1" s="918"/>
      <c r="R1" s="592"/>
      <c r="S1" s="593"/>
      <c r="U1" s="614" t="e">
        <v>#REF!</v>
      </c>
    </row>
    <row r="2" spans="1:27">
      <c r="A2" s="919"/>
      <c r="B2" s="920"/>
      <c r="C2" s="592"/>
      <c r="D2" s="593"/>
      <c r="E2" s="592"/>
      <c r="F2" s="594"/>
      <c r="G2" s="592"/>
      <c r="H2" s="592"/>
      <c r="I2" s="593"/>
      <c r="K2" s="594"/>
      <c r="L2" s="592"/>
      <c r="M2" s="592"/>
      <c r="N2" s="593"/>
      <c r="P2" s="594"/>
      <c r="Q2" s="592"/>
      <c r="R2" s="592"/>
      <c r="S2" s="593"/>
      <c r="U2" s="614" t="e">
        <v>#REF!</v>
      </c>
    </row>
    <row r="3" spans="1:27">
      <c r="A3" s="594"/>
      <c r="B3" s="595"/>
      <c r="C3" s="595"/>
      <c r="D3" s="596"/>
      <c r="E3" s="595"/>
      <c r="F3" s="594"/>
      <c r="G3" s="595"/>
      <c r="H3" s="595"/>
      <c r="I3" s="596"/>
      <c r="K3" s="594"/>
      <c r="L3" s="595"/>
      <c r="M3" s="595"/>
      <c r="N3" s="596"/>
      <c r="P3" s="594"/>
      <c r="Q3" s="595"/>
      <c r="R3" s="595"/>
      <c r="S3" s="596"/>
      <c r="U3" s="614" t="s">
        <v>453</v>
      </c>
    </row>
    <row r="4" spans="1:27" ht="66.75" customHeight="1" thickBot="1">
      <c r="A4" s="927" t="e">
        <f>IF(OR((A1&gt;9999999999),(A1&lt;0)),"Invalid Entry - More than 1000 crore OR -ve value",IF(A1=0, "",+CONCATENATE(#REF!,B11,D11,B10,D10,B9,D9,B8,D8,B7,D7,B6," Only")))</f>
        <v>#REF!</v>
      </c>
      <c r="B4" s="928"/>
      <c r="C4" s="928"/>
      <c r="D4" s="929"/>
      <c r="E4" s="592"/>
      <c r="F4" s="927" t="str">
        <f>IF(OR((F1&gt;9999999999),(F1&lt;0)),"Invalid Entry - More than 1000 crore OR -ve value",IF(F1=0, "",+CONCATENATE(U1, G11,I11,G10,I10,G9,I9,G8,I8,G7,I7,G6," Only")))</f>
        <v/>
      </c>
      <c r="G4" s="928"/>
      <c r="H4" s="928"/>
      <c r="I4" s="929"/>
      <c r="J4" s="592"/>
      <c r="K4" s="927" t="e">
        <f>IF(OR((K1&gt;9999999999),(K1&lt;0)),"Invalid Entry - More than 1000 crore OR -ve value",IF(K1=0, "",+CONCATENATE(U2, L11,N11,L10,N10,L9,N9,L8,N8,L7,N7,L6," Only")))</f>
        <v>#REF!</v>
      </c>
      <c r="L4" s="928"/>
      <c r="M4" s="928"/>
      <c r="N4" s="929"/>
      <c r="P4" s="927" t="str">
        <f>IF(OR((P1&gt;9999999999),(P1&lt;0)),"Invalid Entry - More than 1000 crore OR -ve value",IF(P1=0, "",+CONCATENATE(U3, Q11,S11,Q10,S10,Q9,S9,Q8,S8,Q7,S7,Q6," Only")))</f>
        <v/>
      </c>
      <c r="Q4" s="928"/>
      <c r="R4" s="928"/>
      <c r="S4" s="929"/>
      <c r="U4" s="921" t="e">
        <f>VLOOKUP(1,T28:Y43,6,FALSE)</f>
        <v>#N/A</v>
      </c>
      <c r="V4" s="921"/>
      <c r="W4" s="921"/>
      <c r="X4" s="921"/>
      <c r="Y4" s="921"/>
      <c r="Z4" s="921"/>
      <c r="AA4" s="921"/>
    </row>
    <row r="5" spans="1:27" ht="18.75" customHeight="1" thickBot="1">
      <c r="A5" s="594"/>
      <c r="B5" s="595"/>
      <c r="C5" s="595"/>
      <c r="D5" s="596"/>
      <c r="E5" s="595"/>
      <c r="F5" s="594"/>
      <c r="G5" s="595"/>
      <c r="H5" s="595"/>
      <c r="I5" s="596"/>
      <c r="K5" s="594"/>
      <c r="L5" s="595"/>
      <c r="M5" s="595"/>
      <c r="N5" s="596"/>
      <c r="P5" s="594"/>
      <c r="Q5" s="595"/>
      <c r="R5" s="595"/>
      <c r="S5" s="596"/>
      <c r="U5" s="922" t="e">
        <f>VLOOKUP(1,T8:Y23,6,FALSE)</f>
        <v>#N/A</v>
      </c>
      <c r="V5" s="923"/>
      <c r="W5" s="923"/>
      <c r="X5" s="923"/>
      <c r="Y5" s="923"/>
      <c r="Z5" s="923"/>
      <c r="AA5" s="924"/>
    </row>
    <row r="6" spans="1:27">
      <c r="A6" s="597" t="e">
        <f>-INT(A1/100)*100+ROUND(A1,0)</f>
        <v>#REF!</v>
      </c>
      <c r="B6" s="595" t="e">
        <f t="shared" ref="B6:B11" si="0">IF(A6=0,"",LOOKUP(A6,$A$13:$A$112,$B$13:$B$112))</f>
        <v>#REF!</v>
      </c>
      <c r="C6" s="595"/>
      <c r="D6" s="598"/>
      <c r="E6" s="595"/>
      <c r="F6" s="597">
        <f>-INT(F1/100)*100+ROUND(F1,0)</f>
        <v>0</v>
      </c>
      <c r="G6" s="595" t="str">
        <f t="shared" ref="G6:G11" si="1">IF(F6=0,"",LOOKUP(F6,$A$13:$A$112,$B$13:$B$112))</f>
        <v/>
      </c>
      <c r="H6" s="595"/>
      <c r="I6" s="598"/>
      <c r="K6" s="597" t="e">
        <f>-INT(K1/100)*100+ROUND(K1,0)</f>
        <v>#REF!</v>
      </c>
      <c r="L6" s="595" t="e">
        <f t="shared" ref="L6:L11" si="2">IF(K6=0,"",LOOKUP(K6,$A$13:$A$112,$B$13:$B$112))</f>
        <v>#REF!</v>
      </c>
      <c r="M6" s="595"/>
      <c r="N6" s="598"/>
      <c r="P6" s="597">
        <f>-INT(P1/100)*100+ROUND(P1,0)</f>
        <v>0</v>
      </c>
      <c r="Q6" s="595" t="str">
        <f t="shared" ref="Q6:Q11" si="3">IF(P6=0,"",LOOKUP(P6,$A$13:$A$112,$B$13:$B$112))</f>
        <v/>
      </c>
      <c r="R6" s="595"/>
      <c r="S6" s="598"/>
    </row>
    <row r="7" spans="1:27">
      <c r="A7" s="597" t="e">
        <f>-INT(A1/1000)*10+INT(A1/100)</f>
        <v>#REF!</v>
      </c>
      <c r="B7" s="595" t="e">
        <f t="shared" si="0"/>
        <v>#REF!</v>
      </c>
      <c r="C7" s="595"/>
      <c r="D7" s="598" t="e">
        <f>+IF(B7="",""," Hundred ")</f>
        <v>#REF!</v>
      </c>
      <c r="E7" s="595"/>
      <c r="F7" s="597">
        <f>-INT(F1/1000)*10+INT(F1/100)</f>
        <v>0</v>
      </c>
      <c r="G7" s="595" t="str">
        <f t="shared" si="1"/>
        <v/>
      </c>
      <c r="H7" s="595"/>
      <c r="I7" s="598" t="str">
        <f>+IF(G7="",""," Hundred ")</f>
        <v/>
      </c>
      <c r="K7" s="597" t="e">
        <f>-INT(K1/1000)*10+INT(K1/100)</f>
        <v>#REF!</v>
      </c>
      <c r="L7" s="595" t="e">
        <f t="shared" si="2"/>
        <v>#REF!</v>
      </c>
      <c r="M7" s="595"/>
      <c r="N7" s="598" t="e">
        <f>+IF(L7="",""," Hundred ")</f>
        <v>#REF!</v>
      </c>
      <c r="P7" s="597">
        <f>-INT(P1/1000)*10+INT(P1/100)</f>
        <v>0</v>
      </c>
      <c r="Q7" s="595" t="str">
        <f t="shared" si="3"/>
        <v/>
      </c>
      <c r="R7" s="595"/>
      <c r="S7" s="598" t="str">
        <f>+IF(Q7="",""," Hundred ")</f>
        <v/>
      </c>
    </row>
    <row r="8" spans="1:27">
      <c r="A8" s="597" t="e">
        <f>-INT(A1/100000)*100+INT(A1/1000)</f>
        <v>#REF!</v>
      </c>
      <c r="B8" s="595" t="e">
        <f t="shared" si="0"/>
        <v>#REF!</v>
      </c>
      <c r="C8" s="595"/>
      <c r="D8" s="598" t="e">
        <f>IF((B8=""),IF(C8="",""," Thousand ")," Thousand ")</f>
        <v>#REF!</v>
      </c>
      <c r="E8" s="595"/>
      <c r="F8" s="597">
        <f>-INT(F1/100000)*100+INT(F1/1000)</f>
        <v>0</v>
      </c>
      <c r="G8" s="595" t="str">
        <f t="shared" si="1"/>
        <v/>
      </c>
      <c r="H8" s="595"/>
      <c r="I8" s="598" t="str">
        <f>IF((G8=""),IF(H8="",""," Thousand ")," Thousand ")</f>
        <v/>
      </c>
      <c r="K8" s="597" t="e">
        <f>-INT(K1/100000)*100+INT(K1/1000)</f>
        <v>#REF!</v>
      </c>
      <c r="L8" s="595" t="e">
        <f t="shared" si="2"/>
        <v>#REF!</v>
      </c>
      <c r="M8" s="595"/>
      <c r="N8" s="598" t="e">
        <f>IF((L8=""),IF(M8="",""," Thousand ")," Thousand ")</f>
        <v>#REF!</v>
      </c>
      <c r="P8" s="597">
        <f>-INT(P1/100000)*100+INT(P1/1000)</f>
        <v>0</v>
      </c>
      <c r="Q8" s="595" t="str">
        <f t="shared" si="3"/>
        <v/>
      </c>
      <c r="R8" s="595"/>
      <c r="S8" s="598" t="str">
        <f>IF((Q8=""),IF(R8="",""," Thousand ")," Thousand ")</f>
        <v/>
      </c>
      <c r="T8" s="615" t="e">
        <f>IF(Y8="",0, 1)</f>
        <v>#REF!</v>
      </c>
      <c r="U8" s="611">
        <v>0</v>
      </c>
      <c r="V8" s="611">
        <v>0</v>
      </c>
      <c r="W8" s="611">
        <v>0</v>
      </c>
      <c r="X8" s="611">
        <v>0</v>
      </c>
      <c r="Y8" s="616" t="e">
        <f>IF(AND($A$1=0,$F$1=0,$K$1=0,$P$1=0)," Zero only", "")</f>
        <v>#REF!</v>
      </c>
      <c r="AA8" s="611" t="s">
        <v>454</v>
      </c>
    </row>
    <row r="9" spans="1:27">
      <c r="A9" s="597" t="e">
        <f>-INT(A1/10000000)*100+INT(A1/100000)</f>
        <v>#REF!</v>
      </c>
      <c r="B9" s="595" t="e">
        <f t="shared" si="0"/>
        <v>#REF!</v>
      </c>
      <c r="C9" s="595"/>
      <c r="D9" s="598" t="e">
        <f>IF((B9=""),IF(C9="",""," Lac ")," Lac ")</f>
        <v>#REF!</v>
      </c>
      <c r="E9" s="595"/>
      <c r="F9" s="597">
        <f>-INT(F1/10000000)*100+INT(F1/100000)</f>
        <v>0</v>
      </c>
      <c r="G9" s="595" t="str">
        <f t="shared" si="1"/>
        <v/>
      </c>
      <c r="H9" s="595"/>
      <c r="I9" s="598" t="str">
        <f>IF((G9=""),IF(H9="",""," Lac ")," Lac ")</f>
        <v/>
      </c>
      <c r="K9" s="597" t="e">
        <f>-INT(K1/10000000)*100+INT(K1/100000)</f>
        <v>#REF!</v>
      </c>
      <c r="L9" s="595" t="e">
        <f t="shared" si="2"/>
        <v>#REF!</v>
      </c>
      <c r="M9" s="595"/>
      <c r="N9" s="598" t="e">
        <f>IF((L9=""),IF(M9="",""," Lac ")," Lac ")</f>
        <v>#REF!</v>
      </c>
      <c r="P9" s="597">
        <f>-INT(P1/10000000)*100+INT(P1/100000)</f>
        <v>0</v>
      </c>
      <c r="Q9" s="595" t="str">
        <f t="shared" si="3"/>
        <v/>
      </c>
      <c r="R9" s="595"/>
      <c r="S9" s="598" t="str">
        <f>IF((Q9=""),IF(R9="",""," Lac ")," Lac ")</f>
        <v/>
      </c>
      <c r="T9" s="615" t="e">
        <f t="shared" ref="T9:T23" si="4">IF(Y9="",0, 1)</f>
        <v>#REF!</v>
      </c>
      <c r="U9" s="611">
        <v>0</v>
      </c>
      <c r="V9" s="611">
        <v>0</v>
      </c>
      <c r="W9" s="611">
        <v>0</v>
      </c>
      <c r="X9" s="611">
        <v>1</v>
      </c>
      <c r="Y9" s="617" t="e">
        <f>IF(AND($A$1=0,$F$1=0,$K$1=0,$P$1&gt;0),$P$4, "")</f>
        <v>#REF!</v>
      </c>
    </row>
    <row r="10" spans="1:27">
      <c r="A10" s="597" t="e">
        <f>-INT(A1/1000000000)*100+INT(A1/10000000)</f>
        <v>#REF!</v>
      </c>
      <c r="B10" s="599" t="e">
        <f t="shared" si="0"/>
        <v>#REF!</v>
      </c>
      <c r="C10" s="595"/>
      <c r="D10" s="598" t="e">
        <f>IF((B10=""),IF(C10="",""," Crore ")," Crore ")</f>
        <v>#REF!</v>
      </c>
      <c r="E10" s="595"/>
      <c r="F10" s="597">
        <f>-INT(F1/1000000000)*100+INT(F1/10000000)</f>
        <v>0</v>
      </c>
      <c r="G10" s="599" t="str">
        <f t="shared" si="1"/>
        <v/>
      </c>
      <c r="H10" s="595"/>
      <c r="I10" s="598" t="str">
        <f>IF((G10=""),IF(H10="",""," Crore ")," Crore ")</f>
        <v/>
      </c>
      <c r="K10" s="597" t="e">
        <f>-INT(K1/1000000000)*100+INT(K1/10000000)</f>
        <v>#REF!</v>
      </c>
      <c r="L10" s="599" t="e">
        <f t="shared" si="2"/>
        <v>#REF!</v>
      </c>
      <c r="M10" s="595"/>
      <c r="N10" s="598" t="e">
        <f>IF((L10=""),IF(M10="",""," Crore ")," Crore ")</f>
        <v>#REF!</v>
      </c>
      <c r="P10" s="597">
        <f>-INT(P1/1000000000)*100+INT(P1/10000000)</f>
        <v>0</v>
      </c>
      <c r="Q10" s="599" t="str">
        <f t="shared" si="3"/>
        <v/>
      </c>
      <c r="R10" s="595"/>
      <c r="S10" s="598" t="str">
        <f>IF((Q10=""),IF(R10="",""," Crore ")," Crore ")</f>
        <v/>
      </c>
      <c r="T10" s="615" t="e">
        <f t="shared" si="4"/>
        <v>#REF!</v>
      </c>
      <c r="U10" s="611">
        <v>0</v>
      </c>
      <c r="V10" s="611">
        <v>0</v>
      </c>
      <c r="W10" s="611">
        <v>1</v>
      </c>
      <c r="X10" s="611">
        <v>0</v>
      </c>
      <c r="Y10" s="617" t="e">
        <f>IF(AND($A$1=0,$F$1=0,$K$1&gt;0,$P$1=0),$K$4, "")</f>
        <v>#REF!</v>
      </c>
    </row>
    <row r="11" spans="1:27">
      <c r="A11" s="600" t="e">
        <f>-INT(A1/10000000000)*1000+INT(A1/1000000000)</f>
        <v>#REF!</v>
      </c>
      <c r="B11" s="599" t="e">
        <f t="shared" si="0"/>
        <v>#REF!</v>
      </c>
      <c r="C11" s="595"/>
      <c r="D11" s="598" t="e">
        <f>IF((B11=""),IF(C11="",""," Hundred ")," Hundred ")</f>
        <v>#REF!</v>
      </c>
      <c r="E11" s="595"/>
      <c r="F11" s="600">
        <f>-INT(F1/10000000000)*1000+INT(F1/1000000000)</f>
        <v>0</v>
      </c>
      <c r="G11" s="599" t="str">
        <f t="shared" si="1"/>
        <v/>
      </c>
      <c r="H11" s="595"/>
      <c r="I11" s="598" t="str">
        <f>IF((G11=""),IF(H11="",""," Hundred ")," Hundred ")</f>
        <v/>
      </c>
      <c r="K11" s="600" t="e">
        <f>-INT(K1/10000000000)*1000+INT(K1/1000000000)</f>
        <v>#REF!</v>
      </c>
      <c r="L11" s="599" t="e">
        <f t="shared" si="2"/>
        <v>#REF!</v>
      </c>
      <c r="M11" s="595"/>
      <c r="N11" s="598" t="e">
        <f>IF((L11=""),IF(M11="",""," Hundred ")," Hundred ")</f>
        <v>#REF!</v>
      </c>
      <c r="P11" s="600">
        <f>-INT(P1/10000000000)*1000+INT(P1/1000000000)</f>
        <v>0</v>
      </c>
      <c r="Q11" s="599" t="str">
        <f t="shared" si="3"/>
        <v/>
      </c>
      <c r="R11" s="595"/>
      <c r="S11" s="598" t="str">
        <f>IF((Q11=""),IF(R11="",""," Hundred ")," Hundred ")</f>
        <v/>
      </c>
      <c r="T11" s="615" t="e">
        <f t="shared" si="4"/>
        <v>#REF!</v>
      </c>
      <c r="U11" s="611">
        <v>0</v>
      </c>
      <c r="V11" s="611">
        <v>0</v>
      </c>
      <c r="W11" s="611">
        <v>1</v>
      </c>
      <c r="X11" s="611">
        <v>1</v>
      </c>
      <c r="Y11" s="617" t="e">
        <f>IF(AND($A$1=0,$F$1=0,$K$1&gt;0,$P$1&gt;0),$K$4&amp;$AA$8&amp;$P$4, "")</f>
        <v>#REF!</v>
      </c>
    </row>
    <row r="12" spans="1:27">
      <c r="A12" s="601"/>
      <c r="B12" s="595"/>
      <c r="C12" s="595"/>
      <c r="D12" s="596"/>
      <c r="E12" s="595"/>
      <c r="F12" s="601"/>
      <c r="G12" s="595"/>
      <c r="H12" s="595"/>
      <c r="I12" s="596"/>
      <c r="K12" s="601"/>
      <c r="L12" s="595"/>
      <c r="M12" s="595"/>
      <c r="N12" s="596"/>
      <c r="P12" s="601"/>
      <c r="Q12" s="595"/>
      <c r="R12" s="595"/>
      <c r="S12" s="596"/>
      <c r="T12" s="615" t="e">
        <f t="shared" si="4"/>
        <v>#REF!</v>
      </c>
      <c r="U12" s="611">
        <v>0</v>
      </c>
      <c r="V12" s="611">
        <v>1</v>
      </c>
      <c r="W12" s="611">
        <v>0</v>
      </c>
      <c r="X12" s="611">
        <v>0</v>
      </c>
      <c r="Y12" s="617" t="e">
        <f>IF(AND($A$1=0,$F$1&gt;0,$K$1=0,$P$1=0),$F$4, "")</f>
        <v>#REF!</v>
      </c>
    </row>
    <row r="13" spans="1:27">
      <c r="A13" s="602">
        <v>1</v>
      </c>
      <c r="B13" s="603" t="s">
        <v>353</v>
      </c>
      <c r="C13" s="595"/>
      <c r="D13" s="596"/>
      <c r="E13" s="595"/>
      <c r="F13" s="602">
        <v>1</v>
      </c>
      <c r="G13" s="603" t="s">
        <v>353</v>
      </c>
      <c r="H13" s="595"/>
      <c r="I13" s="596"/>
      <c r="K13" s="602">
        <v>1</v>
      </c>
      <c r="L13" s="603" t="s">
        <v>353</v>
      </c>
      <c r="M13" s="595"/>
      <c r="N13" s="596"/>
      <c r="P13" s="602">
        <v>1</v>
      </c>
      <c r="Q13" s="603" t="s">
        <v>353</v>
      </c>
      <c r="R13" s="595"/>
      <c r="S13" s="596"/>
      <c r="T13" s="615" t="e">
        <f t="shared" si="4"/>
        <v>#REF!</v>
      </c>
      <c r="U13" s="611">
        <v>0</v>
      </c>
      <c r="V13" s="611">
        <v>1</v>
      </c>
      <c r="W13" s="611">
        <v>0</v>
      </c>
      <c r="X13" s="611">
        <v>1</v>
      </c>
      <c r="Y13" s="617" t="e">
        <f>IF(AND($A$1=0,$F$1&gt;0,$K$1=0,$P$1&gt;0),$F$4&amp;$AA$8&amp;$P$4, "")</f>
        <v>#REF!</v>
      </c>
    </row>
    <row r="14" spans="1:27">
      <c r="A14" s="602">
        <v>2</v>
      </c>
      <c r="B14" s="603" t="s">
        <v>354</v>
      </c>
      <c r="C14" s="595"/>
      <c r="D14" s="596"/>
      <c r="E14" s="595"/>
      <c r="F14" s="602">
        <v>2</v>
      </c>
      <c r="G14" s="603" t="s">
        <v>354</v>
      </c>
      <c r="H14" s="595"/>
      <c r="I14" s="596"/>
      <c r="K14" s="602">
        <v>2</v>
      </c>
      <c r="L14" s="603" t="s">
        <v>354</v>
      </c>
      <c r="M14" s="595"/>
      <c r="N14" s="596"/>
      <c r="P14" s="602">
        <v>2</v>
      </c>
      <c r="Q14" s="603" t="s">
        <v>354</v>
      </c>
      <c r="R14" s="595"/>
      <c r="S14" s="596"/>
      <c r="T14" s="615" t="e">
        <f t="shared" si="4"/>
        <v>#REF!</v>
      </c>
      <c r="U14" s="611">
        <v>0</v>
      </c>
      <c r="V14" s="611">
        <v>1</v>
      </c>
      <c r="W14" s="611">
        <v>1</v>
      </c>
      <c r="X14" s="611">
        <v>0</v>
      </c>
      <c r="Y14" s="617" t="e">
        <f>IF(AND($A$1=0,$F$1&gt;0,$K$1&gt;0,$P$1=0),$F$4&amp;$AA$8&amp;$K$4, "")</f>
        <v>#REF!</v>
      </c>
    </row>
    <row r="15" spans="1:27">
      <c r="A15" s="602">
        <v>3</v>
      </c>
      <c r="B15" s="603" t="s">
        <v>355</v>
      </c>
      <c r="C15" s="595"/>
      <c r="D15" s="596"/>
      <c r="E15" s="595"/>
      <c r="F15" s="602">
        <v>3</v>
      </c>
      <c r="G15" s="603" t="s">
        <v>355</v>
      </c>
      <c r="H15" s="595"/>
      <c r="I15" s="596"/>
      <c r="K15" s="602">
        <v>3</v>
      </c>
      <c r="L15" s="603" t="s">
        <v>355</v>
      </c>
      <c r="M15" s="595"/>
      <c r="N15" s="596"/>
      <c r="P15" s="602">
        <v>3</v>
      </c>
      <c r="Q15" s="603" t="s">
        <v>355</v>
      </c>
      <c r="R15" s="595"/>
      <c r="S15" s="596"/>
      <c r="T15" s="615" t="e">
        <f t="shared" si="4"/>
        <v>#REF!</v>
      </c>
      <c r="U15" s="611">
        <v>0</v>
      </c>
      <c r="V15" s="611">
        <v>1</v>
      </c>
      <c r="W15" s="611">
        <v>1</v>
      </c>
      <c r="X15" s="611">
        <v>1</v>
      </c>
      <c r="Y15" s="618" t="e">
        <f>IF(AND($A$1=0,$F$1&gt;0,$K$1&gt;0,$P$1&gt;0),$F$4&amp;$AA$8&amp;$K$4&amp;$AA$8&amp;$P$4, "")</f>
        <v>#REF!</v>
      </c>
    </row>
    <row r="16" spans="1:27">
      <c r="A16" s="602">
        <v>4</v>
      </c>
      <c r="B16" s="603" t="s">
        <v>356</v>
      </c>
      <c r="C16" s="595"/>
      <c r="D16" s="596"/>
      <c r="E16" s="595"/>
      <c r="F16" s="602">
        <v>4</v>
      </c>
      <c r="G16" s="603" t="s">
        <v>356</v>
      </c>
      <c r="H16" s="595"/>
      <c r="I16" s="596"/>
      <c r="K16" s="602">
        <v>4</v>
      </c>
      <c r="L16" s="603" t="s">
        <v>356</v>
      </c>
      <c r="M16" s="595"/>
      <c r="N16" s="596"/>
      <c r="P16" s="602">
        <v>4</v>
      </c>
      <c r="Q16" s="603" t="s">
        <v>356</v>
      </c>
      <c r="R16" s="595"/>
      <c r="S16" s="596"/>
      <c r="T16" s="615" t="e">
        <f t="shared" si="4"/>
        <v>#REF!</v>
      </c>
      <c r="U16" s="611">
        <v>1</v>
      </c>
      <c r="V16" s="611">
        <v>0</v>
      </c>
      <c r="W16" s="611">
        <v>0</v>
      </c>
      <c r="X16" s="611">
        <v>0</v>
      </c>
      <c r="Y16" s="616" t="e">
        <f>IF(AND($A$1&gt;0,$F$1=0,$K$1=0,$P$1=0), $A$4, "")</f>
        <v>#REF!</v>
      </c>
    </row>
    <row r="17" spans="1:27">
      <c r="A17" s="602">
        <v>5</v>
      </c>
      <c r="B17" s="603" t="s">
        <v>357</v>
      </c>
      <c r="C17" s="595"/>
      <c r="D17" s="596"/>
      <c r="E17" s="595"/>
      <c r="F17" s="602">
        <v>5</v>
      </c>
      <c r="G17" s="603" t="s">
        <v>357</v>
      </c>
      <c r="H17" s="595"/>
      <c r="I17" s="596"/>
      <c r="K17" s="602">
        <v>5</v>
      </c>
      <c r="L17" s="603" t="s">
        <v>357</v>
      </c>
      <c r="M17" s="595"/>
      <c r="N17" s="596"/>
      <c r="P17" s="602">
        <v>5</v>
      </c>
      <c r="Q17" s="603" t="s">
        <v>357</v>
      </c>
      <c r="R17" s="595"/>
      <c r="S17" s="596"/>
      <c r="T17" s="615" t="e">
        <f t="shared" si="4"/>
        <v>#REF!</v>
      </c>
      <c r="U17" s="611">
        <v>1</v>
      </c>
      <c r="V17" s="611">
        <v>0</v>
      </c>
      <c r="W17" s="611">
        <v>0</v>
      </c>
      <c r="X17" s="611">
        <v>1</v>
      </c>
      <c r="Y17" s="617" t="e">
        <f>IF(AND($A$1&gt;0,$F$1=0,$K$1=0,$P$1&gt;0),$A$4&amp;$AA$8&amp;$P$4, "")</f>
        <v>#REF!</v>
      </c>
    </row>
    <row r="18" spans="1:27">
      <c r="A18" s="602">
        <v>6</v>
      </c>
      <c r="B18" s="603" t="s">
        <v>358</v>
      </c>
      <c r="C18" s="595"/>
      <c r="D18" s="596"/>
      <c r="E18" s="595"/>
      <c r="F18" s="602">
        <v>6</v>
      </c>
      <c r="G18" s="603" t="s">
        <v>358</v>
      </c>
      <c r="H18" s="595"/>
      <c r="I18" s="596"/>
      <c r="K18" s="602">
        <v>6</v>
      </c>
      <c r="L18" s="603" t="s">
        <v>358</v>
      </c>
      <c r="M18" s="595"/>
      <c r="N18" s="596"/>
      <c r="P18" s="602">
        <v>6</v>
      </c>
      <c r="Q18" s="603" t="s">
        <v>358</v>
      </c>
      <c r="R18" s="595"/>
      <c r="S18" s="596"/>
      <c r="T18" s="615" t="e">
        <f t="shared" si="4"/>
        <v>#REF!</v>
      </c>
      <c r="U18" s="611">
        <v>1</v>
      </c>
      <c r="V18" s="611">
        <v>0</v>
      </c>
      <c r="W18" s="611">
        <v>1</v>
      </c>
      <c r="X18" s="611">
        <v>0</v>
      </c>
      <c r="Y18" s="617" t="e">
        <f>IF(AND($A$1&gt;0,$F$1=0,$K$1&gt;0,$P$1=0),$A$4&amp;$AA$8&amp;$K$4, "")</f>
        <v>#REF!</v>
      </c>
    </row>
    <row r="19" spans="1:27">
      <c r="A19" s="602">
        <v>7</v>
      </c>
      <c r="B19" s="603" t="s">
        <v>359</v>
      </c>
      <c r="C19" s="595"/>
      <c r="D19" s="596"/>
      <c r="E19" s="595"/>
      <c r="F19" s="602">
        <v>7</v>
      </c>
      <c r="G19" s="603" t="s">
        <v>359</v>
      </c>
      <c r="H19" s="595"/>
      <c r="I19" s="596"/>
      <c r="K19" s="602">
        <v>7</v>
      </c>
      <c r="L19" s="603" t="s">
        <v>359</v>
      </c>
      <c r="M19" s="595"/>
      <c r="N19" s="596"/>
      <c r="P19" s="602">
        <v>7</v>
      </c>
      <c r="Q19" s="603" t="s">
        <v>359</v>
      </c>
      <c r="R19" s="595"/>
      <c r="S19" s="596"/>
      <c r="T19" s="615" t="e">
        <f t="shared" si="4"/>
        <v>#REF!</v>
      </c>
      <c r="U19" s="611">
        <v>1</v>
      </c>
      <c r="V19" s="611">
        <v>0</v>
      </c>
      <c r="W19" s="611">
        <v>1</v>
      </c>
      <c r="X19" s="611">
        <v>1</v>
      </c>
      <c r="Y19" s="617" t="e">
        <f>IF(AND($A$1&gt;0,$F$1=0,$K$1&gt;0,$P$1&gt;0),$A$4&amp;$AA$8&amp;$K$4&amp;$AA$8&amp;$P$4, "")</f>
        <v>#REF!</v>
      </c>
    </row>
    <row r="20" spans="1:27">
      <c r="A20" s="602">
        <v>8</v>
      </c>
      <c r="B20" s="603" t="s">
        <v>360</v>
      </c>
      <c r="C20" s="595"/>
      <c r="D20" s="596"/>
      <c r="E20" s="595"/>
      <c r="F20" s="602">
        <v>8</v>
      </c>
      <c r="G20" s="603" t="s">
        <v>360</v>
      </c>
      <c r="H20" s="595"/>
      <c r="I20" s="596"/>
      <c r="K20" s="602">
        <v>8</v>
      </c>
      <c r="L20" s="603" t="s">
        <v>360</v>
      </c>
      <c r="M20" s="595"/>
      <c r="N20" s="596"/>
      <c r="P20" s="602">
        <v>8</v>
      </c>
      <c r="Q20" s="603" t="s">
        <v>360</v>
      </c>
      <c r="R20" s="595"/>
      <c r="S20" s="596"/>
      <c r="T20" s="615" t="e">
        <f t="shared" si="4"/>
        <v>#REF!</v>
      </c>
      <c r="U20" s="611">
        <v>1</v>
      </c>
      <c r="V20" s="611">
        <v>1</v>
      </c>
      <c r="W20" s="611">
        <v>0</v>
      </c>
      <c r="X20" s="611">
        <v>0</v>
      </c>
      <c r="Y20" s="617" t="e">
        <f>IF(AND($A$1&gt;0,$F$1&gt;0,$K$1=0,$P$1=0),$A$4&amp;$AA$8&amp;$F$4, "")</f>
        <v>#REF!</v>
      </c>
    </row>
    <row r="21" spans="1:27">
      <c r="A21" s="602">
        <v>9</v>
      </c>
      <c r="B21" s="603" t="s">
        <v>361</v>
      </c>
      <c r="C21" s="595"/>
      <c r="D21" s="596"/>
      <c r="E21" s="595"/>
      <c r="F21" s="602">
        <v>9</v>
      </c>
      <c r="G21" s="603" t="s">
        <v>361</v>
      </c>
      <c r="H21" s="595"/>
      <c r="I21" s="596"/>
      <c r="K21" s="602">
        <v>9</v>
      </c>
      <c r="L21" s="603" t="s">
        <v>361</v>
      </c>
      <c r="M21" s="595"/>
      <c r="N21" s="596"/>
      <c r="P21" s="602">
        <v>9</v>
      </c>
      <c r="Q21" s="603" t="s">
        <v>361</v>
      </c>
      <c r="R21" s="595"/>
      <c r="S21" s="596"/>
      <c r="T21" s="615" t="e">
        <f t="shared" si="4"/>
        <v>#REF!</v>
      </c>
      <c r="U21" s="611">
        <v>1</v>
      </c>
      <c r="V21" s="611">
        <v>1</v>
      </c>
      <c r="W21" s="611">
        <v>0</v>
      </c>
      <c r="X21" s="611">
        <v>1</v>
      </c>
      <c r="Y21" s="617" t="e">
        <f>IF(AND($A$1&gt;0,$F$1&gt;0,$K$1=0,$P$1&gt;0),$A$4&amp;$AA$8&amp;$F$4&amp;$AA$8&amp;$P$4, "")</f>
        <v>#REF!</v>
      </c>
    </row>
    <row r="22" spans="1:27">
      <c r="A22" s="602">
        <v>10</v>
      </c>
      <c r="B22" s="603" t="s">
        <v>362</v>
      </c>
      <c r="C22" s="595"/>
      <c r="D22" s="596"/>
      <c r="E22" s="595"/>
      <c r="F22" s="602">
        <v>10</v>
      </c>
      <c r="G22" s="603" t="s">
        <v>362</v>
      </c>
      <c r="H22" s="595"/>
      <c r="I22" s="596"/>
      <c r="K22" s="602">
        <v>10</v>
      </c>
      <c r="L22" s="603" t="s">
        <v>362</v>
      </c>
      <c r="M22" s="595"/>
      <c r="N22" s="596"/>
      <c r="P22" s="602">
        <v>10</v>
      </c>
      <c r="Q22" s="603" t="s">
        <v>362</v>
      </c>
      <c r="R22" s="595"/>
      <c r="S22" s="596"/>
      <c r="T22" s="615" t="e">
        <f t="shared" si="4"/>
        <v>#REF!</v>
      </c>
      <c r="U22" s="611">
        <v>1</v>
      </c>
      <c r="V22" s="611">
        <v>1</v>
      </c>
      <c r="W22" s="611">
        <v>1</v>
      </c>
      <c r="X22" s="611">
        <v>0</v>
      </c>
      <c r="Y22" s="617" t="e">
        <f>IF(AND($A$1&gt;0,$F$1&gt;0,$K$1&gt;0,$P$1=0),$A$4&amp;$AA$8&amp;$F$4&amp;$AA$8&amp;$K$4, "")</f>
        <v>#REF!</v>
      </c>
    </row>
    <row r="23" spans="1:27">
      <c r="A23" s="602">
        <v>11</v>
      </c>
      <c r="B23" s="603" t="s">
        <v>363</v>
      </c>
      <c r="C23" s="595"/>
      <c r="D23" s="596"/>
      <c r="E23" s="595"/>
      <c r="F23" s="602">
        <v>11</v>
      </c>
      <c r="G23" s="603" t="s">
        <v>363</v>
      </c>
      <c r="H23" s="595"/>
      <c r="I23" s="596"/>
      <c r="K23" s="602">
        <v>11</v>
      </c>
      <c r="L23" s="603" t="s">
        <v>363</v>
      </c>
      <c r="M23" s="595"/>
      <c r="N23" s="596"/>
      <c r="P23" s="602">
        <v>11</v>
      </c>
      <c r="Q23" s="603" t="s">
        <v>363</v>
      </c>
      <c r="R23" s="595"/>
      <c r="S23" s="596"/>
      <c r="T23" s="615" t="e">
        <f t="shared" si="4"/>
        <v>#REF!</v>
      </c>
      <c r="U23" s="611">
        <v>1</v>
      </c>
      <c r="V23" s="611">
        <v>1</v>
      </c>
      <c r="W23" s="611">
        <v>1</v>
      </c>
      <c r="X23" s="611">
        <v>1</v>
      </c>
      <c r="Y23" s="618" t="e">
        <f>IF(AND($A$1&gt;0,$F$1&gt;0,$K$1&gt;0,$P$1&gt;0),$A$4&amp;$AA$8&amp;$F$4&amp;$AA$8&amp;$K$4&amp;$AA$8&amp;$P$4, "")</f>
        <v>#REF!</v>
      </c>
    </row>
    <row r="24" spans="1:27">
      <c r="A24" s="602">
        <v>12</v>
      </c>
      <c r="B24" s="603" t="s">
        <v>364</v>
      </c>
      <c r="C24" s="595"/>
      <c r="D24" s="596"/>
      <c r="E24" s="595"/>
      <c r="F24" s="602">
        <v>12</v>
      </c>
      <c r="G24" s="603" t="s">
        <v>364</v>
      </c>
      <c r="H24" s="595"/>
      <c r="I24" s="596"/>
      <c r="K24" s="602">
        <v>12</v>
      </c>
      <c r="L24" s="603" t="s">
        <v>364</v>
      </c>
      <c r="M24" s="595"/>
      <c r="N24" s="596"/>
      <c r="P24" s="602">
        <v>12</v>
      </c>
      <c r="Q24" s="603" t="s">
        <v>364</v>
      </c>
      <c r="R24" s="595"/>
      <c r="S24" s="596"/>
    </row>
    <row r="25" spans="1:27">
      <c r="A25" s="602">
        <v>13</v>
      </c>
      <c r="B25" s="603" t="s">
        <v>365</v>
      </c>
      <c r="C25" s="595"/>
      <c r="D25" s="596"/>
      <c r="E25" s="595"/>
      <c r="F25" s="602">
        <v>13</v>
      </c>
      <c r="G25" s="603" t="s">
        <v>365</v>
      </c>
      <c r="H25" s="595"/>
      <c r="I25" s="596"/>
      <c r="K25" s="602">
        <v>13</v>
      </c>
      <c r="L25" s="603" t="s">
        <v>365</v>
      </c>
      <c r="M25" s="595"/>
      <c r="N25" s="596"/>
      <c r="P25" s="602">
        <v>13</v>
      </c>
      <c r="Q25" s="603" t="s">
        <v>365</v>
      </c>
      <c r="R25" s="595"/>
      <c r="S25" s="596"/>
    </row>
    <row r="26" spans="1:27">
      <c r="A26" s="602">
        <v>14</v>
      </c>
      <c r="B26" s="603" t="s">
        <v>366</v>
      </c>
      <c r="C26" s="595"/>
      <c r="D26" s="596"/>
      <c r="E26" s="595"/>
      <c r="F26" s="602">
        <v>14</v>
      </c>
      <c r="G26" s="603" t="s">
        <v>366</v>
      </c>
      <c r="H26" s="595"/>
      <c r="I26" s="596"/>
      <c r="K26" s="602">
        <v>14</v>
      </c>
      <c r="L26" s="603" t="s">
        <v>366</v>
      </c>
      <c r="M26" s="595"/>
      <c r="N26" s="596"/>
      <c r="P26" s="602">
        <v>14</v>
      </c>
      <c r="Q26" s="603" t="s">
        <v>366</v>
      </c>
      <c r="R26" s="595"/>
      <c r="S26" s="596"/>
    </row>
    <row r="27" spans="1:27">
      <c r="A27" s="602">
        <v>15</v>
      </c>
      <c r="B27" s="603" t="s">
        <v>367</v>
      </c>
      <c r="C27" s="595"/>
      <c r="D27" s="596"/>
      <c r="E27" s="595"/>
      <c r="F27" s="602">
        <v>15</v>
      </c>
      <c r="G27" s="603" t="s">
        <v>367</v>
      </c>
      <c r="H27" s="595"/>
      <c r="I27" s="596"/>
      <c r="K27" s="602">
        <v>15</v>
      </c>
      <c r="L27" s="603" t="s">
        <v>367</v>
      </c>
      <c r="M27" s="595"/>
      <c r="N27" s="596"/>
      <c r="P27" s="602">
        <v>15</v>
      </c>
      <c r="Q27" s="603" t="s">
        <v>367</v>
      </c>
      <c r="R27" s="595"/>
      <c r="S27" s="596"/>
    </row>
    <row r="28" spans="1:27">
      <c r="A28" s="602">
        <v>16</v>
      </c>
      <c r="B28" s="603" t="s">
        <v>368</v>
      </c>
      <c r="C28" s="595"/>
      <c r="D28" s="596"/>
      <c r="E28" s="595"/>
      <c r="F28" s="602">
        <v>16</v>
      </c>
      <c r="G28" s="603" t="s">
        <v>368</v>
      </c>
      <c r="H28" s="595"/>
      <c r="I28" s="596"/>
      <c r="K28" s="602">
        <v>16</v>
      </c>
      <c r="L28" s="603" t="s">
        <v>368</v>
      </c>
      <c r="M28" s="595"/>
      <c r="N28" s="596"/>
      <c r="P28" s="602">
        <v>16</v>
      </c>
      <c r="Q28" s="603" t="s">
        <v>368</v>
      </c>
      <c r="R28" s="595"/>
      <c r="S28" s="596"/>
      <c r="T28" s="615" t="e">
        <f>IF(Y28="",0, 1)</f>
        <v>#REF!</v>
      </c>
      <c r="U28" s="611">
        <v>0</v>
      </c>
      <c r="V28" s="611">
        <v>0</v>
      </c>
      <c r="W28" s="611">
        <v>0</v>
      </c>
      <c r="X28" s="611">
        <v>0</v>
      </c>
      <c r="Y28" s="616" t="e">
        <f>IF(AND($A$1=0,$F$1=0,$K$1=0,$P$1=0)," 0/-", "")</f>
        <v>#REF!</v>
      </c>
      <c r="AA28" s="611" t="s">
        <v>455</v>
      </c>
    </row>
    <row r="29" spans="1:27">
      <c r="A29" s="602">
        <v>17</v>
      </c>
      <c r="B29" s="603" t="s">
        <v>369</v>
      </c>
      <c r="C29" s="595"/>
      <c r="D29" s="596"/>
      <c r="E29" s="595"/>
      <c r="F29" s="602">
        <v>17</v>
      </c>
      <c r="G29" s="603" t="s">
        <v>369</v>
      </c>
      <c r="H29" s="595"/>
      <c r="I29" s="596"/>
      <c r="K29" s="602">
        <v>17</v>
      </c>
      <c r="L29" s="603" t="s">
        <v>369</v>
      </c>
      <c r="M29" s="595"/>
      <c r="N29" s="596"/>
      <c r="P29" s="602">
        <v>17</v>
      </c>
      <c r="Q29" s="603" t="s">
        <v>369</v>
      </c>
      <c r="R29" s="595"/>
      <c r="S29" s="596"/>
      <c r="T29" s="615" t="e">
        <f t="shared" ref="T29:T43" si="5">IF(Y29="",0, 1)</f>
        <v>#REF!</v>
      </c>
      <c r="U29" s="611">
        <v>0</v>
      </c>
      <c r="V29" s="611">
        <v>0</v>
      </c>
      <c r="W29" s="611">
        <v>0</v>
      </c>
      <c r="X29" s="611">
        <v>1</v>
      </c>
      <c r="Y29" s="617" t="e">
        <f>IF(AND($A$1=0,$F$1=0,$K$1=0,$P$1&gt;0),$U$3&amp;$P$1&amp;$AA$30, "")</f>
        <v>#REF!</v>
      </c>
      <c r="AA29" s="611" t="s">
        <v>456</v>
      </c>
    </row>
    <row r="30" spans="1:27">
      <c r="A30" s="602">
        <v>18</v>
      </c>
      <c r="B30" s="603" t="s">
        <v>370</v>
      </c>
      <c r="C30" s="595"/>
      <c r="D30" s="596"/>
      <c r="E30" s="595"/>
      <c r="F30" s="602">
        <v>18</v>
      </c>
      <c r="G30" s="603" t="s">
        <v>370</v>
      </c>
      <c r="H30" s="595"/>
      <c r="I30" s="596"/>
      <c r="K30" s="602">
        <v>18</v>
      </c>
      <c r="L30" s="603" t="s">
        <v>370</v>
      </c>
      <c r="M30" s="595"/>
      <c r="N30" s="596"/>
      <c r="P30" s="602">
        <v>18</v>
      </c>
      <c r="Q30" s="603" t="s">
        <v>370</v>
      </c>
      <c r="R30" s="595"/>
      <c r="S30" s="596"/>
      <c r="T30" s="615" t="e">
        <f t="shared" si="5"/>
        <v>#REF!</v>
      </c>
      <c r="U30" s="611">
        <v>0</v>
      </c>
      <c r="V30" s="611">
        <v>0</v>
      </c>
      <c r="W30" s="611">
        <v>1</v>
      </c>
      <c r="X30" s="611">
        <v>0</v>
      </c>
      <c r="Y30" s="617" t="e">
        <f>IF(AND($A$1=0,$F$1=0,$K$1&gt;0,$P$1=0),$U$2&amp;$K$1&amp;$AA$30, "")</f>
        <v>#REF!</v>
      </c>
      <c r="AA30" s="611" t="s">
        <v>457</v>
      </c>
    </row>
    <row r="31" spans="1:27">
      <c r="A31" s="602">
        <v>19</v>
      </c>
      <c r="B31" s="603" t="s">
        <v>371</v>
      </c>
      <c r="C31" s="595"/>
      <c r="D31" s="596"/>
      <c r="E31" s="595"/>
      <c r="F31" s="602">
        <v>19</v>
      </c>
      <c r="G31" s="603" t="s">
        <v>371</v>
      </c>
      <c r="H31" s="595"/>
      <c r="I31" s="596"/>
      <c r="K31" s="602">
        <v>19</v>
      </c>
      <c r="L31" s="603" t="s">
        <v>371</v>
      </c>
      <c r="M31" s="595"/>
      <c r="N31" s="596"/>
      <c r="P31" s="602">
        <v>19</v>
      </c>
      <c r="Q31" s="603" t="s">
        <v>371</v>
      </c>
      <c r="R31" s="595"/>
      <c r="S31" s="596"/>
      <c r="T31" s="615" t="e">
        <f t="shared" si="5"/>
        <v>#REF!</v>
      </c>
      <c r="U31" s="611">
        <v>0</v>
      </c>
      <c r="V31" s="611">
        <v>0</v>
      </c>
      <c r="W31" s="611">
        <v>1</v>
      </c>
      <c r="X31" s="611">
        <v>1</v>
      </c>
      <c r="Y31" s="617" t="e">
        <f>IF(AND($A$1=0,$F$1=0,$K$1&gt;0,$P$1&gt;0),$U$2&amp;$K$1&amp;$AA$29&amp;$U$3&amp;$P$1&amp;$AA$30, "")</f>
        <v>#REF!</v>
      </c>
    </row>
    <row r="32" spans="1:27">
      <c r="A32" s="602">
        <v>20</v>
      </c>
      <c r="B32" s="603" t="s">
        <v>372</v>
      </c>
      <c r="C32" s="595"/>
      <c r="D32" s="596"/>
      <c r="E32" s="595"/>
      <c r="F32" s="602">
        <v>20</v>
      </c>
      <c r="G32" s="603" t="s">
        <v>372</v>
      </c>
      <c r="H32" s="595"/>
      <c r="I32" s="596"/>
      <c r="K32" s="602">
        <v>20</v>
      </c>
      <c r="L32" s="603" t="s">
        <v>372</v>
      </c>
      <c r="M32" s="595"/>
      <c r="N32" s="596"/>
      <c r="P32" s="602">
        <v>20</v>
      </c>
      <c r="Q32" s="603" t="s">
        <v>372</v>
      </c>
      <c r="R32" s="595"/>
      <c r="S32" s="596"/>
      <c r="T32" s="615" t="e">
        <f t="shared" si="5"/>
        <v>#REF!</v>
      </c>
      <c r="U32" s="611">
        <v>0</v>
      </c>
      <c r="V32" s="611">
        <v>1</v>
      </c>
      <c r="W32" s="611">
        <v>0</v>
      </c>
      <c r="X32" s="611">
        <v>0</v>
      </c>
      <c r="Y32" s="617" t="e">
        <f>IF(AND($A$1=0,$F$1&gt;0,$K$1=0,$P$1=0),$U$1&amp;$F$1&amp;$AA$30, "")</f>
        <v>#REF!</v>
      </c>
    </row>
    <row r="33" spans="1:25">
      <c r="A33" s="602">
        <v>21</v>
      </c>
      <c r="B33" s="603" t="s">
        <v>373</v>
      </c>
      <c r="C33" s="595"/>
      <c r="D33" s="596"/>
      <c r="E33" s="595"/>
      <c r="F33" s="602">
        <v>21</v>
      </c>
      <c r="G33" s="603" t="s">
        <v>373</v>
      </c>
      <c r="H33" s="595"/>
      <c r="I33" s="596"/>
      <c r="K33" s="602">
        <v>21</v>
      </c>
      <c r="L33" s="603" t="s">
        <v>373</v>
      </c>
      <c r="M33" s="595"/>
      <c r="N33" s="596"/>
      <c r="P33" s="602">
        <v>21</v>
      </c>
      <c r="Q33" s="603" t="s">
        <v>373</v>
      </c>
      <c r="R33" s="595"/>
      <c r="S33" s="596"/>
      <c r="T33" s="615" t="e">
        <f t="shared" si="5"/>
        <v>#REF!</v>
      </c>
      <c r="U33" s="611">
        <v>0</v>
      </c>
      <c r="V33" s="611">
        <v>1</v>
      </c>
      <c r="W33" s="611">
        <v>0</v>
      </c>
      <c r="X33" s="611">
        <v>1</v>
      </c>
      <c r="Y33" s="617" t="e">
        <f>IF(AND($A$1=0,$F$1&gt;0,$K$1=0,$P$1&gt;0),$U$1&amp;$F$1&amp;$AA$29&amp;$U$3&amp;$P$1&amp;$AA$30, "")</f>
        <v>#REF!</v>
      </c>
    </row>
    <row r="34" spans="1:25">
      <c r="A34" s="602">
        <v>22</v>
      </c>
      <c r="B34" s="603" t="s">
        <v>374</v>
      </c>
      <c r="C34" s="595"/>
      <c r="D34" s="596"/>
      <c r="E34" s="595"/>
      <c r="F34" s="602">
        <v>22</v>
      </c>
      <c r="G34" s="603" t="s">
        <v>374</v>
      </c>
      <c r="H34" s="595"/>
      <c r="I34" s="596"/>
      <c r="K34" s="602">
        <v>22</v>
      </c>
      <c r="L34" s="603" t="s">
        <v>374</v>
      </c>
      <c r="M34" s="595"/>
      <c r="N34" s="596"/>
      <c r="P34" s="602">
        <v>22</v>
      </c>
      <c r="Q34" s="603" t="s">
        <v>374</v>
      </c>
      <c r="R34" s="595"/>
      <c r="S34" s="596"/>
      <c r="T34" s="615" t="e">
        <f t="shared" si="5"/>
        <v>#REF!</v>
      </c>
      <c r="U34" s="611">
        <v>0</v>
      </c>
      <c r="V34" s="611">
        <v>1</v>
      </c>
      <c r="W34" s="611">
        <v>1</v>
      </c>
      <c r="X34" s="611">
        <v>0</v>
      </c>
      <c r="Y34" s="617" t="e">
        <f>IF(AND($A$1=0,$F$1&gt;0,$K$1&gt;0,$P$1=0),$U$1&amp;$F$1&amp;$AA$29&amp;$U$2&amp;$K$1, "")</f>
        <v>#REF!</v>
      </c>
    </row>
    <row r="35" spans="1:25">
      <c r="A35" s="602">
        <v>23</v>
      </c>
      <c r="B35" s="603" t="s">
        <v>375</v>
      </c>
      <c r="C35" s="595"/>
      <c r="D35" s="596"/>
      <c r="E35" s="595"/>
      <c r="F35" s="602">
        <v>23</v>
      </c>
      <c r="G35" s="603" t="s">
        <v>375</v>
      </c>
      <c r="H35" s="595"/>
      <c r="I35" s="596"/>
      <c r="K35" s="602">
        <v>23</v>
      </c>
      <c r="L35" s="603" t="s">
        <v>375</v>
      </c>
      <c r="M35" s="595"/>
      <c r="N35" s="596"/>
      <c r="P35" s="602">
        <v>23</v>
      </c>
      <c r="Q35" s="603" t="s">
        <v>375</v>
      </c>
      <c r="R35" s="595"/>
      <c r="S35" s="596"/>
      <c r="T35" s="615" t="e">
        <f t="shared" si="5"/>
        <v>#REF!</v>
      </c>
      <c r="U35" s="611">
        <v>0</v>
      </c>
      <c r="V35" s="611">
        <v>1</v>
      </c>
      <c r="W35" s="611">
        <v>1</v>
      </c>
      <c r="X35" s="611">
        <v>1</v>
      </c>
      <c r="Y35" s="618" t="e">
        <f>IF(AND($A$1=0,$F$1&gt;0,$K$1&gt;0,$P$1&gt;0),$U$1&amp;$F$1&amp;$AA$29&amp;$U$2&amp;$K$1&amp;$AA$29&amp;$U$3&amp;$P$1&amp;$AA$30, "")</f>
        <v>#REF!</v>
      </c>
    </row>
    <row r="36" spans="1:25">
      <c r="A36" s="602">
        <v>24</v>
      </c>
      <c r="B36" s="603" t="s">
        <v>376</v>
      </c>
      <c r="C36" s="595"/>
      <c r="D36" s="596"/>
      <c r="E36" s="595"/>
      <c r="F36" s="602">
        <v>24</v>
      </c>
      <c r="G36" s="603" t="s">
        <v>376</v>
      </c>
      <c r="H36" s="595"/>
      <c r="I36" s="596"/>
      <c r="K36" s="602">
        <v>24</v>
      </c>
      <c r="L36" s="603" t="s">
        <v>376</v>
      </c>
      <c r="M36" s="595"/>
      <c r="N36" s="596"/>
      <c r="P36" s="602">
        <v>24</v>
      </c>
      <c r="Q36" s="603" t="s">
        <v>376</v>
      </c>
      <c r="R36" s="595"/>
      <c r="S36" s="596"/>
      <c r="T36" s="615" t="e">
        <f t="shared" si="5"/>
        <v>#REF!</v>
      </c>
      <c r="U36" s="611">
        <v>1</v>
      </c>
      <c r="V36" s="611">
        <v>0</v>
      </c>
      <c r="W36" s="611">
        <v>0</v>
      </c>
      <c r="X36" s="611">
        <v>0</v>
      </c>
      <c r="Y36" s="616" t="e">
        <f>IF(AND($A$1&gt;0,$F$1=0,$K$1=0,$P$1=0),#REF!&amp; $A$1&amp;$AA$30, "")</f>
        <v>#REF!</v>
      </c>
    </row>
    <row r="37" spans="1:25">
      <c r="A37" s="602">
        <v>25</v>
      </c>
      <c r="B37" s="603" t="s">
        <v>377</v>
      </c>
      <c r="C37" s="595"/>
      <c r="D37" s="596"/>
      <c r="E37" s="595"/>
      <c r="F37" s="602">
        <v>25</v>
      </c>
      <c r="G37" s="603" t="s">
        <v>377</v>
      </c>
      <c r="H37" s="595"/>
      <c r="I37" s="596"/>
      <c r="K37" s="602">
        <v>25</v>
      </c>
      <c r="L37" s="603" t="s">
        <v>377</v>
      </c>
      <c r="M37" s="595"/>
      <c r="N37" s="596"/>
      <c r="P37" s="602">
        <v>25</v>
      </c>
      <c r="Q37" s="603" t="s">
        <v>377</v>
      </c>
      <c r="R37" s="595"/>
      <c r="S37" s="596"/>
      <c r="T37" s="615" t="e">
        <f t="shared" si="5"/>
        <v>#REF!</v>
      </c>
      <c r="U37" s="611">
        <v>1</v>
      </c>
      <c r="V37" s="611">
        <v>0</v>
      </c>
      <c r="W37" s="611">
        <v>0</v>
      </c>
      <c r="X37" s="611">
        <v>1</v>
      </c>
      <c r="Y37" s="617" t="e">
        <f>IF(AND($A$1&gt;0,$F$1=0,$K$1=0,$P$1&gt;0),#REF!&amp;$A$1&amp;$AA$29&amp;$U$3&amp;$P$1&amp;$AA$30, "")</f>
        <v>#REF!</v>
      </c>
    </row>
    <row r="38" spans="1:25">
      <c r="A38" s="602">
        <v>26</v>
      </c>
      <c r="B38" s="603" t="s">
        <v>378</v>
      </c>
      <c r="C38" s="595"/>
      <c r="D38" s="596"/>
      <c r="E38" s="595"/>
      <c r="F38" s="602">
        <v>26</v>
      </c>
      <c r="G38" s="603" t="s">
        <v>378</v>
      </c>
      <c r="H38" s="595"/>
      <c r="I38" s="596"/>
      <c r="K38" s="602">
        <v>26</v>
      </c>
      <c r="L38" s="603" t="s">
        <v>378</v>
      </c>
      <c r="M38" s="595"/>
      <c r="N38" s="596"/>
      <c r="P38" s="602">
        <v>26</v>
      </c>
      <c r="Q38" s="603" t="s">
        <v>378</v>
      </c>
      <c r="R38" s="595"/>
      <c r="S38" s="596"/>
      <c r="T38" s="615" t="e">
        <f t="shared" si="5"/>
        <v>#REF!</v>
      </c>
      <c r="U38" s="611">
        <v>1</v>
      </c>
      <c r="V38" s="611">
        <v>0</v>
      </c>
      <c r="W38" s="611">
        <v>1</v>
      </c>
      <c r="X38" s="611">
        <v>0</v>
      </c>
      <c r="Y38" s="617" t="e">
        <f>IF(AND($A$1&gt;0,$F$1=0,$K$1&gt;0,$P$1=0),#REF!&amp;$A$1&amp;$AA$29&amp;$U$2&amp;$K$1, "")</f>
        <v>#REF!</v>
      </c>
    </row>
    <row r="39" spans="1:25">
      <c r="A39" s="602">
        <v>27</v>
      </c>
      <c r="B39" s="603" t="s">
        <v>379</v>
      </c>
      <c r="C39" s="595"/>
      <c r="D39" s="596"/>
      <c r="E39" s="595"/>
      <c r="F39" s="602">
        <v>27</v>
      </c>
      <c r="G39" s="603" t="s">
        <v>379</v>
      </c>
      <c r="H39" s="595"/>
      <c r="I39" s="596"/>
      <c r="K39" s="602">
        <v>27</v>
      </c>
      <c r="L39" s="603" t="s">
        <v>379</v>
      </c>
      <c r="M39" s="595"/>
      <c r="N39" s="596"/>
      <c r="P39" s="602">
        <v>27</v>
      </c>
      <c r="Q39" s="603" t="s">
        <v>379</v>
      </c>
      <c r="R39" s="595"/>
      <c r="S39" s="596"/>
      <c r="T39" s="615" t="e">
        <f t="shared" si="5"/>
        <v>#REF!</v>
      </c>
      <c r="U39" s="611">
        <v>1</v>
      </c>
      <c r="V39" s="611">
        <v>0</v>
      </c>
      <c r="W39" s="611">
        <v>1</v>
      </c>
      <c r="X39" s="611">
        <v>1</v>
      </c>
      <c r="Y39" s="617" t="e">
        <f>IF(AND($A$1&gt;0,$F$1=0,$K$1&gt;0,$P$1&gt;0),#REF!&amp;$A$1&amp;$AA$29&amp;$U$2&amp;$K$1&amp;$AA$29&amp;$U$3&amp;$P$1&amp;$AA$30, "")</f>
        <v>#REF!</v>
      </c>
    </row>
    <row r="40" spans="1:25">
      <c r="A40" s="602">
        <v>28</v>
      </c>
      <c r="B40" s="603" t="s">
        <v>380</v>
      </c>
      <c r="C40" s="595"/>
      <c r="D40" s="596"/>
      <c r="E40" s="595"/>
      <c r="F40" s="602">
        <v>28</v>
      </c>
      <c r="G40" s="603" t="s">
        <v>380</v>
      </c>
      <c r="H40" s="595"/>
      <c r="I40" s="596"/>
      <c r="K40" s="602">
        <v>28</v>
      </c>
      <c r="L40" s="603" t="s">
        <v>380</v>
      </c>
      <c r="M40" s="595"/>
      <c r="N40" s="596"/>
      <c r="P40" s="602">
        <v>28</v>
      </c>
      <c r="Q40" s="603" t="s">
        <v>380</v>
      </c>
      <c r="R40" s="595"/>
      <c r="S40" s="596"/>
      <c r="T40" s="615" t="e">
        <f t="shared" si="5"/>
        <v>#REF!</v>
      </c>
      <c r="U40" s="611">
        <v>1</v>
      </c>
      <c r="V40" s="611">
        <v>1</v>
      </c>
      <c r="W40" s="611">
        <v>0</v>
      </c>
      <c r="X40" s="611">
        <v>0</v>
      </c>
      <c r="Y40" s="617" t="e">
        <f>IF(AND($A$1&gt;0,$F$1&gt;0,$K$1=0,$P$1=0),#REF!&amp;$A$1&amp;$AA$29&amp;$U$1&amp;$F$1, "")</f>
        <v>#REF!</v>
      </c>
    </row>
    <row r="41" spans="1:25">
      <c r="A41" s="602">
        <v>29</v>
      </c>
      <c r="B41" s="603" t="s">
        <v>381</v>
      </c>
      <c r="C41" s="595"/>
      <c r="D41" s="596"/>
      <c r="E41" s="595"/>
      <c r="F41" s="602">
        <v>29</v>
      </c>
      <c r="G41" s="603" t="s">
        <v>381</v>
      </c>
      <c r="H41" s="595"/>
      <c r="I41" s="596"/>
      <c r="K41" s="602">
        <v>29</v>
      </c>
      <c r="L41" s="603" t="s">
        <v>381</v>
      </c>
      <c r="M41" s="595"/>
      <c r="N41" s="596"/>
      <c r="P41" s="602">
        <v>29</v>
      </c>
      <c r="Q41" s="603" t="s">
        <v>381</v>
      </c>
      <c r="R41" s="595"/>
      <c r="S41" s="596"/>
      <c r="T41" s="615" t="e">
        <f t="shared" si="5"/>
        <v>#REF!</v>
      </c>
      <c r="U41" s="611">
        <v>1</v>
      </c>
      <c r="V41" s="611">
        <v>1</v>
      </c>
      <c r="W41" s="611">
        <v>0</v>
      </c>
      <c r="X41" s="611">
        <v>1</v>
      </c>
      <c r="Y41" s="617" t="e">
        <f>IF(AND($A$1&gt;0,$F$1&gt;0,$K$1=0,$P$1&gt;0),#REF!&amp;$A$1&amp;$AA$29&amp;$U$1&amp;$F$1&amp;$AA$29&amp;$U$3&amp;$P$1&amp;$AA$30, "")</f>
        <v>#REF!</v>
      </c>
    </row>
    <row r="42" spans="1:25">
      <c r="A42" s="602">
        <v>30</v>
      </c>
      <c r="B42" s="603" t="s">
        <v>382</v>
      </c>
      <c r="C42" s="595"/>
      <c r="D42" s="596"/>
      <c r="E42" s="595"/>
      <c r="F42" s="602">
        <v>30</v>
      </c>
      <c r="G42" s="603" t="s">
        <v>382</v>
      </c>
      <c r="H42" s="595"/>
      <c r="I42" s="596"/>
      <c r="K42" s="602">
        <v>30</v>
      </c>
      <c r="L42" s="603" t="s">
        <v>382</v>
      </c>
      <c r="M42" s="595"/>
      <c r="N42" s="596"/>
      <c r="P42" s="602">
        <v>30</v>
      </c>
      <c r="Q42" s="603" t="s">
        <v>382</v>
      </c>
      <c r="R42" s="595"/>
      <c r="S42" s="596"/>
      <c r="T42" s="615" t="e">
        <f t="shared" si="5"/>
        <v>#REF!</v>
      </c>
      <c r="U42" s="611">
        <v>1</v>
      </c>
      <c r="V42" s="611">
        <v>1</v>
      </c>
      <c r="W42" s="611">
        <v>1</v>
      </c>
      <c r="X42" s="611">
        <v>0</v>
      </c>
      <c r="Y42" s="617" t="e">
        <f>IF(AND($A$1&gt;0,$F$1&gt;0,$K$1&gt;0,$P$1=0),#REF!&amp;$A$1&amp;$AA$29&amp;$U$1&amp;$F$1&amp;$AA$29&amp;$U$2&amp;$K$1, "")</f>
        <v>#REF!</v>
      </c>
    </row>
    <row r="43" spans="1:25">
      <c r="A43" s="602">
        <v>31</v>
      </c>
      <c r="B43" s="603" t="s">
        <v>383</v>
      </c>
      <c r="C43" s="595"/>
      <c r="D43" s="596"/>
      <c r="E43" s="595"/>
      <c r="F43" s="602">
        <v>31</v>
      </c>
      <c r="G43" s="603" t="s">
        <v>383</v>
      </c>
      <c r="H43" s="595"/>
      <c r="I43" s="596"/>
      <c r="K43" s="602">
        <v>31</v>
      </c>
      <c r="L43" s="603" t="s">
        <v>383</v>
      </c>
      <c r="M43" s="595"/>
      <c r="N43" s="596"/>
      <c r="P43" s="602">
        <v>31</v>
      </c>
      <c r="Q43" s="603" t="s">
        <v>383</v>
      </c>
      <c r="R43" s="595"/>
      <c r="S43" s="596"/>
      <c r="T43" s="615" t="e">
        <f t="shared" si="5"/>
        <v>#REF!</v>
      </c>
      <c r="U43" s="611">
        <v>1</v>
      </c>
      <c r="V43" s="611">
        <v>1</v>
      </c>
      <c r="W43" s="611">
        <v>1</v>
      </c>
      <c r="X43" s="611">
        <v>1</v>
      </c>
      <c r="Y43" s="618" t="e">
        <f>IF(AND($A$1&gt;0,$F$1&gt;0,$K$1&gt;0,$P$1&gt;0),#REF!&amp;$A$1&amp;$AA$29&amp;$U$1&amp;$F$1&amp;$AA$29&amp;$U$2&amp;$K$1&amp;$AA$29&amp;$U$3&amp;$P$1&amp;$AA$30, "")</f>
        <v>#REF!</v>
      </c>
    </row>
    <row r="44" spans="1:25">
      <c r="A44" s="602">
        <v>32</v>
      </c>
      <c r="B44" s="603" t="s">
        <v>384</v>
      </c>
      <c r="C44" s="595"/>
      <c r="D44" s="596"/>
      <c r="E44" s="595"/>
      <c r="F44" s="602">
        <v>32</v>
      </c>
      <c r="G44" s="603" t="s">
        <v>384</v>
      </c>
      <c r="H44" s="595"/>
      <c r="I44" s="596"/>
      <c r="K44" s="602">
        <v>32</v>
      </c>
      <c r="L44" s="603" t="s">
        <v>384</v>
      </c>
      <c r="M44" s="595"/>
      <c r="N44" s="596"/>
      <c r="P44" s="602">
        <v>32</v>
      </c>
      <c r="Q44" s="603" t="s">
        <v>384</v>
      </c>
      <c r="R44" s="595"/>
      <c r="S44" s="596"/>
    </row>
    <row r="45" spans="1:25">
      <c r="A45" s="602">
        <v>33</v>
      </c>
      <c r="B45" s="603" t="s">
        <v>385</v>
      </c>
      <c r="C45" s="595"/>
      <c r="D45" s="596"/>
      <c r="E45" s="595"/>
      <c r="F45" s="602">
        <v>33</v>
      </c>
      <c r="G45" s="603" t="s">
        <v>385</v>
      </c>
      <c r="H45" s="595"/>
      <c r="I45" s="596"/>
      <c r="K45" s="602">
        <v>33</v>
      </c>
      <c r="L45" s="603" t="s">
        <v>385</v>
      </c>
      <c r="M45" s="595"/>
      <c r="N45" s="596"/>
      <c r="P45" s="602">
        <v>33</v>
      </c>
      <c r="Q45" s="603" t="s">
        <v>385</v>
      </c>
      <c r="R45" s="595"/>
      <c r="S45" s="596"/>
    </row>
    <row r="46" spans="1:25">
      <c r="A46" s="602">
        <v>34</v>
      </c>
      <c r="B46" s="603" t="s">
        <v>386</v>
      </c>
      <c r="C46" s="595"/>
      <c r="D46" s="596"/>
      <c r="E46" s="595"/>
      <c r="F46" s="602">
        <v>34</v>
      </c>
      <c r="G46" s="603" t="s">
        <v>386</v>
      </c>
      <c r="H46" s="595"/>
      <c r="I46" s="596"/>
      <c r="K46" s="602">
        <v>34</v>
      </c>
      <c r="L46" s="603" t="s">
        <v>386</v>
      </c>
      <c r="M46" s="595"/>
      <c r="N46" s="596"/>
      <c r="P46" s="602">
        <v>34</v>
      </c>
      <c r="Q46" s="603" t="s">
        <v>386</v>
      </c>
      <c r="R46" s="595"/>
      <c r="S46" s="596"/>
    </row>
    <row r="47" spans="1:25">
      <c r="A47" s="602">
        <v>35</v>
      </c>
      <c r="B47" s="603" t="s">
        <v>387</v>
      </c>
      <c r="C47" s="595"/>
      <c r="D47" s="596"/>
      <c r="E47" s="595"/>
      <c r="F47" s="602">
        <v>35</v>
      </c>
      <c r="G47" s="603" t="s">
        <v>387</v>
      </c>
      <c r="H47" s="595"/>
      <c r="I47" s="596"/>
      <c r="K47" s="602">
        <v>35</v>
      </c>
      <c r="L47" s="603" t="s">
        <v>387</v>
      </c>
      <c r="M47" s="595"/>
      <c r="N47" s="596"/>
      <c r="P47" s="602">
        <v>35</v>
      </c>
      <c r="Q47" s="603" t="s">
        <v>387</v>
      </c>
      <c r="R47" s="595"/>
      <c r="S47" s="596"/>
    </row>
    <row r="48" spans="1:25">
      <c r="A48" s="602">
        <v>36</v>
      </c>
      <c r="B48" s="603" t="s">
        <v>388</v>
      </c>
      <c r="C48" s="595"/>
      <c r="D48" s="596"/>
      <c r="E48" s="595"/>
      <c r="F48" s="602">
        <v>36</v>
      </c>
      <c r="G48" s="603" t="s">
        <v>388</v>
      </c>
      <c r="H48" s="595"/>
      <c r="I48" s="596"/>
      <c r="K48" s="602">
        <v>36</v>
      </c>
      <c r="L48" s="603" t="s">
        <v>388</v>
      </c>
      <c r="M48" s="595"/>
      <c r="N48" s="596"/>
      <c r="P48" s="602">
        <v>36</v>
      </c>
      <c r="Q48" s="603" t="s">
        <v>388</v>
      </c>
      <c r="R48" s="595"/>
      <c r="S48" s="596"/>
    </row>
    <row r="49" spans="1:19">
      <c r="A49" s="602">
        <v>37</v>
      </c>
      <c r="B49" s="603" t="s">
        <v>389</v>
      </c>
      <c r="C49" s="595"/>
      <c r="D49" s="596"/>
      <c r="E49" s="595"/>
      <c r="F49" s="602">
        <v>37</v>
      </c>
      <c r="G49" s="603" t="s">
        <v>389</v>
      </c>
      <c r="H49" s="595"/>
      <c r="I49" s="596"/>
      <c r="K49" s="602">
        <v>37</v>
      </c>
      <c r="L49" s="603" t="s">
        <v>389</v>
      </c>
      <c r="M49" s="595"/>
      <c r="N49" s="596"/>
      <c r="P49" s="602">
        <v>37</v>
      </c>
      <c r="Q49" s="603" t="s">
        <v>389</v>
      </c>
      <c r="R49" s="595"/>
      <c r="S49" s="596"/>
    </row>
    <row r="50" spans="1:19">
      <c r="A50" s="602">
        <v>38</v>
      </c>
      <c r="B50" s="603" t="s">
        <v>390</v>
      </c>
      <c r="C50" s="595"/>
      <c r="D50" s="596"/>
      <c r="E50" s="595"/>
      <c r="F50" s="602">
        <v>38</v>
      </c>
      <c r="G50" s="603" t="s">
        <v>390</v>
      </c>
      <c r="H50" s="595"/>
      <c r="I50" s="596"/>
      <c r="K50" s="602">
        <v>38</v>
      </c>
      <c r="L50" s="603" t="s">
        <v>390</v>
      </c>
      <c r="M50" s="595"/>
      <c r="N50" s="596"/>
      <c r="P50" s="602">
        <v>38</v>
      </c>
      <c r="Q50" s="603" t="s">
        <v>390</v>
      </c>
      <c r="R50" s="595"/>
      <c r="S50" s="596"/>
    </row>
    <row r="51" spans="1:19">
      <c r="A51" s="602">
        <v>39</v>
      </c>
      <c r="B51" s="603" t="s">
        <v>391</v>
      </c>
      <c r="C51" s="595"/>
      <c r="D51" s="596"/>
      <c r="E51" s="595"/>
      <c r="F51" s="602">
        <v>39</v>
      </c>
      <c r="G51" s="603" t="s">
        <v>391</v>
      </c>
      <c r="H51" s="595"/>
      <c r="I51" s="596"/>
      <c r="K51" s="602">
        <v>39</v>
      </c>
      <c r="L51" s="603" t="s">
        <v>391</v>
      </c>
      <c r="M51" s="595"/>
      <c r="N51" s="596"/>
      <c r="P51" s="602">
        <v>39</v>
      </c>
      <c r="Q51" s="603" t="s">
        <v>391</v>
      </c>
      <c r="R51" s="595"/>
      <c r="S51" s="596"/>
    </row>
    <row r="52" spans="1:19">
      <c r="A52" s="602">
        <v>40</v>
      </c>
      <c r="B52" s="603" t="s">
        <v>392</v>
      </c>
      <c r="C52" s="595"/>
      <c r="D52" s="596"/>
      <c r="E52" s="595"/>
      <c r="F52" s="602">
        <v>40</v>
      </c>
      <c r="G52" s="603" t="s">
        <v>392</v>
      </c>
      <c r="H52" s="595"/>
      <c r="I52" s="596"/>
      <c r="K52" s="602">
        <v>40</v>
      </c>
      <c r="L52" s="603" t="s">
        <v>392</v>
      </c>
      <c r="M52" s="595"/>
      <c r="N52" s="596"/>
      <c r="P52" s="602">
        <v>40</v>
      </c>
      <c r="Q52" s="603" t="s">
        <v>392</v>
      </c>
      <c r="R52" s="595"/>
      <c r="S52" s="596"/>
    </row>
    <row r="53" spans="1:19">
      <c r="A53" s="602">
        <v>41</v>
      </c>
      <c r="B53" s="603" t="s">
        <v>393</v>
      </c>
      <c r="C53" s="595"/>
      <c r="D53" s="596"/>
      <c r="E53" s="595"/>
      <c r="F53" s="602">
        <v>41</v>
      </c>
      <c r="G53" s="603" t="s">
        <v>393</v>
      </c>
      <c r="H53" s="595"/>
      <c r="I53" s="596"/>
      <c r="K53" s="602">
        <v>41</v>
      </c>
      <c r="L53" s="603" t="s">
        <v>393</v>
      </c>
      <c r="M53" s="595"/>
      <c r="N53" s="596"/>
      <c r="P53" s="602">
        <v>41</v>
      </c>
      <c r="Q53" s="603" t="s">
        <v>393</v>
      </c>
      <c r="R53" s="595"/>
      <c r="S53" s="596"/>
    </row>
    <row r="54" spans="1:19">
      <c r="A54" s="602">
        <v>42</v>
      </c>
      <c r="B54" s="603" t="s">
        <v>394</v>
      </c>
      <c r="C54" s="595"/>
      <c r="D54" s="596"/>
      <c r="E54" s="595"/>
      <c r="F54" s="602">
        <v>42</v>
      </c>
      <c r="G54" s="603" t="s">
        <v>394</v>
      </c>
      <c r="H54" s="595"/>
      <c r="I54" s="596"/>
      <c r="K54" s="602">
        <v>42</v>
      </c>
      <c r="L54" s="603" t="s">
        <v>394</v>
      </c>
      <c r="M54" s="595"/>
      <c r="N54" s="596"/>
      <c r="P54" s="602">
        <v>42</v>
      </c>
      <c r="Q54" s="603" t="s">
        <v>394</v>
      </c>
      <c r="R54" s="595"/>
      <c r="S54" s="596"/>
    </row>
    <row r="55" spans="1:19">
      <c r="A55" s="602">
        <v>43</v>
      </c>
      <c r="B55" s="603" t="s">
        <v>395</v>
      </c>
      <c r="C55" s="595"/>
      <c r="D55" s="596"/>
      <c r="E55" s="595"/>
      <c r="F55" s="602">
        <v>43</v>
      </c>
      <c r="G55" s="603" t="s">
        <v>395</v>
      </c>
      <c r="H55" s="595"/>
      <c r="I55" s="596"/>
      <c r="K55" s="602">
        <v>43</v>
      </c>
      <c r="L55" s="603" t="s">
        <v>395</v>
      </c>
      <c r="M55" s="595"/>
      <c r="N55" s="596"/>
      <c r="P55" s="602">
        <v>43</v>
      </c>
      <c r="Q55" s="603" t="s">
        <v>395</v>
      </c>
      <c r="R55" s="595"/>
      <c r="S55" s="596"/>
    </row>
    <row r="56" spans="1:19">
      <c r="A56" s="602">
        <v>44</v>
      </c>
      <c r="B56" s="603" t="s">
        <v>396</v>
      </c>
      <c r="C56" s="595"/>
      <c r="D56" s="596"/>
      <c r="E56" s="595"/>
      <c r="F56" s="602">
        <v>44</v>
      </c>
      <c r="G56" s="603" t="s">
        <v>396</v>
      </c>
      <c r="H56" s="595"/>
      <c r="I56" s="596"/>
      <c r="K56" s="602">
        <v>44</v>
      </c>
      <c r="L56" s="603" t="s">
        <v>396</v>
      </c>
      <c r="M56" s="595"/>
      <c r="N56" s="596"/>
      <c r="P56" s="602">
        <v>44</v>
      </c>
      <c r="Q56" s="603" t="s">
        <v>396</v>
      </c>
      <c r="R56" s="595"/>
      <c r="S56" s="596"/>
    </row>
    <row r="57" spans="1:19">
      <c r="A57" s="602">
        <v>45</v>
      </c>
      <c r="B57" s="603" t="s">
        <v>397</v>
      </c>
      <c r="C57" s="595"/>
      <c r="D57" s="596"/>
      <c r="E57" s="595"/>
      <c r="F57" s="602">
        <v>45</v>
      </c>
      <c r="G57" s="603" t="s">
        <v>397</v>
      </c>
      <c r="H57" s="595"/>
      <c r="I57" s="596"/>
      <c r="K57" s="602">
        <v>45</v>
      </c>
      <c r="L57" s="603" t="s">
        <v>397</v>
      </c>
      <c r="M57" s="595"/>
      <c r="N57" s="596"/>
      <c r="P57" s="602">
        <v>45</v>
      </c>
      <c r="Q57" s="603" t="s">
        <v>397</v>
      </c>
      <c r="R57" s="595"/>
      <c r="S57" s="596"/>
    </row>
    <row r="58" spans="1:19">
      <c r="A58" s="602">
        <v>46</v>
      </c>
      <c r="B58" s="603" t="s">
        <v>398</v>
      </c>
      <c r="C58" s="595"/>
      <c r="D58" s="596"/>
      <c r="E58" s="595"/>
      <c r="F58" s="602">
        <v>46</v>
      </c>
      <c r="G58" s="603" t="s">
        <v>398</v>
      </c>
      <c r="H58" s="595"/>
      <c r="I58" s="596"/>
      <c r="K58" s="602">
        <v>46</v>
      </c>
      <c r="L58" s="603" t="s">
        <v>398</v>
      </c>
      <c r="M58" s="595"/>
      <c r="N58" s="596"/>
      <c r="P58" s="602">
        <v>46</v>
      </c>
      <c r="Q58" s="603" t="s">
        <v>398</v>
      </c>
      <c r="R58" s="595"/>
      <c r="S58" s="596"/>
    </row>
    <row r="59" spans="1:19">
      <c r="A59" s="602">
        <v>47</v>
      </c>
      <c r="B59" s="603" t="s">
        <v>399</v>
      </c>
      <c r="C59" s="595"/>
      <c r="D59" s="596"/>
      <c r="E59" s="595"/>
      <c r="F59" s="602">
        <v>47</v>
      </c>
      <c r="G59" s="603" t="s">
        <v>399</v>
      </c>
      <c r="H59" s="595"/>
      <c r="I59" s="596"/>
      <c r="K59" s="602">
        <v>47</v>
      </c>
      <c r="L59" s="603" t="s">
        <v>399</v>
      </c>
      <c r="M59" s="595"/>
      <c r="N59" s="596"/>
      <c r="P59" s="602">
        <v>47</v>
      </c>
      <c r="Q59" s="603" t="s">
        <v>399</v>
      </c>
      <c r="R59" s="595"/>
      <c r="S59" s="596"/>
    </row>
    <row r="60" spans="1:19">
      <c r="A60" s="602">
        <v>48</v>
      </c>
      <c r="B60" s="603" t="s">
        <v>400</v>
      </c>
      <c r="C60" s="595"/>
      <c r="D60" s="596"/>
      <c r="E60" s="595"/>
      <c r="F60" s="602">
        <v>48</v>
      </c>
      <c r="G60" s="603" t="s">
        <v>400</v>
      </c>
      <c r="H60" s="595"/>
      <c r="I60" s="596"/>
      <c r="K60" s="602">
        <v>48</v>
      </c>
      <c r="L60" s="603" t="s">
        <v>400</v>
      </c>
      <c r="M60" s="595"/>
      <c r="N60" s="596"/>
      <c r="P60" s="602">
        <v>48</v>
      </c>
      <c r="Q60" s="603" t="s">
        <v>400</v>
      </c>
      <c r="R60" s="595"/>
      <c r="S60" s="596"/>
    </row>
    <row r="61" spans="1:19">
      <c r="A61" s="602">
        <v>49</v>
      </c>
      <c r="B61" s="603" t="s">
        <v>401</v>
      </c>
      <c r="C61" s="595"/>
      <c r="D61" s="596"/>
      <c r="E61" s="595"/>
      <c r="F61" s="602">
        <v>49</v>
      </c>
      <c r="G61" s="603" t="s">
        <v>401</v>
      </c>
      <c r="H61" s="595"/>
      <c r="I61" s="596"/>
      <c r="K61" s="602">
        <v>49</v>
      </c>
      <c r="L61" s="603" t="s">
        <v>401</v>
      </c>
      <c r="M61" s="595"/>
      <c r="N61" s="596"/>
      <c r="P61" s="602">
        <v>49</v>
      </c>
      <c r="Q61" s="603" t="s">
        <v>401</v>
      </c>
      <c r="R61" s="595"/>
      <c r="S61" s="596"/>
    </row>
    <row r="62" spans="1:19">
      <c r="A62" s="602">
        <v>50</v>
      </c>
      <c r="B62" s="603" t="s">
        <v>402</v>
      </c>
      <c r="C62" s="595"/>
      <c r="D62" s="596"/>
      <c r="E62" s="595"/>
      <c r="F62" s="602">
        <v>50</v>
      </c>
      <c r="G62" s="603" t="s">
        <v>402</v>
      </c>
      <c r="H62" s="595"/>
      <c r="I62" s="596"/>
      <c r="K62" s="602">
        <v>50</v>
      </c>
      <c r="L62" s="603" t="s">
        <v>402</v>
      </c>
      <c r="M62" s="595"/>
      <c r="N62" s="596"/>
      <c r="P62" s="602">
        <v>50</v>
      </c>
      <c r="Q62" s="603" t="s">
        <v>402</v>
      </c>
      <c r="R62" s="595"/>
      <c r="S62" s="596"/>
    </row>
    <row r="63" spans="1:19">
      <c r="A63" s="602">
        <v>51</v>
      </c>
      <c r="B63" s="603" t="s">
        <v>403</v>
      </c>
      <c r="C63" s="595"/>
      <c r="D63" s="596"/>
      <c r="E63" s="595"/>
      <c r="F63" s="602">
        <v>51</v>
      </c>
      <c r="G63" s="603" t="s">
        <v>403</v>
      </c>
      <c r="H63" s="595"/>
      <c r="I63" s="596"/>
      <c r="K63" s="602">
        <v>51</v>
      </c>
      <c r="L63" s="603" t="s">
        <v>403</v>
      </c>
      <c r="M63" s="595"/>
      <c r="N63" s="596"/>
      <c r="P63" s="602">
        <v>51</v>
      </c>
      <c r="Q63" s="603" t="s">
        <v>403</v>
      </c>
      <c r="R63" s="595"/>
      <c r="S63" s="596"/>
    </row>
    <row r="64" spans="1:19">
      <c r="A64" s="602">
        <v>52</v>
      </c>
      <c r="B64" s="603" t="s">
        <v>404</v>
      </c>
      <c r="C64" s="595"/>
      <c r="D64" s="596"/>
      <c r="E64" s="595"/>
      <c r="F64" s="602">
        <v>52</v>
      </c>
      <c r="G64" s="603" t="s">
        <v>404</v>
      </c>
      <c r="H64" s="595"/>
      <c r="I64" s="596"/>
      <c r="K64" s="602">
        <v>52</v>
      </c>
      <c r="L64" s="603" t="s">
        <v>404</v>
      </c>
      <c r="M64" s="595"/>
      <c r="N64" s="596"/>
      <c r="P64" s="602">
        <v>52</v>
      </c>
      <c r="Q64" s="603" t="s">
        <v>404</v>
      </c>
      <c r="R64" s="595"/>
      <c r="S64" s="596"/>
    </row>
    <row r="65" spans="1:19">
      <c r="A65" s="602">
        <v>53</v>
      </c>
      <c r="B65" s="603" t="s">
        <v>405</v>
      </c>
      <c r="C65" s="595"/>
      <c r="D65" s="596"/>
      <c r="E65" s="595"/>
      <c r="F65" s="602">
        <v>53</v>
      </c>
      <c r="G65" s="603" t="s">
        <v>405</v>
      </c>
      <c r="H65" s="595"/>
      <c r="I65" s="596"/>
      <c r="K65" s="602">
        <v>53</v>
      </c>
      <c r="L65" s="603" t="s">
        <v>405</v>
      </c>
      <c r="M65" s="595"/>
      <c r="N65" s="596"/>
      <c r="P65" s="602">
        <v>53</v>
      </c>
      <c r="Q65" s="603" t="s">
        <v>405</v>
      </c>
      <c r="R65" s="595"/>
      <c r="S65" s="596"/>
    </row>
    <row r="66" spans="1:19">
      <c r="A66" s="602">
        <v>54</v>
      </c>
      <c r="B66" s="603" t="s">
        <v>406</v>
      </c>
      <c r="C66" s="595"/>
      <c r="D66" s="596"/>
      <c r="E66" s="595"/>
      <c r="F66" s="602">
        <v>54</v>
      </c>
      <c r="G66" s="603" t="s">
        <v>406</v>
      </c>
      <c r="H66" s="595"/>
      <c r="I66" s="596"/>
      <c r="K66" s="602">
        <v>54</v>
      </c>
      <c r="L66" s="603" t="s">
        <v>406</v>
      </c>
      <c r="M66" s="595"/>
      <c r="N66" s="596"/>
      <c r="P66" s="602">
        <v>54</v>
      </c>
      <c r="Q66" s="603" t="s">
        <v>406</v>
      </c>
      <c r="R66" s="595"/>
      <c r="S66" s="596"/>
    </row>
    <row r="67" spans="1:19">
      <c r="A67" s="602">
        <v>55</v>
      </c>
      <c r="B67" s="603" t="s">
        <v>407</v>
      </c>
      <c r="C67" s="595"/>
      <c r="D67" s="596"/>
      <c r="E67" s="595"/>
      <c r="F67" s="602">
        <v>55</v>
      </c>
      <c r="G67" s="603" t="s">
        <v>407</v>
      </c>
      <c r="H67" s="595"/>
      <c r="I67" s="596"/>
      <c r="K67" s="602">
        <v>55</v>
      </c>
      <c r="L67" s="603" t="s">
        <v>407</v>
      </c>
      <c r="M67" s="595"/>
      <c r="N67" s="596"/>
      <c r="P67" s="602">
        <v>55</v>
      </c>
      <c r="Q67" s="603" t="s">
        <v>407</v>
      </c>
      <c r="R67" s="595"/>
      <c r="S67" s="596"/>
    </row>
    <row r="68" spans="1:19">
      <c r="A68" s="602">
        <v>56</v>
      </c>
      <c r="B68" s="603" t="s">
        <v>408</v>
      </c>
      <c r="C68" s="595"/>
      <c r="D68" s="596"/>
      <c r="E68" s="595"/>
      <c r="F68" s="602">
        <v>56</v>
      </c>
      <c r="G68" s="603" t="s">
        <v>408</v>
      </c>
      <c r="H68" s="595"/>
      <c r="I68" s="596"/>
      <c r="K68" s="602">
        <v>56</v>
      </c>
      <c r="L68" s="603" t="s">
        <v>408</v>
      </c>
      <c r="M68" s="595"/>
      <c r="N68" s="596"/>
      <c r="P68" s="602">
        <v>56</v>
      </c>
      <c r="Q68" s="603" t="s">
        <v>408</v>
      </c>
      <c r="R68" s="595"/>
      <c r="S68" s="596"/>
    </row>
    <row r="69" spans="1:19">
      <c r="A69" s="602">
        <v>57</v>
      </c>
      <c r="B69" s="603" t="s">
        <v>409</v>
      </c>
      <c r="C69" s="595"/>
      <c r="D69" s="596"/>
      <c r="E69" s="595"/>
      <c r="F69" s="602">
        <v>57</v>
      </c>
      <c r="G69" s="603" t="s">
        <v>409</v>
      </c>
      <c r="H69" s="595"/>
      <c r="I69" s="596"/>
      <c r="K69" s="602">
        <v>57</v>
      </c>
      <c r="L69" s="603" t="s">
        <v>409</v>
      </c>
      <c r="M69" s="595"/>
      <c r="N69" s="596"/>
      <c r="P69" s="602">
        <v>57</v>
      </c>
      <c r="Q69" s="603" t="s">
        <v>409</v>
      </c>
      <c r="R69" s="595"/>
      <c r="S69" s="596"/>
    </row>
    <row r="70" spans="1:19">
      <c r="A70" s="602">
        <v>58</v>
      </c>
      <c r="B70" s="603" t="s">
        <v>410</v>
      </c>
      <c r="C70" s="595"/>
      <c r="D70" s="596"/>
      <c r="E70" s="595"/>
      <c r="F70" s="602">
        <v>58</v>
      </c>
      <c r="G70" s="603" t="s">
        <v>410</v>
      </c>
      <c r="H70" s="595"/>
      <c r="I70" s="596"/>
      <c r="K70" s="602">
        <v>58</v>
      </c>
      <c r="L70" s="603" t="s">
        <v>410</v>
      </c>
      <c r="M70" s="595"/>
      <c r="N70" s="596"/>
      <c r="P70" s="602">
        <v>58</v>
      </c>
      <c r="Q70" s="603" t="s">
        <v>410</v>
      </c>
      <c r="R70" s="595"/>
      <c r="S70" s="596"/>
    </row>
    <row r="71" spans="1:19">
      <c r="A71" s="602">
        <v>59</v>
      </c>
      <c r="B71" s="603" t="s">
        <v>411</v>
      </c>
      <c r="C71" s="595"/>
      <c r="D71" s="596"/>
      <c r="E71" s="595"/>
      <c r="F71" s="602">
        <v>59</v>
      </c>
      <c r="G71" s="603" t="s">
        <v>411</v>
      </c>
      <c r="H71" s="595"/>
      <c r="I71" s="596"/>
      <c r="K71" s="602">
        <v>59</v>
      </c>
      <c r="L71" s="603" t="s">
        <v>411</v>
      </c>
      <c r="M71" s="595"/>
      <c r="N71" s="596"/>
      <c r="P71" s="602">
        <v>59</v>
      </c>
      <c r="Q71" s="603" t="s">
        <v>411</v>
      </c>
      <c r="R71" s="595"/>
      <c r="S71" s="596"/>
    </row>
    <row r="72" spans="1:19">
      <c r="A72" s="602">
        <v>60</v>
      </c>
      <c r="B72" s="603" t="s">
        <v>412</v>
      </c>
      <c r="C72" s="595"/>
      <c r="D72" s="596"/>
      <c r="E72" s="595"/>
      <c r="F72" s="602">
        <v>60</v>
      </c>
      <c r="G72" s="603" t="s">
        <v>412</v>
      </c>
      <c r="H72" s="595"/>
      <c r="I72" s="596"/>
      <c r="K72" s="602">
        <v>60</v>
      </c>
      <c r="L72" s="603" t="s">
        <v>412</v>
      </c>
      <c r="M72" s="595"/>
      <c r="N72" s="596"/>
      <c r="P72" s="602">
        <v>60</v>
      </c>
      <c r="Q72" s="603" t="s">
        <v>412</v>
      </c>
      <c r="R72" s="595"/>
      <c r="S72" s="596"/>
    </row>
    <row r="73" spans="1:19">
      <c r="A73" s="602">
        <v>61</v>
      </c>
      <c r="B73" s="603" t="s">
        <v>413</v>
      </c>
      <c r="C73" s="595"/>
      <c r="D73" s="596"/>
      <c r="E73" s="595"/>
      <c r="F73" s="602">
        <v>61</v>
      </c>
      <c r="G73" s="603" t="s">
        <v>413</v>
      </c>
      <c r="H73" s="595"/>
      <c r="I73" s="596"/>
      <c r="K73" s="602">
        <v>61</v>
      </c>
      <c r="L73" s="603" t="s">
        <v>413</v>
      </c>
      <c r="M73" s="595"/>
      <c r="N73" s="596"/>
      <c r="P73" s="602">
        <v>61</v>
      </c>
      <c r="Q73" s="603" t="s">
        <v>413</v>
      </c>
      <c r="R73" s="595"/>
      <c r="S73" s="596"/>
    </row>
    <row r="74" spans="1:19">
      <c r="A74" s="602">
        <v>62</v>
      </c>
      <c r="B74" s="603" t="s">
        <v>414</v>
      </c>
      <c r="C74" s="595"/>
      <c r="D74" s="596"/>
      <c r="E74" s="595"/>
      <c r="F74" s="602">
        <v>62</v>
      </c>
      <c r="G74" s="603" t="s">
        <v>414</v>
      </c>
      <c r="H74" s="595"/>
      <c r="I74" s="596"/>
      <c r="K74" s="602">
        <v>62</v>
      </c>
      <c r="L74" s="603" t="s">
        <v>414</v>
      </c>
      <c r="M74" s="595"/>
      <c r="N74" s="596"/>
      <c r="P74" s="602">
        <v>62</v>
      </c>
      <c r="Q74" s="603" t="s">
        <v>414</v>
      </c>
      <c r="R74" s="595"/>
      <c r="S74" s="596"/>
    </row>
    <row r="75" spans="1:19">
      <c r="A75" s="602">
        <v>63</v>
      </c>
      <c r="B75" s="603" t="s">
        <v>415</v>
      </c>
      <c r="C75" s="595"/>
      <c r="D75" s="596"/>
      <c r="E75" s="595"/>
      <c r="F75" s="602">
        <v>63</v>
      </c>
      <c r="G75" s="603" t="s">
        <v>415</v>
      </c>
      <c r="H75" s="595"/>
      <c r="I75" s="596"/>
      <c r="K75" s="602">
        <v>63</v>
      </c>
      <c r="L75" s="603" t="s">
        <v>415</v>
      </c>
      <c r="M75" s="595"/>
      <c r="N75" s="596"/>
      <c r="P75" s="602">
        <v>63</v>
      </c>
      <c r="Q75" s="603" t="s">
        <v>415</v>
      </c>
      <c r="R75" s="595"/>
      <c r="S75" s="596"/>
    </row>
    <row r="76" spans="1:19">
      <c r="A76" s="602">
        <v>64</v>
      </c>
      <c r="B76" s="603" t="s">
        <v>416</v>
      </c>
      <c r="C76" s="595"/>
      <c r="D76" s="596"/>
      <c r="E76" s="595"/>
      <c r="F76" s="602">
        <v>64</v>
      </c>
      <c r="G76" s="603" t="s">
        <v>416</v>
      </c>
      <c r="H76" s="595"/>
      <c r="I76" s="596"/>
      <c r="K76" s="602">
        <v>64</v>
      </c>
      <c r="L76" s="603" t="s">
        <v>416</v>
      </c>
      <c r="M76" s="595"/>
      <c r="N76" s="596"/>
      <c r="P76" s="602">
        <v>64</v>
      </c>
      <c r="Q76" s="603" t="s">
        <v>416</v>
      </c>
      <c r="R76" s="595"/>
      <c r="S76" s="596"/>
    </row>
    <row r="77" spans="1:19">
      <c r="A77" s="602">
        <v>65</v>
      </c>
      <c r="B77" s="603" t="s">
        <v>417</v>
      </c>
      <c r="C77" s="595"/>
      <c r="D77" s="596"/>
      <c r="E77" s="595"/>
      <c r="F77" s="602">
        <v>65</v>
      </c>
      <c r="G77" s="603" t="s">
        <v>417</v>
      </c>
      <c r="H77" s="595"/>
      <c r="I77" s="596"/>
      <c r="K77" s="602">
        <v>65</v>
      </c>
      <c r="L77" s="603" t="s">
        <v>417</v>
      </c>
      <c r="M77" s="595"/>
      <c r="N77" s="596"/>
      <c r="P77" s="602">
        <v>65</v>
      </c>
      <c r="Q77" s="603" t="s">
        <v>417</v>
      </c>
      <c r="R77" s="595"/>
      <c r="S77" s="596"/>
    </row>
    <row r="78" spans="1:19">
      <c r="A78" s="602">
        <v>66</v>
      </c>
      <c r="B78" s="603" t="s">
        <v>418</v>
      </c>
      <c r="C78" s="595"/>
      <c r="D78" s="596"/>
      <c r="E78" s="595"/>
      <c r="F78" s="602">
        <v>66</v>
      </c>
      <c r="G78" s="603" t="s">
        <v>418</v>
      </c>
      <c r="H78" s="595"/>
      <c r="I78" s="596"/>
      <c r="K78" s="602">
        <v>66</v>
      </c>
      <c r="L78" s="603" t="s">
        <v>418</v>
      </c>
      <c r="M78" s="595"/>
      <c r="N78" s="596"/>
      <c r="P78" s="602">
        <v>66</v>
      </c>
      <c r="Q78" s="603" t="s">
        <v>418</v>
      </c>
      <c r="R78" s="595"/>
      <c r="S78" s="596"/>
    </row>
    <row r="79" spans="1:19">
      <c r="A79" s="602">
        <v>67</v>
      </c>
      <c r="B79" s="603" t="s">
        <v>419</v>
      </c>
      <c r="C79" s="595"/>
      <c r="D79" s="596"/>
      <c r="E79" s="595"/>
      <c r="F79" s="602">
        <v>67</v>
      </c>
      <c r="G79" s="603" t="s">
        <v>419</v>
      </c>
      <c r="H79" s="595"/>
      <c r="I79" s="596"/>
      <c r="K79" s="602">
        <v>67</v>
      </c>
      <c r="L79" s="603" t="s">
        <v>419</v>
      </c>
      <c r="M79" s="595"/>
      <c r="N79" s="596"/>
      <c r="P79" s="602">
        <v>67</v>
      </c>
      <c r="Q79" s="603" t="s">
        <v>419</v>
      </c>
      <c r="R79" s="595"/>
      <c r="S79" s="596"/>
    </row>
    <row r="80" spans="1:19">
      <c r="A80" s="602">
        <v>68</v>
      </c>
      <c r="B80" s="603" t="s">
        <v>420</v>
      </c>
      <c r="C80" s="595"/>
      <c r="D80" s="596"/>
      <c r="E80" s="595"/>
      <c r="F80" s="602">
        <v>68</v>
      </c>
      <c r="G80" s="603" t="s">
        <v>420</v>
      </c>
      <c r="H80" s="595"/>
      <c r="I80" s="596"/>
      <c r="K80" s="602">
        <v>68</v>
      </c>
      <c r="L80" s="603" t="s">
        <v>420</v>
      </c>
      <c r="M80" s="595"/>
      <c r="N80" s="596"/>
      <c r="P80" s="602">
        <v>68</v>
      </c>
      <c r="Q80" s="603" t="s">
        <v>420</v>
      </c>
      <c r="R80" s="595"/>
      <c r="S80" s="596"/>
    </row>
    <row r="81" spans="1:19">
      <c r="A81" s="602">
        <v>69</v>
      </c>
      <c r="B81" s="603" t="s">
        <v>421</v>
      </c>
      <c r="C81" s="595"/>
      <c r="D81" s="596"/>
      <c r="E81" s="595"/>
      <c r="F81" s="602">
        <v>69</v>
      </c>
      <c r="G81" s="603" t="s">
        <v>421</v>
      </c>
      <c r="H81" s="595"/>
      <c r="I81" s="596"/>
      <c r="K81" s="602">
        <v>69</v>
      </c>
      <c r="L81" s="603" t="s">
        <v>421</v>
      </c>
      <c r="M81" s="595"/>
      <c r="N81" s="596"/>
      <c r="P81" s="602">
        <v>69</v>
      </c>
      <c r="Q81" s="603" t="s">
        <v>421</v>
      </c>
      <c r="R81" s="595"/>
      <c r="S81" s="596"/>
    </row>
    <row r="82" spans="1:19">
      <c r="A82" s="602">
        <v>70</v>
      </c>
      <c r="B82" s="603" t="s">
        <v>422</v>
      </c>
      <c r="C82" s="595"/>
      <c r="D82" s="596"/>
      <c r="E82" s="595"/>
      <c r="F82" s="602">
        <v>70</v>
      </c>
      <c r="G82" s="603" t="s">
        <v>422</v>
      </c>
      <c r="H82" s="595"/>
      <c r="I82" s="596"/>
      <c r="K82" s="602">
        <v>70</v>
      </c>
      <c r="L82" s="603" t="s">
        <v>422</v>
      </c>
      <c r="M82" s="595"/>
      <c r="N82" s="596"/>
      <c r="P82" s="602">
        <v>70</v>
      </c>
      <c r="Q82" s="603" t="s">
        <v>422</v>
      </c>
      <c r="R82" s="595"/>
      <c r="S82" s="596"/>
    </row>
    <row r="83" spans="1:19">
      <c r="A83" s="602">
        <v>71</v>
      </c>
      <c r="B83" s="603" t="s">
        <v>423</v>
      </c>
      <c r="C83" s="595"/>
      <c r="D83" s="596"/>
      <c r="E83" s="595"/>
      <c r="F83" s="602">
        <v>71</v>
      </c>
      <c r="G83" s="603" t="s">
        <v>423</v>
      </c>
      <c r="H83" s="595"/>
      <c r="I83" s="596"/>
      <c r="K83" s="602">
        <v>71</v>
      </c>
      <c r="L83" s="603" t="s">
        <v>423</v>
      </c>
      <c r="M83" s="595"/>
      <c r="N83" s="596"/>
      <c r="P83" s="602">
        <v>71</v>
      </c>
      <c r="Q83" s="603" t="s">
        <v>423</v>
      </c>
      <c r="R83" s="595"/>
      <c r="S83" s="596"/>
    </row>
    <row r="84" spans="1:19">
      <c r="A84" s="602">
        <v>72</v>
      </c>
      <c r="B84" s="603" t="s">
        <v>424</v>
      </c>
      <c r="C84" s="595"/>
      <c r="D84" s="596"/>
      <c r="E84" s="595"/>
      <c r="F84" s="602">
        <v>72</v>
      </c>
      <c r="G84" s="603" t="s">
        <v>424</v>
      </c>
      <c r="H84" s="595"/>
      <c r="I84" s="596"/>
      <c r="K84" s="602">
        <v>72</v>
      </c>
      <c r="L84" s="603" t="s">
        <v>424</v>
      </c>
      <c r="M84" s="595"/>
      <c r="N84" s="596"/>
      <c r="P84" s="602">
        <v>72</v>
      </c>
      <c r="Q84" s="603" t="s">
        <v>424</v>
      </c>
      <c r="R84" s="595"/>
      <c r="S84" s="596"/>
    </row>
    <row r="85" spans="1:19">
      <c r="A85" s="602">
        <v>73</v>
      </c>
      <c r="B85" s="603" t="s">
        <v>425</v>
      </c>
      <c r="C85" s="595"/>
      <c r="D85" s="596"/>
      <c r="E85" s="595"/>
      <c r="F85" s="602">
        <v>73</v>
      </c>
      <c r="G85" s="603" t="s">
        <v>425</v>
      </c>
      <c r="H85" s="595"/>
      <c r="I85" s="596"/>
      <c r="K85" s="602">
        <v>73</v>
      </c>
      <c r="L85" s="603" t="s">
        <v>425</v>
      </c>
      <c r="M85" s="595"/>
      <c r="N85" s="596"/>
      <c r="P85" s="602">
        <v>73</v>
      </c>
      <c r="Q85" s="603" t="s">
        <v>425</v>
      </c>
      <c r="R85" s="595"/>
      <c r="S85" s="596"/>
    </row>
    <row r="86" spans="1:19">
      <c r="A86" s="602">
        <v>74</v>
      </c>
      <c r="B86" s="603" t="s">
        <v>426</v>
      </c>
      <c r="C86" s="595"/>
      <c r="D86" s="596"/>
      <c r="E86" s="595"/>
      <c r="F86" s="602">
        <v>74</v>
      </c>
      <c r="G86" s="603" t="s">
        <v>426</v>
      </c>
      <c r="H86" s="595"/>
      <c r="I86" s="596"/>
      <c r="K86" s="602">
        <v>74</v>
      </c>
      <c r="L86" s="603" t="s">
        <v>426</v>
      </c>
      <c r="M86" s="595"/>
      <c r="N86" s="596"/>
      <c r="P86" s="602">
        <v>74</v>
      </c>
      <c r="Q86" s="603" t="s">
        <v>426</v>
      </c>
      <c r="R86" s="595"/>
      <c r="S86" s="596"/>
    </row>
    <row r="87" spans="1:19">
      <c r="A87" s="602">
        <v>75</v>
      </c>
      <c r="B87" s="603" t="s">
        <v>427</v>
      </c>
      <c r="C87" s="595"/>
      <c r="D87" s="596"/>
      <c r="E87" s="595"/>
      <c r="F87" s="602">
        <v>75</v>
      </c>
      <c r="G87" s="603" t="s">
        <v>427</v>
      </c>
      <c r="H87" s="595"/>
      <c r="I87" s="596"/>
      <c r="K87" s="602">
        <v>75</v>
      </c>
      <c r="L87" s="603" t="s">
        <v>427</v>
      </c>
      <c r="M87" s="595"/>
      <c r="N87" s="596"/>
      <c r="P87" s="602">
        <v>75</v>
      </c>
      <c r="Q87" s="603" t="s">
        <v>427</v>
      </c>
      <c r="R87" s="595"/>
      <c r="S87" s="596"/>
    </row>
    <row r="88" spans="1:19">
      <c r="A88" s="602">
        <v>76</v>
      </c>
      <c r="B88" s="603" t="s">
        <v>428</v>
      </c>
      <c r="C88" s="595"/>
      <c r="D88" s="596"/>
      <c r="E88" s="595"/>
      <c r="F88" s="602">
        <v>76</v>
      </c>
      <c r="G88" s="603" t="s">
        <v>428</v>
      </c>
      <c r="H88" s="595"/>
      <c r="I88" s="596"/>
      <c r="K88" s="602">
        <v>76</v>
      </c>
      <c r="L88" s="603" t="s">
        <v>428</v>
      </c>
      <c r="M88" s="595"/>
      <c r="N88" s="596"/>
      <c r="P88" s="602">
        <v>76</v>
      </c>
      <c r="Q88" s="603" t="s">
        <v>428</v>
      </c>
      <c r="R88" s="595"/>
      <c r="S88" s="596"/>
    </row>
    <row r="89" spans="1:19">
      <c r="A89" s="602">
        <v>77</v>
      </c>
      <c r="B89" s="603" t="s">
        <v>429</v>
      </c>
      <c r="C89" s="595"/>
      <c r="D89" s="596"/>
      <c r="E89" s="595"/>
      <c r="F89" s="602">
        <v>77</v>
      </c>
      <c r="G89" s="603" t="s">
        <v>429</v>
      </c>
      <c r="H89" s="595"/>
      <c r="I89" s="596"/>
      <c r="K89" s="602">
        <v>77</v>
      </c>
      <c r="L89" s="603" t="s">
        <v>429</v>
      </c>
      <c r="M89" s="595"/>
      <c r="N89" s="596"/>
      <c r="P89" s="602">
        <v>77</v>
      </c>
      <c r="Q89" s="603" t="s">
        <v>429</v>
      </c>
      <c r="R89" s="595"/>
      <c r="S89" s="596"/>
    </row>
    <row r="90" spans="1:19">
      <c r="A90" s="602">
        <v>78</v>
      </c>
      <c r="B90" s="603" t="s">
        <v>430</v>
      </c>
      <c r="C90" s="595"/>
      <c r="D90" s="596"/>
      <c r="E90" s="595"/>
      <c r="F90" s="602">
        <v>78</v>
      </c>
      <c r="G90" s="603" t="s">
        <v>430</v>
      </c>
      <c r="H90" s="595"/>
      <c r="I90" s="596"/>
      <c r="K90" s="602">
        <v>78</v>
      </c>
      <c r="L90" s="603" t="s">
        <v>430</v>
      </c>
      <c r="M90" s="595"/>
      <c r="N90" s="596"/>
      <c r="P90" s="602">
        <v>78</v>
      </c>
      <c r="Q90" s="603" t="s">
        <v>430</v>
      </c>
      <c r="R90" s="595"/>
      <c r="S90" s="596"/>
    </row>
    <row r="91" spans="1:19">
      <c r="A91" s="602">
        <v>79</v>
      </c>
      <c r="B91" s="603" t="s">
        <v>431</v>
      </c>
      <c r="C91" s="595"/>
      <c r="D91" s="596"/>
      <c r="E91" s="595"/>
      <c r="F91" s="602">
        <v>79</v>
      </c>
      <c r="G91" s="603" t="s">
        <v>431</v>
      </c>
      <c r="H91" s="595"/>
      <c r="I91" s="596"/>
      <c r="K91" s="602">
        <v>79</v>
      </c>
      <c r="L91" s="603" t="s">
        <v>431</v>
      </c>
      <c r="M91" s="595"/>
      <c r="N91" s="596"/>
      <c r="P91" s="602">
        <v>79</v>
      </c>
      <c r="Q91" s="603" t="s">
        <v>431</v>
      </c>
      <c r="R91" s="595"/>
      <c r="S91" s="596"/>
    </row>
    <row r="92" spans="1:19">
      <c r="A92" s="602">
        <v>80</v>
      </c>
      <c r="B92" s="603" t="s">
        <v>432</v>
      </c>
      <c r="C92" s="595"/>
      <c r="D92" s="596"/>
      <c r="E92" s="595"/>
      <c r="F92" s="602">
        <v>80</v>
      </c>
      <c r="G92" s="603" t="s">
        <v>432</v>
      </c>
      <c r="H92" s="595"/>
      <c r="I92" s="596"/>
      <c r="K92" s="602">
        <v>80</v>
      </c>
      <c r="L92" s="603" t="s">
        <v>432</v>
      </c>
      <c r="M92" s="595"/>
      <c r="N92" s="596"/>
      <c r="P92" s="602">
        <v>80</v>
      </c>
      <c r="Q92" s="603" t="s">
        <v>432</v>
      </c>
      <c r="R92" s="595"/>
      <c r="S92" s="596"/>
    </row>
    <row r="93" spans="1:19">
      <c r="A93" s="602">
        <v>81</v>
      </c>
      <c r="B93" s="603" t="s">
        <v>433</v>
      </c>
      <c r="C93" s="595"/>
      <c r="D93" s="596"/>
      <c r="E93" s="595"/>
      <c r="F93" s="602">
        <v>81</v>
      </c>
      <c r="G93" s="603" t="s">
        <v>433</v>
      </c>
      <c r="H93" s="595"/>
      <c r="I93" s="596"/>
      <c r="K93" s="602">
        <v>81</v>
      </c>
      <c r="L93" s="603" t="s">
        <v>433</v>
      </c>
      <c r="M93" s="595"/>
      <c r="N93" s="596"/>
      <c r="P93" s="602">
        <v>81</v>
      </c>
      <c r="Q93" s="603" t="s">
        <v>433</v>
      </c>
      <c r="R93" s="595"/>
      <c r="S93" s="596"/>
    </row>
    <row r="94" spans="1:19">
      <c r="A94" s="602">
        <v>82</v>
      </c>
      <c r="B94" s="603" t="s">
        <v>434</v>
      </c>
      <c r="C94" s="595"/>
      <c r="D94" s="596"/>
      <c r="E94" s="595"/>
      <c r="F94" s="602">
        <v>82</v>
      </c>
      <c r="G94" s="603" t="s">
        <v>434</v>
      </c>
      <c r="H94" s="595"/>
      <c r="I94" s="596"/>
      <c r="K94" s="602">
        <v>82</v>
      </c>
      <c r="L94" s="603" t="s">
        <v>434</v>
      </c>
      <c r="M94" s="595"/>
      <c r="N94" s="596"/>
      <c r="P94" s="602">
        <v>82</v>
      </c>
      <c r="Q94" s="603" t="s">
        <v>434</v>
      </c>
      <c r="R94" s="595"/>
      <c r="S94" s="596"/>
    </row>
    <row r="95" spans="1:19">
      <c r="A95" s="602">
        <v>83</v>
      </c>
      <c r="B95" s="603" t="s">
        <v>435</v>
      </c>
      <c r="C95" s="595"/>
      <c r="D95" s="596"/>
      <c r="E95" s="595"/>
      <c r="F95" s="602">
        <v>83</v>
      </c>
      <c r="G95" s="603" t="s">
        <v>435</v>
      </c>
      <c r="H95" s="595"/>
      <c r="I95" s="596"/>
      <c r="K95" s="602">
        <v>83</v>
      </c>
      <c r="L95" s="603" t="s">
        <v>435</v>
      </c>
      <c r="M95" s="595"/>
      <c r="N95" s="596"/>
      <c r="P95" s="602">
        <v>83</v>
      </c>
      <c r="Q95" s="603" t="s">
        <v>435</v>
      </c>
      <c r="R95" s="595"/>
      <c r="S95" s="596"/>
    </row>
    <row r="96" spans="1:19">
      <c r="A96" s="602">
        <v>84</v>
      </c>
      <c r="B96" s="603" t="s">
        <v>436</v>
      </c>
      <c r="C96" s="595"/>
      <c r="D96" s="596"/>
      <c r="E96" s="595"/>
      <c r="F96" s="602">
        <v>84</v>
      </c>
      <c r="G96" s="603" t="s">
        <v>436</v>
      </c>
      <c r="H96" s="595"/>
      <c r="I96" s="596"/>
      <c r="K96" s="602">
        <v>84</v>
      </c>
      <c r="L96" s="603" t="s">
        <v>436</v>
      </c>
      <c r="M96" s="595"/>
      <c r="N96" s="596"/>
      <c r="P96" s="602">
        <v>84</v>
      </c>
      <c r="Q96" s="603" t="s">
        <v>436</v>
      </c>
      <c r="R96" s="595"/>
      <c r="S96" s="596"/>
    </row>
    <row r="97" spans="1:19">
      <c r="A97" s="602">
        <v>85</v>
      </c>
      <c r="B97" s="603" t="s">
        <v>437</v>
      </c>
      <c r="C97" s="595"/>
      <c r="D97" s="596"/>
      <c r="E97" s="595"/>
      <c r="F97" s="602">
        <v>85</v>
      </c>
      <c r="G97" s="603" t="s">
        <v>437</v>
      </c>
      <c r="H97" s="595"/>
      <c r="I97" s="596"/>
      <c r="K97" s="602">
        <v>85</v>
      </c>
      <c r="L97" s="603" t="s">
        <v>437</v>
      </c>
      <c r="M97" s="595"/>
      <c r="N97" s="596"/>
      <c r="P97" s="602">
        <v>85</v>
      </c>
      <c r="Q97" s="603" t="s">
        <v>437</v>
      </c>
      <c r="R97" s="595"/>
      <c r="S97" s="596"/>
    </row>
    <row r="98" spans="1:19">
      <c r="A98" s="602">
        <v>86</v>
      </c>
      <c r="B98" s="603" t="s">
        <v>438</v>
      </c>
      <c r="C98" s="595"/>
      <c r="D98" s="596"/>
      <c r="E98" s="595"/>
      <c r="F98" s="602">
        <v>86</v>
      </c>
      <c r="G98" s="603" t="s">
        <v>438</v>
      </c>
      <c r="H98" s="595"/>
      <c r="I98" s="596"/>
      <c r="K98" s="602">
        <v>86</v>
      </c>
      <c r="L98" s="603" t="s">
        <v>438</v>
      </c>
      <c r="M98" s="595"/>
      <c r="N98" s="596"/>
      <c r="P98" s="602">
        <v>86</v>
      </c>
      <c r="Q98" s="603" t="s">
        <v>438</v>
      </c>
      <c r="R98" s="595"/>
      <c r="S98" s="596"/>
    </row>
    <row r="99" spans="1:19">
      <c r="A99" s="602">
        <v>87</v>
      </c>
      <c r="B99" s="603" t="s">
        <v>439</v>
      </c>
      <c r="C99" s="595"/>
      <c r="D99" s="596"/>
      <c r="E99" s="595"/>
      <c r="F99" s="602">
        <v>87</v>
      </c>
      <c r="G99" s="603" t="s">
        <v>439</v>
      </c>
      <c r="H99" s="595"/>
      <c r="I99" s="596"/>
      <c r="K99" s="602">
        <v>87</v>
      </c>
      <c r="L99" s="603" t="s">
        <v>439</v>
      </c>
      <c r="M99" s="595"/>
      <c r="N99" s="596"/>
      <c r="P99" s="602">
        <v>87</v>
      </c>
      <c r="Q99" s="603" t="s">
        <v>439</v>
      </c>
      <c r="R99" s="595"/>
      <c r="S99" s="596"/>
    </row>
    <row r="100" spans="1:19">
      <c r="A100" s="602">
        <v>88</v>
      </c>
      <c r="B100" s="603" t="s">
        <v>440</v>
      </c>
      <c r="C100" s="595"/>
      <c r="D100" s="596"/>
      <c r="E100" s="595"/>
      <c r="F100" s="602">
        <v>88</v>
      </c>
      <c r="G100" s="603" t="s">
        <v>440</v>
      </c>
      <c r="H100" s="595"/>
      <c r="I100" s="596"/>
      <c r="K100" s="602">
        <v>88</v>
      </c>
      <c r="L100" s="603" t="s">
        <v>440</v>
      </c>
      <c r="M100" s="595"/>
      <c r="N100" s="596"/>
      <c r="P100" s="602">
        <v>88</v>
      </c>
      <c r="Q100" s="603" t="s">
        <v>440</v>
      </c>
      <c r="R100" s="595"/>
      <c r="S100" s="596"/>
    </row>
    <row r="101" spans="1:19">
      <c r="A101" s="602">
        <v>89</v>
      </c>
      <c r="B101" s="603" t="s">
        <v>441</v>
      </c>
      <c r="C101" s="595"/>
      <c r="D101" s="596"/>
      <c r="E101" s="595"/>
      <c r="F101" s="602">
        <v>89</v>
      </c>
      <c r="G101" s="603" t="s">
        <v>441</v>
      </c>
      <c r="H101" s="595"/>
      <c r="I101" s="596"/>
      <c r="K101" s="602">
        <v>89</v>
      </c>
      <c r="L101" s="603" t="s">
        <v>441</v>
      </c>
      <c r="M101" s="595"/>
      <c r="N101" s="596"/>
      <c r="P101" s="602">
        <v>89</v>
      </c>
      <c r="Q101" s="603" t="s">
        <v>441</v>
      </c>
      <c r="R101" s="595"/>
      <c r="S101" s="596"/>
    </row>
    <row r="102" spans="1:19">
      <c r="A102" s="602">
        <v>90</v>
      </c>
      <c r="B102" s="603" t="s">
        <v>442</v>
      </c>
      <c r="C102" s="595"/>
      <c r="D102" s="596"/>
      <c r="E102" s="595"/>
      <c r="F102" s="602">
        <v>90</v>
      </c>
      <c r="G102" s="603" t="s">
        <v>442</v>
      </c>
      <c r="H102" s="595"/>
      <c r="I102" s="596"/>
      <c r="K102" s="602">
        <v>90</v>
      </c>
      <c r="L102" s="603" t="s">
        <v>442</v>
      </c>
      <c r="M102" s="595"/>
      <c r="N102" s="596"/>
      <c r="P102" s="602">
        <v>90</v>
      </c>
      <c r="Q102" s="603" t="s">
        <v>442</v>
      </c>
      <c r="R102" s="595"/>
      <c r="S102" s="596"/>
    </row>
    <row r="103" spans="1:19">
      <c r="A103" s="602">
        <v>91</v>
      </c>
      <c r="B103" s="603" t="s">
        <v>443</v>
      </c>
      <c r="C103" s="595"/>
      <c r="D103" s="596"/>
      <c r="E103" s="595"/>
      <c r="F103" s="602">
        <v>91</v>
      </c>
      <c r="G103" s="603" t="s">
        <v>443</v>
      </c>
      <c r="H103" s="595"/>
      <c r="I103" s="596"/>
      <c r="K103" s="602">
        <v>91</v>
      </c>
      <c r="L103" s="603" t="s">
        <v>443</v>
      </c>
      <c r="M103" s="595"/>
      <c r="N103" s="596"/>
      <c r="P103" s="602">
        <v>91</v>
      </c>
      <c r="Q103" s="603" t="s">
        <v>443</v>
      </c>
      <c r="R103" s="595"/>
      <c r="S103" s="596"/>
    </row>
    <row r="104" spans="1:19">
      <c r="A104" s="602">
        <v>92</v>
      </c>
      <c r="B104" s="603" t="s">
        <v>444</v>
      </c>
      <c r="C104" s="595"/>
      <c r="D104" s="596"/>
      <c r="E104" s="595"/>
      <c r="F104" s="602">
        <v>92</v>
      </c>
      <c r="G104" s="603" t="s">
        <v>444</v>
      </c>
      <c r="H104" s="595"/>
      <c r="I104" s="596"/>
      <c r="K104" s="602">
        <v>92</v>
      </c>
      <c r="L104" s="603" t="s">
        <v>444</v>
      </c>
      <c r="M104" s="595"/>
      <c r="N104" s="596"/>
      <c r="P104" s="602">
        <v>92</v>
      </c>
      <c r="Q104" s="603" t="s">
        <v>444</v>
      </c>
      <c r="R104" s="595"/>
      <c r="S104" s="596"/>
    </row>
    <row r="105" spans="1:19">
      <c r="A105" s="602">
        <v>93</v>
      </c>
      <c r="B105" s="603" t="s">
        <v>445</v>
      </c>
      <c r="C105" s="595"/>
      <c r="D105" s="596"/>
      <c r="E105" s="595"/>
      <c r="F105" s="602">
        <v>93</v>
      </c>
      <c r="G105" s="603" t="s">
        <v>445</v>
      </c>
      <c r="H105" s="595"/>
      <c r="I105" s="596"/>
      <c r="K105" s="602">
        <v>93</v>
      </c>
      <c r="L105" s="603" t="s">
        <v>445</v>
      </c>
      <c r="M105" s="595"/>
      <c r="N105" s="596"/>
      <c r="P105" s="602">
        <v>93</v>
      </c>
      <c r="Q105" s="603" t="s">
        <v>445</v>
      </c>
      <c r="R105" s="595"/>
      <c r="S105" s="596"/>
    </row>
    <row r="106" spans="1:19">
      <c r="A106" s="602">
        <v>94</v>
      </c>
      <c r="B106" s="603" t="s">
        <v>446</v>
      </c>
      <c r="C106" s="595"/>
      <c r="D106" s="596"/>
      <c r="E106" s="595"/>
      <c r="F106" s="602">
        <v>94</v>
      </c>
      <c r="G106" s="603" t="s">
        <v>446</v>
      </c>
      <c r="H106" s="595"/>
      <c r="I106" s="596"/>
      <c r="K106" s="602">
        <v>94</v>
      </c>
      <c r="L106" s="603" t="s">
        <v>446</v>
      </c>
      <c r="M106" s="595"/>
      <c r="N106" s="596"/>
      <c r="P106" s="602">
        <v>94</v>
      </c>
      <c r="Q106" s="603" t="s">
        <v>446</v>
      </c>
      <c r="R106" s="595"/>
      <c r="S106" s="596"/>
    </row>
    <row r="107" spans="1:19">
      <c r="A107" s="602">
        <v>95</v>
      </c>
      <c r="B107" s="603" t="s">
        <v>447</v>
      </c>
      <c r="C107" s="595"/>
      <c r="D107" s="596"/>
      <c r="E107" s="595"/>
      <c r="F107" s="602">
        <v>95</v>
      </c>
      <c r="G107" s="603" t="s">
        <v>447</v>
      </c>
      <c r="H107" s="595"/>
      <c r="I107" s="596"/>
      <c r="K107" s="602">
        <v>95</v>
      </c>
      <c r="L107" s="603" t="s">
        <v>447</v>
      </c>
      <c r="M107" s="595"/>
      <c r="N107" s="596"/>
      <c r="P107" s="602">
        <v>95</v>
      </c>
      <c r="Q107" s="603" t="s">
        <v>447</v>
      </c>
      <c r="R107" s="595"/>
      <c r="S107" s="596"/>
    </row>
    <row r="108" spans="1:19">
      <c r="A108" s="602">
        <v>96</v>
      </c>
      <c r="B108" s="603" t="s">
        <v>448</v>
      </c>
      <c r="C108" s="595"/>
      <c r="D108" s="596"/>
      <c r="E108" s="595"/>
      <c r="F108" s="602">
        <v>96</v>
      </c>
      <c r="G108" s="603" t="s">
        <v>448</v>
      </c>
      <c r="H108" s="595"/>
      <c r="I108" s="596"/>
      <c r="K108" s="602">
        <v>96</v>
      </c>
      <c r="L108" s="603" t="s">
        <v>448</v>
      </c>
      <c r="M108" s="595"/>
      <c r="N108" s="596"/>
      <c r="P108" s="602">
        <v>96</v>
      </c>
      <c r="Q108" s="603" t="s">
        <v>448</v>
      </c>
      <c r="R108" s="595"/>
      <c r="S108" s="596"/>
    </row>
    <row r="109" spans="1:19">
      <c r="A109" s="602">
        <v>97</v>
      </c>
      <c r="B109" s="603" t="s">
        <v>449</v>
      </c>
      <c r="C109" s="595"/>
      <c r="D109" s="596"/>
      <c r="E109" s="595"/>
      <c r="F109" s="602">
        <v>97</v>
      </c>
      <c r="G109" s="603" t="s">
        <v>449</v>
      </c>
      <c r="H109" s="595"/>
      <c r="I109" s="596"/>
      <c r="K109" s="602">
        <v>97</v>
      </c>
      <c r="L109" s="603" t="s">
        <v>449</v>
      </c>
      <c r="M109" s="595"/>
      <c r="N109" s="596"/>
      <c r="P109" s="602">
        <v>97</v>
      </c>
      <c r="Q109" s="603" t="s">
        <v>449</v>
      </c>
      <c r="R109" s="595"/>
      <c r="S109" s="596"/>
    </row>
    <row r="110" spans="1:19">
      <c r="A110" s="602">
        <v>98</v>
      </c>
      <c r="B110" s="603" t="s">
        <v>450</v>
      </c>
      <c r="C110" s="595"/>
      <c r="D110" s="596"/>
      <c r="E110" s="595"/>
      <c r="F110" s="602">
        <v>98</v>
      </c>
      <c r="G110" s="603" t="s">
        <v>450</v>
      </c>
      <c r="H110" s="595"/>
      <c r="I110" s="596"/>
      <c r="K110" s="602">
        <v>98</v>
      </c>
      <c r="L110" s="603" t="s">
        <v>450</v>
      </c>
      <c r="M110" s="595"/>
      <c r="N110" s="596"/>
      <c r="P110" s="602">
        <v>98</v>
      </c>
      <c r="Q110" s="603" t="s">
        <v>450</v>
      </c>
      <c r="R110" s="595"/>
      <c r="S110" s="596"/>
    </row>
    <row r="111" spans="1:19">
      <c r="A111" s="602">
        <v>99</v>
      </c>
      <c r="B111" s="603" t="s">
        <v>451</v>
      </c>
      <c r="C111" s="595"/>
      <c r="D111" s="596"/>
      <c r="E111" s="595"/>
      <c r="F111" s="602">
        <v>99</v>
      </c>
      <c r="G111" s="603" t="s">
        <v>451</v>
      </c>
      <c r="H111" s="595"/>
      <c r="I111" s="596"/>
      <c r="K111" s="602">
        <v>99</v>
      </c>
      <c r="L111" s="603" t="s">
        <v>451</v>
      </c>
      <c r="M111" s="595"/>
      <c r="N111" s="596"/>
      <c r="P111" s="602">
        <v>99</v>
      </c>
      <c r="Q111" s="603" t="s">
        <v>451</v>
      </c>
      <c r="R111" s="595"/>
      <c r="S111" s="596"/>
    </row>
    <row r="112" spans="1:19" ht="13.5" thickBot="1">
      <c r="A112" s="604">
        <v>100</v>
      </c>
      <c r="B112" s="605" t="s">
        <v>452</v>
      </c>
      <c r="C112" s="606"/>
      <c r="D112" s="607"/>
      <c r="E112" s="595"/>
      <c r="F112" s="604">
        <v>100</v>
      </c>
      <c r="G112" s="605" t="s">
        <v>452</v>
      </c>
      <c r="H112" s="606"/>
      <c r="I112" s="607"/>
      <c r="K112" s="604">
        <v>100</v>
      </c>
      <c r="L112" s="605" t="s">
        <v>452</v>
      </c>
      <c r="M112" s="606"/>
      <c r="N112" s="607"/>
      <c r="P112" s="604">
        <v>100</v>
      </c>
      <c r="Q112" s="605" t="s">
        <v>452</v>
      </c>
      <c r="R112" s="606"/>
      <c r="S112" s="607"/>
    </row>
    <row r="118" spans="1:4">
      <c r="A118" s="619" t="s">
        <v>458</v>
      </c>
    </row>
    <row r="119" spans="1:4" ht="13.5" thickBot="1"/>
    <row r="120" spans="1:4" ht="13.5" thickBot="1">
      <c r="A120" s="608"/>
      <c r="B120" s="609"/>
      <c r="C120" s="609"/>
      <c r="D120" s="610"/>
    </row>
    <row r="121" spans="1:4" ht="13.5" thickBot="1">
      <c r="A121" s="612"/>
      <c r="D121" s="613"/>
    </row>
    <row r="122" spans="1:4" ht="15.75" thickBot="1">
      <c r="A122" s="925" t="e">
        <v>#REF!</v>
      </c>
      <c r="B122" s="926"/>
      <c r="C122" s="592"/>
      <c r="D122" s="593"/>
    </row>
    <row r="123" spans="1:4">
      <c r="A123" s="919"/>
      <c r="B123" s="920"/>
      <c r="C123" s="592"/>
      <c r="D123" s="593"/>
    </row>
    <row r="124" spans="1:4">
      <c r="A124" s="594"/>
      <c r="B124" s="595"/>
      <c r="C124" s="595"/>
      <c r="D124" s="596"/>
    </row>
    <row r="125" spans="1:4">
      <c r="A125" s="927" t="e">
        <f>IF(OR((A122&gt;9999999999),(A122&lt;0)),"Invalid Entry - More than 1000 crore OR -ve value",IF(A122=0, "",+CONCATENATE(U121,B132,D132,B131,D131,B130,D130,B129,D129,B128,D128,B127," Only")))</f>
        <v>#REF!</v>
      </c>
      <c r="B125" s="928"/>
      <c r="C125" s="928"/>
      <c r="D125" s="929"/>
    </row>
    <row r="126" spans="1:4">
      <c r="A126" s="594"/>
      <c r="B126" s="595"/>
      <c r="C126" s="595"/>
      <c r="D126" s="596"/>
    </row>
    <row r="127" spans="1:4">
      <c r="A127" s="597" t="e">
        <f>-INT(A122/100)*100+ROUND(A122,0)</f>
        <v>#REF!</v>
      </c>
      <c r="B127" s="595" t="e">
        <f t="shared" ref="B127:B132" si="6">IF(A127=0,"",LOOKUP(A127,$A$13:$A$112,$B$13:$B$112))</f>
        <v>#REF!</v>
      </c>
      <c r="C127" s="595"/>
      <c r="D127" s="598"/>
    </row>
    <row r="128" spans="1:4">
      <c r="A128" s="597" t="e">
        <f>-INT(A122/1000)*10+INT(A122/100)</f>
        <v>#REF!</v>
      </c>
      <c r="B128" s="595" t="e">
        <f t="shared" si="6"/>
        <v>#REF!</v>
      </c>
      <c r="C128" s="595"/>
      <c r="D128" s="598" t="e">
        <f>+IF(B128="",""," Hundred ")</f>
        <v>#REF!</v>
      </c>
    </row>
    <row r="129" spans="1:4">
      <c r="A129" s="597" t="e">
        <f>-INT(A122/100000)*100+INT(A122/1000)</f>
        <v>#REF!</v>
      </c>
      <c r="B129" s="595" t="e">
        <f t="shared" si="6"/>
        <v>#REF!</v>
      </c>
      <c r="C129" s="595"/>
      <c r="D129" s="598" t="e">
        <f>IF((B129=""),IF(C129="",""," Thousand ")," Thousand ")</f>
        <v>#REF!</v>
      </c>
    </row>
    <row r="130" spans="1:4">
      <c r="A130" s="597" t="e">
        <f>-INT(A122/10000000)*100+INT(A122/100000)</f>
        <v>#REF!</v>
      </c>
      <c r="B130" s="595" t="e">
        <f t="shared" si="6"/>
        <v>#REF!</v>
      </c>
      <c r="C130" s="595"/>
      <c r="D130" s="598" t="e">
        <f>IF((B130=""),IF(C130="",""," Lac ")," Lac ")</f>
        <v>#REF!</v>
      </c>
    </row>
    <row r="131" spans="1:4">
      <c r="A131" s="597" t="e">
        <f>-INT(A122/1000000000)*100+INT(A122/10000000)</f>
        <v>#REF!</v>
      </c>
      <c r="B131" s="599" t="e">
        <f t="shared" si="6"/>
        <v>#REF!</v>
      </c>
      <c r="C131" s="595"/>
      <c r="D131" s="598" t="e">
        <f>IF((B131=""),IF(C131="",""," Crore ")," Crore ")</f>
        <v>#REF!</v>
      </c>
    </row>
    <row r="132" spans="1:4">
      <c r="A132" s="600" t="e">
        <f>-INT(A122/10000000000)*1000+INT(A122/1000000000)</f>
        <v>#REF!</v>
      </c>
      <c r="B132" s="599" t="e">
        <f t="shared" si="6"/>
        <v>#REF!</v>
      </c>
      <c r="C132" s="595"/>
      <c r="D132" s="598" t="e">
        <f>IF((B132=""),IF(C132="",""," Hundred ")," Hundred ")</f>
        <v>#REF!</v>
      </c>
    </row>
    <row r="133" spans="1:4">
      <c r="A133" s="601"/>
      <c r="B133" s="595"/>
      <c r="C133" s="595"/>
      <c r="D133" s="596"/>
    </row>
    <row r="134" spans="1:4">
      <c r="A134" s="602">
        <v>1</v>
      </c>
      <c r="B134" s="603" t="s">
        <v>353</v>
      </c>
      <c r="C134" s="595"/>
      <c r="D134" s="596"/>
    </row>
    <row r="135" spans="1:4">
      <c r="A135" s="602">
        <v>2</v>
      </c>
      <c r="B135" s="603" t="s">
        <v>354</v>
      </c>
      <c r="C135" s="595"/>
      <c r="D135" s="596"/>
    </row>
    <row r="136" spans="1:4">
      <c r="A136" s="602">
        <v>3</v>
      </c>
      <c r="B136" s="603" t="s">
        <v>355</v>
      </c>
      <c r="C136" s="595"/>
      <c r="D136" s="596"/>
    </row>
    <row r="137" spans="1:4">
      <c r="A137" s="602">
        <v>4</v>
      </c>
      <c r="B137" s="603" t="s">
        <v>356</v>
      </c>
      <c r="C137" s="595"/>
      <c r="D137" s="596"/>
    </row>
    <row r="138" spans="1:4">
      <c r="A138" s="602">
        <v>5</v>
      </c>
      <c r="B138" s="603" t="s">
        <v>357</v>
      </c>
      <c r="C138" s="595"/>
      <c r="D138" s="596"/>
    </row>
    <row r="139" spans="1:4">
      <c r="A139" s="602">
        <v>6</v>
      </c>
      <c r="B139" s="603" t="s">
        <v>358</v>
      </c>
      <c r="C139" s="595"/>
      <c r="D139" s="596"/>
    </row>
    <row r="140" spans="1:4">
      <c r="A140" s="602">
        <v>7</v>
      </c>
      <c r="B140" s="603" t="s">
        <v>359</v>
      </c>
      <c r="C140" s="595"/>
      <c r="D140" s="596"/>
    </row>
    <row r="141" spans="1:4">
      <c r="A141" s="602">
        <v>8</v>
      </c>
      <c r="B141" s="603" t="s">
        <v>360</v>
      </c>
      <c r="C141" s="595"/>
      <c r="D141" s="596"/>
    </row>
    <row r="142" spans="1:4">
      <c r="A142" s="602">
        <v>9</v>
      </c>
      <c r="B142" s="603" t="s">
        <v>361</v>
      </c>
      <c r="C142" s="595"/>
      <c r="D142" s="596"/>
    </row>
    <row r="143" spans="1:4">
      <c r="A143" s="602">
        <v>10</v>
      </c>
      <c r="B143" s="603" t="s">
        <v>362</v>
      </c>
      <c r="C143" s="595"/>
      <c r="D143" s="596"/>
    </row>
    <row r="144" spans="1:4">
      <c r="A144" s="602">
        <v>11</v>
      </c>
      <c r="B144" s="603" t="s">
        <v>363</v>
      </c>
      <c r="C144" s="595"/>
      <c r="D144" s="596"/>
    </row>
    <row r="145" spans="1:4">
      <c r="A145" s="602">
        <v>12</v>
      </c>
      <c r="B145" s="603" t="s">
        <v>364</v>
      </c>
      <c r="C145" s="595"/>
      <c r="D145" s="596"/>
    </row>
    <row r="146" spans="1:4">
      <c r="A146" s="602">
        <v>13</v>
      </c>
      <c r="B146" s="603" t="s">
        <v>365</v>
      </c>
      <c r="C146" s="595"/>
      <c r="D146" s="596"/>
    </row>
    <row r="147" spans="1:4">
      <c r="A147" s="602">
        <v>14</v>
      </c>
      <c r="B147" s="603" t="s">
        <v>366</v>
      </c>
      <c r="C147" s="595"/>
      <c r="D147" s="596"/>
    </row>
    <row r="148" spans="1:4">
      <c r="A148" s="602">
        <v>15</v>
      </c>
      <c r="B148" s="603" t="s">
        <v>367</v>
      </c>
      <c r="C148" s="595"/>
      <c r="D148" s="596"/>
    </row>
    <row r="149" spans="1:4">
      <c r="A149" s="602">
        <v>16</v>
      </c>
      <c r="B149" s="603" t="s">
        <v>368</v>
      </c>
      <c r="C149" s="595"/>
      <c r="D149" s="596"/>
    </row>
    <row r="150" spans="1:4">
      <c r="A150" s="602">
        <v>17</v>
      </c>
      <c r="B150" s="603" t="s">
        <v>369</v>
      </c>
      <c r="C150" s="595"/>
      <c r="D150" s="596"/>
    </row>
    <row r="151" spans="1:4">
      <c r="A151" s="602">
        <v>18</v>
      </c>
      <c r="B151" s="603" t="s">
        <v>370</v>
      </c>
      <c r="C151" s="595"/>
      <c r="D151" s="596"/>
    </row>
    <row r="152" spans="1:4">
      <c r="A152" s="602">
        <v>19</v>
      </c>
      <c r="B152" s="603" t="s">
        <v>371</v>
      </c>
      <c r="C152" s="595"/>
      <c r="D152" s="596"/>
    </row>
    <row r="153" spans="1:4">
      <c r="A153" s="602">
        <v>20</v>
      </c>
      <c r="B153" s="603" t="s">
        <v>372</v>
      </c>
      <c r="C153" s="595"/>
      <c r="D153" s="596"/>
    </row>
    <row r="154" spans="1:4">
      <c r="A154" s="602">
        <v>21</v>
      </c>
      <c r="B154" s="603" t="s">
        <v>373</v>
      </c>
      <c r="C154" s="595"/>
      <c r="D154" s="596"/>
    </row>
    <row r="155" spans="1:4">
      <c r="A155" s="602">
        <v>22</v>
      </c>
      <c r="B155" s="603" t="s">
        <v>374</v>
      </c>
      <c r="C155" s="595"/>
      <c r="D155" s="596"/>
    </row>
    <row r="156" spans="1:4">
      <c r="A156" s="602">
        <v>23</v>
      </c>
      <c r="B156" s="603" t="s">
        <v>375</v>
      </c>
      <c r="C156" s="595"/>
      <c r="D156" s="596"/>
    </row>
    <row r="157" spans="1:4">
      <c r="A157" s="602">
        <v>24</v>
      </c>
      <c r="B157" s="603" t="s">
        <v>376</v>
      </c>
      <c r="C157" s="595"/>
      <c r="D157" s="596"/>
    </row>
    <row r="158" spans="1:4">
      <c r="A158" s="602">
        <v>25</v>
      </c>
      <c r="B158" s="603" t="s">
        <v>377</v>
      </c>
      <c r="C158" s="595"/>
      <c r="D158" s="596"/>
    </row>
    <row r="159" spans="1:4">
      <c r="A159" s="602">
        <v>26</v>
      </c>
      <c r="B159" s="603" t="s">
        <v>378</v>
      </c>
      <c r="C159" s="595"/>
      <c r="D159" s="596"/>
    </row>
    <row r="160" spans="1:4">
      <c r="A160" s="602">
        <v>27</v>
      </c>
      <c r="B160" s="603" t="s">
        <v>379</v>
      </c>
      <c r="C160" s="595"/>
      <c r="D160" s="596"/>
    </row>
    <row r="161" spans="1:4">
      <c r="A161" s="602">
        <v>28</v>
      </c>
      <c r="B161" s="603" t="s">
        <v>380</v>
      </c>
      <c r="C161" s="595"/>
      <c r="D161" s="596"/>
    </row>
    <row r="162" spans="1:4">
      <c r="A162" s="602">
        <v>29</v>
      </c>
      <c r="B162" s="603" t="s">
        <v>381</v>
      </c>
      <c r="C162" s="595"/>
      <c r="D162" s="596"/>
    </row>
    <row r="163" spans="1:4">
      <c r="A163" s="602">
        <v>30</v>
      </c>
      <c r="B163" s="603" t="s">
        <v>382</v>
      </c>
      <c r="C163" s="595"/>
      <c r="D163" s="596"/>
    </row>
    <row r="164" spans="1:4">
      <c r="A164" s="602">
        <v>31</v>
      </c>
      <c r="B164" s="603" t="s">
        <v>383</v>
      </c>
      <c r="C164" s="595"/>
      <c r="D164" s="596"/>
    </row>
    <row r="165" spans="1:4">
      <c r="A165" s="602">
        <v>32</v>
      </c>
      <c r="B165" s="603" t="s">
        <v>384</v>
      </c>
      <c r="C165" s="595"/>
      <c r="D165" s="596"/>
    </row>
    <row r="166" spans="1:4">
      <c r="A166" s="602">
        <v>33</v>
      </c>
      <c r="B166" s="603" t="s">
        <v>385</v>
      </c>
      <c r="C166" s="595"/>
      <c r="D166" s="596"/>
    </row>
    <row r="167" spans="1:4">
      <c r="A167" s="602">
        <v>34</v>
      </c>
      <c r="B167" s="603" t="s">
        <v>386</v>
      </c>
      <c r="C167" s="595"/>
      <c r="D167" s="596"/>
    </row>
    <row r="168" spans="1:4">
      <c r="A168" s="602">
        <v>35</v>
      </c>
      <c r="B168" s="603" t="s">
        <v>387</v>
      </c>
      <c r="C168" s="595"/>
      <c r="D168" s="596"/>
    </row>
    <row r="169" spans="1:4">
      <c r="A169" s="602">
        <v>36</v>
      </c>
      <c r="B169" s="603" t="s">
        <v>388</v>
      </c>
      <c r="C169" s="595"/>
      <c r="D169" s="596"/>
    </row>
    <row r="170" spans="1:4">
      <c r="A170" s="602">
        <v>37</v>
      </c>
      <c r="B170" s="603" t="s">
        <v>389</v>
      </c>
      <c r="C170" s="595"/>
      <c r="D170" s="596"/>
    </row>
    <row r="171" spans="1:4">
      <c r="A171" s="602">
        <v>38</v>
      </c>
      <c r="B171" s="603" t="s">
        <v>390</v>
      </c>
      <c r="C171" s="595"/>
      <c r="D171" s="596"/>
    </row>
    <row r="172" spans="1:4">
      <c r="A172" s="602">
        <v>39</v>
      </c>
      <c r="B172" s="603" t="s">
        <v>391</v>
      </c>
      <c r="C172" s="595"/>
      <c r="D172" s="596"/>
    </row>
    <row r="173" spans="1:4">
      <c r="A173" s="602">
        <v>40</v>
      </c>
      <c r="B173" s="603" t="s">
        <v>392</v>
      </c>
      <c r="C173" s="595"/>
      <c r="D173" s="596"/>
    </row>
    <row r="174" spans="1:4">
      <c r="A174" s="602">
        <v>41</v>
      </c>
      <c r="B174" s="603" t="s">
        <v>393</v>
      </c>
      <c r="C174" s="595"/>
      <c r="D174" s="596"/>
    </row>
    <row r="175" spans="1:4">
      <c r="A175" s="602">
        <v>42</v>
      </c>
      <c r="B175" s="603" t="s">
        <v>394</v>
      </c>
      <c r="C175" s="595"/>
      <c r="D175" s="596"/>
    </row>
    <row r="176" spans="1:4">
      <c r="A176" s="602">
        <v>43</v>
      </c>
      <c r="B176" s="603" t="s">
        <v>395</v>
      </c>
      <c r="C176" s="595"/>
      <c r="D176" s="596"/>
    </row>
    <row r="177" spans="1:4">
      <c r="A177" s="602">
        <v>44</v>
      </c>
      <c r="B177" s="603" t="s">
        <v>396</v>
      </c>
      <c r="C177" s="595"/>
      <c r="D177" s="596"/>
    </row>
    <row r="178" spans="1:4">
      <c r="A178" s="602">
        <v>45</v>
      </c>
      <c r="B178" s="603" t="s">
        <v>397</v>
      </c>
      <c r="C178" s="595"/>
      <c r="D178" s="596"/>
    </row>
    <row r="179" spans="1:4">
      <c r="A179" s="602">
        <v>46</v>
      </c>
      <c r="B179" s="603" t="s">
        <v>398</v>
      </c>
      <c r="C179" s="595"/>
      <c r="D179" s="596"/>
    </row>
    <row r="180" spans="1:4">
      <c r="A180" s="602">
        <v>47</v>
      </c>
      <c r="B180" s="603" t="s">
        <v>399</v>
      </c>
      <c r="C180" s="595"/>
      <c r="D180" s="596"/>
    </row>
    <row r="181" spans="1:4">
      <c r="A181" s="602">
        <v>48</v>
      </c>
      <c r="B181" s="603" t="s">
        <v>400</v>
      </c>
      <c r="C181" s="595"/>
      <c r="D181" s="596"/>
    </row>
    <row r="182" spans="1:4">
      <c r="A182" s="602">
        <v>49</v>
      </c>
      <c r="B182" s="603" t="s">
        <v>401</v>
      </c>
      <c r="C182" s="595"/>
      <c r="D182" s="596"/>
    </row>
    <row r="183" spans="1:4">
      <c r="A183" s="602">
        <v>50</v>
      </c>
      <c r="B183" s="603" t="s">
        <v>402</v>
      </c>
      <c r="C183" s="595"/>
      <c r="D183" s="596"/>
    </row>
    <row r="184" spans="1:4">
      <c r="A184" s="602">
        <v>51</v>
      </c>
      <c r="B184" s="603" t="s">
        <v>403</v>
      </c>
      <c r="C184" s="595"/>
      <c r="D184" s="596"/>
    </row>
    <row r="185" spans="1:4">
      <c r="A185" s="602">
        <v>52</v>
      </c>
      <c r="B185" s="603" t="s">
        <v>404</v>
      </c>
      <c r="C185" s="595"/>
      <c r="D185" s="596"/>
    </row>
    <row r="186" spans="1:4">
      <c r="A186" s="602">
        <v>53</v>
      </c>
      <c r="B186" s="603" t="s">
        <v>405</v>
      </c>
      <c r="C186" s="595"/>
      <c r="D186" s="596"/>
    </row>
    <row r="187" spans="1:4">
      <c r="A187" s="602">
        <v>54</v>
      </c>
      <c r="B187" s="603" t="s">
        <v>406</v>
      </c>
      <c r="C187" s="595"/>
      <c r="D187" s="596"/>
    </row>
    <row r="188" spans="1:4">
      <c r="A188" s="602">
        <v>55</v>
      </c>
      <c r="B188" s="603" t="s">
        <v>407</v>
      </c>
      <c r="C188" s="595"/>
      <c r="D188" s="596"/>
    </row>
    <row r="189" spans="1:4">
      <c r="A189" s="602">
        <v>56</v>
      </c>
      <c r="B189" s="603" t="s">
        <v>408</v>
      </c>
      <c r="C189" s="595"/>
      <c r="D189" s="596"/>
    </row>
    <row r="190" spans="1:4">
      <c r="A190" s="602">
        <v>57</v>
      </c>
      <c r="B190" s="603" t="s">
        <v>409</v>
      </c>
      <c r="C190" s="595"/>
      <c r="D190" s="596"/>
    </row>
    <row r="191" spans="1:4">
      <c r="A191" s="602">
        <v>58</v>
      </c>
      <c r="B191" s="603" t="s">
        <v>410</v>
      </c>
      <c r="C191" s="595"/>
      <c r="D191" s="596"/>
    </row>
    <row r="192" spans="1:4">
      <c r="A192" s="602">
        <v>59</v>
      </c>
      <c r="B192" s="603" t="s">
        <v>411</v>
      </c>
      <c r="C192" s="595"/>
      <c r="D192" s="596"/>
    </row>
    <row r="193" spans="1:4">
      <c r="A193" s="602">
        <v>60</v>
      </c>
      <c r="B193" s="603" t="s">
        <v>412</v>
      </c>
      <c r="C193" s="595"/>
      <c r="D193" s="596"/>
    </row>
    <row r="194" spans="1:4">
      <c r="A194" s="602">
        <v>61</v>
      </c>
      <c r="B194" s="603" t="s">
        <v>413</v>
      </c>
      <c r="C194" s="595"/>
      <c r="D194" s="596"/>
    </row>
    <row r="195" spans="1:4">
      <c r="A195" s="602">
        <v>62</v>
      </c>
      <c r="B195" s="603" t="s">
        <v>414</v>
      </c>
      <c r="C195" s="595"/>
      <c r="D195" s="596"/>
    </row>
    <row r="196" spans="1:4">
      <c r="A196" s="602">
        <v>63</v>
      </c>
      <c r="B196" s="603" t="s">
        <v>415</v>
      </c>
      <c r="C196" s="595"/>
      <c r="D196" s="596"/>
    </row>
    <row r="197" spans="1:4">
      <c r="A197" s="602">
        <v>64</v>
      </c>
      <c r="B197" s="603" t="s">
        <v>416</v>
      </c>
      <c r="C197" s="595"/>
      <c r="D197" s="596"/>
    </row>
    <row r="198" spans="1:4">
      <c r="A198" s="602">
        <v>65</v>
      </c>
      <c r="B198" s="603" t="s">
        <v>417</v>
      </c>
      <c r="C198" s="595"/>
      <c r="D198" s="596"/>
    </row>
    <row r="199" spans="1:4">
      <c r="A199" s="602">
        <v>66</v>
      </c>
      <c r="B199" s="603" t="s">
        <v>418</v>
      </c>
      <c r="C199" s="595"/>
      <c r="D199" s="596"/>
    </row>
    <row r="200" spans="1:4">
      <c r="A200" s="602">
        <v>67</v>
      </c>
      <c r="B200" s="603" t="s">
        <v>419</v>
      </c>
      <c r="C200" s="595"/>
      <c r="D200" s="596"/>
    </row>
    <row r="201" spans="1:4">
      <c r="A201" s="602">
        <v>68</v>
      </c>
      <c r="B201" s="603" t="s">
        <v>420</v>
      </c>
      <c r="C201" s="595"/>
      <c r="D201" s="596"/>
    </row>
    <row r="202" spans="1:4">
      <c r="A202" s="602">
        <v>69</v>
      </c>
      <c r="B202" s="603" t="s">
        <v>421</v>
      </c>
      <c r="C202" s="595"/>
      <c r="D202" s="596"/>
    </row>
    <row r="203" spans="1:4">
      <c r="A203" s="602">
        <v>70</v>
      </c>
      <c r="B203" s="603" t="s">
        <v>422</v>
      </c>
      <c r="C203" s="595"/>
      <c r="D203" s="596"/>
    </row>
    <row r="204" spans="1:4">
      <c r="A204" s="602">
        <v>71</v>
      </c>
      <c r="B204" s="603" t="s">
        <v>423</v>
      </c>
      <c r="C204" s="595"/>
      <c r="D204" s="596"/>
    </row>
    <row r="205" spans="1:4">
      <c r="A205" s="602">
        <v>72</v>
      </c>
      <c r="B205" s="603" t="s">
        <v>424</v>
      </c>
      <c r="C205" s="595"/>
      <c r="D205" s="596"/>
    </row>
    <row r="206" spans="1:4">
      <c r="A206" s="602">
        <v>73</v>
      </c>
      <c r="B206" s="603" t="s">
        <v>425</v>
      </c>
      <c r="C206" s="595"/>
      <c r="D206" s="596"/>
    </row>
    <row r="207" spans="1:4">
      <c r="A207" s="602">
        <v>74</v>
      </c>
      <c r="B207" s="603" t="s">
        <v>426</v>
      </c>
      <c r="C207" s="595"/>
      <c r="D207" s="596"/>
    </row>
    <row r="208" spans="1:4">
      <c r="A208" s="602">
        <v>75</v>
      </c>
      <c r="B208" s="603" t="s">
        <v>427</v>
      </c>
      <c r="C208" s="595"/>
      <c r="D208" s="596"/>
    </row>
    <row r="209" spans="1:4">
      <c r="A209" s="602">
        <v>76</v>
      </c>
      <c r="B209" s="603" t="s">
        <v>428</v>
      </c>
      <c r="C209" s="595"/>
      <c r="D209" s="596"/>
    </row>
    <row r="210" spans="1:4">
      <c r="A210" s="602">
        <v>77</v>
      </c>
      <c r="B210" s="603" t="s">
        <v>429</v>
      </c>
      <c r="C210" s="595"/>
      <c r="D210" s="596"/>
    </row>
    <row r="211" spans="1:4">
      <c r="A211" s="602">
        <v>78</v>
      </c>
      <c r="B211" s="603" t="s">
        <v>430</v>
      </c>
      <c r="C211" s="595"/>
      <c r="D211" s="596"/>
    </row>
    <row r="212" spans="1:4">
      <c r="A212" s="602">
        <v>79</v>
      </c>
      <c r="B212" s="603" t="s">
        <v>431</v>
      </c>
      <c r="C212" s="595"/>
      <c r="D212" s="596"/>
    </row>
    <row r="213" spans="1:4">
      <c r="A213" s="602">
        <v>80</v>
      </c>
      <c r="B213" s="603" t="s">
        <v>432</v>
      </c>
      <c r="C213" s="595"/>
      <c r="D213" s="596"/>
    </row>
    <row r="214" spans="1:4">
      <c r="A214" s="602">
        <v>81</v>
      </c>
      <c r="B214" s="603" t="s">
        <v>433</v>
      </c>
      <c r="C214" s="595"/>
      <c r="D214" s="596"/>
    </row>
    <row r="215" spans="1:4">
      <c r="A215" s="602">
        <v>82</v>
      </c>
      <c r="B215" s="603" t="s">
        <v>434</v>
      </c>
      <c r="C215" s="595"/>
      <c r="D215" s="596"/>
    </row>
    <row r="216" spans="1:4">
      <c r="A216" s="602">
        <v>83</v>
      </c>
      <c r="B216" s="603" t="s">
        <v>435</v>
      </c>
      <c r="C216" s="595"/>
      <c r="D216" s="596"/>
    </row>
    <row r="217" spans="1:4">
      <c r="A217" s="602">
        <v>84</v>
      </c>
      <c r="B217" s="603" t="s">
        <v>436</v>
      </c>
      <c r="C217" s="595"/>
      <c r="D217" s="596"/>
    </row>
    <row r="218" spans="1:4">
      <c r="A218" s="602">
        <v>85</v>
      </c>
      <c r="B218" s="603" t="s">
        <v>437</v>
      </c>
      <c r="C218" s="595"/>
      <c r="D218" s="596"/>
    </row>
    <row r="219" spans="1:4">
      <c r="A219" s="602">
        <v>86</v>
      </c>
      <c r="B219" s="603" t="s">
        <v>438</v>
      </c>
      <c r="C219" s="595"/>
      <c r="D219" s="596"/>
    </row>
    <row r="220" spans="1:4">
      <c r="A220" s="602">
        <v>87</v>
      </c>
      <c r="B220" s="603" t="s">
        <v>439</v>
      </c>
      <c r="C220" s="595"/>
      <c r="D220" s="596"/>
    </row>
    <row r="221" spans="1:4">
      <c r="A221" s="602">
        <v>88</v>
      </c>
      <c r="B221" s="603" t="s">
        <v>440</v>
      </c>
      <c r="C221" s="595"/>
      <c r="D221" s="596"/>
    </row>
    <row r="222" spans="1:4">
      <c r="A222" s="602">
        <v>89</v>
      </c>
      <c r="B222" s="603" t="s">
        <v>441</v>
      </c>
      <c r="C222" s="595"/>
      <c r="D222" s="596"/>
    </row>
    <row r="223" spans="1:4">
      <c r="A223" s="602">
        <v>90</v>
      </c>
      <c r="B223" s="603" t="s">
        <v>442</v>
      </c>
      <c r="C223" s="595"/>
      <c r="D223" s="596"/>
    </row>
    <row r="224" spans="1:4">
      <c r="A224" s="602">
        <v>91</v>
      </c>
      <c r="B224" s="603" t="s">
        <v>443</v>
      </c>
      <c r="C224" s="595"/>
      <c r="D224" s="596"/>
    </row>
    <row r="225" spans="1:4">
      <c r="A225" s="602">
        <v>92</v>
      </c>
      <c r="B225" s="603" t="s">
        <v>444</v>
      </c>
      <c r="C225" s="595"/>
      <c r="D225" s="596"/>
    </row>
    <row r="226" spans="1:4">
      <c r="A226" s="602">
        <v>93</v>
      </c>
      <c r="B226" s="603" t="s">
        <v>445</v>
      </c>
      <c r="C226" s="595"/>
      <c r="D226" s="596"/>
    </row>
    <row r="227" spans="1:4">
      <c r="A227" s="602">
        <v>94</v>
      </c>
      <c r="B227" s="603" t="s">
        <v>446</v>
      </c>
      <c r="C227" s="595"/>
      <c r="D227" s="596"/>
    </row>
    <row r="228" spans="1:4">
      <c r="A228" s="602">
        <v>95</v>
      </c>
      <c r="B228" s="603" t="s">
        <v>447</v>
      </c>
      <c r="C228" s="595"/>
      <c r="D228" s="596"/>
    </row>
    <row r="229" spans="1:4">
      <c r="A229" s="602">
        <v>96</v>
      </c>
      <c r="B229" s="603" t="s">
        <v>448</v>
      </c>
      <c r="C229" s="595"/>
      <c r="D229" s="596"/>
    </row>
    <row r="230" spans="1:4">
      <c r="A230" s="602">
        <v>97</v>
      </c>
      <c r="B230" s="603" t="s">
        <v>449</v>
      </c>
      <c r="C230" s="595"/>
      <c r="D230" s="596"/>
    </row>
    <row r="231" spans="1:4">
      <c r="A231" s="602">
        <v>98</v>
      </c>
      <c r="B231" s="603" t="s">
        <v>450</v>
      </c>
      <c r="C231" s="595"/>
      <c r="D231" s="596"/>
    </row>
    <row r="232" spans="1:4">
      <c r="A232" s="602">
        <v>99</v>
      </c>
      <c r="B232" s="603" t="s">
        <v>451</v>
      </c>
      <c r="C232" s="595"/>
      <c r="D232" s="596"/>
    </row>
    <row r="233" spans="1:4" ht="13.5" thickBot="1">
      <c r="A233" s="604">
        <v>100</v>
      </c>
      <c r="B233" s="605" t="s">
        <v>452</v>
      </c>
      <c r="C233" s="606"/>
      <c r="D233" s="607"/>
    </row>
  </sheetData>
  <sheetProtection selectLockedCells="1"/>
  <customSheetViews>
    <customSheetView guid="{89CB4E6A-722E-4E39-885D-E2A6D0D08321}" hiddenColumns="1" state="hidden" topLeftCell="P1">
      <selection activeCell="DT28" sqref="DT28"/>
      <pageMargins left="0.75" right="0.75" top="1" bottom="1" header="0.5" footer="0.5"/>
      <pageSetup orientation="portrait" r:id="rId1"/>
      <headerFooter alignWithMargins="0"/>
    </customSheetView>
    <customSheetView guid="{915C64AD-BD67-44F0-9117-5B9D998BA799}" hiddenColumns="1" state="hidden" topLeftCell="P1">
      <selection activeCell="DT28" sqref="DT28"/>
      <pageMargins left="0.75" right="0.75" top="1" bottom="1" header="0.5" footer="0.5"/>
      <pageSetup orientation="portrait" r:id="rId2"/>
      <headerFooter alignWithMargins="0"/>
    </customSheetView>
    <customSheetView guid="{18EA11B4-BD82-47BF-99FA-7AB19BF74D0B}"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A58DB4DF-40C7-4BEB-B85E-6BD6F54941CF}" hiddenColumns="1" state="hidden" topLeftCell="P1">
      <selection activeCell="DT28" sqref="DT28"/>
      <pageMargins left="0.75" right="0.75" top="1" bottom="1" header="0.5" footer="0.5"/>
      <pageSetup orientation="portrait" r:id="rId6"/>
      <headerFooter alignWithMargins="0"/>
    </customSheetView>
    <customSheetView guid="{889C3D82-0A24-4765-A688-A80A782F5056}" hiddenColumns="1" state="hidden" topLeftCell="P1">
      <selection activeCell="DT28" sqref="DT28"/>
      <pageMargins left="0.75" right="0.75" top="1" bottom="1" header="0.5" footer="0.5"/>
      <pageSetup orientation="portrait" r:id="rId7"/>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Vikash Chandra {विकास चंद्र}</cp:lastModifiedBy>
  <cp:lastPrinted>2025-05-22T04:52:45Z</cp:lastPrinted>
  <dcterms:created xsi:type="dcterms:W3CDTF">2014-08-12T11:34:40Z</dcterms:created>
  <dcterms:modified xsi:type="dcterms:W3CDTF">2025-05-22T08:35:57Z</dcterms:modified>
</cp:coreProperties>
</file>