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updateLinks="never" codeName="ThisWorkbook" defaultThemeVersion="124226"/>
  <mc:AlternateContent xmlns:mc="http://schemas.openxmlformats.org/markup-compatibility/2006">
    <mc:Choice Requires="x15">
      <x15ac:absPath xmlns:x15ac="http://schemas.microsoft.com/office/spreadsheetml/2010/11/ac" url="D:\Vikash Chandra\RTM\TW03 Pang - Kaithal\Bidding Document TW03 _ Pang _ Kaithal\"/>
    </mc:Choice>
  </mc:AlternateContent>
  <xr:revisionPtr revIDLastSave="0" documentId="13_ncr:1_{EC261747-B264-4643-9047-5E3F2A5F14A8}" xr6:coauthVersionLast="47" xr6:coauthVersionMax="47" xr10:uidLastSave="{00000000-0000-0000-0000-000000000000}"/>
  <bookViews>
    <workbookView xWindow="-120" yWindow="-120" windowWidth="29040" windowHeight="15720" tabRatio="782" firstSheet="1" activeTab="1" xr2:uid="{00000000-000D-0000-FFFF-FFFF00000000}"/>
  </bookViews>
  <sheets>
    <sheet name="Basic" sheetId="1" state="hidden" r:id="rId1"/>
    <sheet name="Cover" sheetId="2" r:id="rId2"/>
    <sheet name="Instructions" sheetId="3" state="hidden" r:id="rId3"/>
    <sheet name="Names of Bidder" sheetId="4" r:id="rId4"/>
    <sheet name="Sch-1" sheetId="5" r:id="rId5"/>
    <sheet name="Sch-2" sheetId="6" r:id="rId6"/>
    <sheet name="Sch-3" sheetId="7" r:id="rId7"/>
    <sheet name="Sch-4" sheetId="8" r:id="rId8"/>
    <sheet name="Sch-5" sheetId="9" r:id="rId9"/>
    <sheet name="Sch-5 after discount" sheetId="10" state="hidden" r:id="rId10"/>
    <sheet name="Sch-6" sheetId="11" r:id="rId11"/>
    <sheet name="Sch-6 After Discount" sheetId="12" state="hidden" r:id="rId12"/>
    <sheet name="Sch-6 (After Discount)" sheetId="13" r:id="rId13"/>
    <sheet name="Sch-7" sheetId="14" r:id="rId14"/>
    <sheet name="Discount" sheetId="15" r:id="rId15"/>
    <sheet name="Octroi" sheetId="16" state="hidden" r:id="rId16"/>
    <sheet name="Entry Tax" sheetId="17" state="hidden" r:id="rId17"/>
    <sheet name="Other Taxes &amp; Duties" sheetId="18" state="hidden" r:id="rId18"/>
    <sheet name="Bid Form 2nd Envelope" sheetId="19" r:id="rId19"/>
    <sheet name="Contracts-Template" sheetId="20" state="hidden" r:id="rId20"/>
    <sheet name="Sheet1" sheetId="21" state="hidden" r:id="rId21"/>
    <sheet name="N-W (Cr.)" sheetId="22" state="hidden" r:id="rId22"/>
  </sheets>
  <externalReferences>
    <externalReference r:id="rId23"/>
    <externalReference r:id="rId24"/>
    <externalReference r:id="rId25"/>
    <externalReference r:id="rId26"/>
    <externalReference r:id="rId27"/>
    <externalReference r:id="rId28"/>
  </externalReferences>
  <definedNames>
    <definedName name="\A" localSheetId="21">#REF!</definedName>
    <definedName name="\A" localSheetId="9">#REF!</definedName>
    <definedName name="\A" localSheetId="12">#REF!</definedName>
    <definedName name="\A">#REF!</definedName>
    <definedName name="\aa" localSheetId="21">#REF!</definedName>
    <definedName name="\aa">#REF!</definedName>
    <definedName name="\B" localSheetId="21">#REF!</definedName>
    <definedName name="\B" localSheetId="9">#REF!</definedName>
    <definedName name="\B" localSheetId="12">#REF!</definedName>
    <definedName name="\B">#REF!</definedName>
    <definedName name="\C" localSheetId="21">#REF!</definedName>
    <definedName name="\C" localSheetId="9">#REF!</definedName>
    <definedName name="\C" localSheetId="12">#REF!</definedName>
    <definedName name="\C">#REF!</definedName>
    <definedName name="\M" localSheetId="21">#REF!</definedName>
    <definedName name="\M" localSheetId="9">#REF!</definedName>
    <definedName name="\M" localSheetId="12">#REF!</definedName>
    <definedName name="\M">#REF!</definedName>
    <definedName name="\N" localSheetId="21">#REF!</definedName>
    <definedName name="\N" localSheetId="9">#REF!</definedName>
    <definedName name="\N" localSheetId="12">#REF!</definedName>
    <definedName name="\N">#REF!</definedName>
    <definedName name="\P" localSheetId="21">#REF!</definedName>
    <definedName name="\P" localSheetId="9">#REF!</definedName>
    <definedName name="\P" localSheetId="12">#REF!</definedName>
    <definedName name="\P">#REF!</definedName>
    <definedName name="\R" localSheetId="21">#REF!</definedName>
    <definedName name="\R" localSheetId="9">#REF!</definedName>
    <definedName name="\R" localSheetId="12">#REF!</definedName>
    <definedName name="\R">#REF!</definedName>
    <definedName name="\U" localSheetId="21">#REF!</definedName>
    <definedName name="\U" localSheetId="9">#REF!</definedName>
    <definedName name="\U" localSheetId="12">#REF!</definedName>
    <definedName name="\U">#REF!</definedName>
    <definedName name="\V" localSheetId="21">#REF!</definedName>
    <definedName name="\V" localSheetId="9">#REF!</definedName>
    <definedName name="\V" localSheetId="12">#REF!</definedName>
    <definedName name="\V">#REF!</definedName>
    <definedName name="\x" localSheetId="21">#REF!</definedName>
    <definedName name="\x">#REF!</definedName>
    <definedName name="_xlnm._FilterDatabase" localSheetId="4" hidden="1">'Sch-1'!$A$18:$IV$139</definedName>
    <definedName name="_xlnm._FilterDatabase" localSheetId="5" hidden="1">'Sch-2'!$A$17:$AF$134</definedName>
    <definedName name="ab" localSheetId="21">#REF!</definedName>
    <definedName name="ab" localSheetId="9">#REF!</definedName>
    <definedName name="ab" localSheetId="12">#REF!</definedName>
    <definedName name="ab">#REF!</definedName>
    <definedName name="biddername" localSheetId="21">#REF!</definedName>
    <definedName name="biddername">#REF!</definedName>
    <definedName name="BL2A">'[1]Attach-3 (QR)'!#REF!</definedName>
    <definedName name="BL2A2" localSheetId="21">'[2]Attach-3 (QR)'!#REF!</definedName>
    <definedName name="BL2A2">'[3]Attach-3 (QR)'!#REF!</definedName>
    <definedName name="BL2AA">'[1]Attach-3 (QR)'!#REF!</definedName>
    <definedName name="BL2AAA" localSheetId="21">'[2]Attach-3 (QR)'!#REF!</definedName>
    <definedName name="BL2AAA">'[3]Attach-3 (QR)'!#REF!</definedName>
    <definedName name="BL2B">'[1]Attach-3 (QR)'!#REF!</definedName>
    <definedName name="BL2BB" localSheetId="21">'[2]Attach-3 (QR)'!#REF!</definedName>
    <definedName name="BL2BB">'[3]Attach-3 (QR)'!#REF!</definedName>
    <definedName name="BL2BBB" localSheetId="21">'[2]Attach-3 (QR)'!#REF!</definedName>
    <definedName name="BL2BBB">'[3]Attach-3 (QR)'!#REF!</definedName>
    <definedName name="BL2C">'[1]Attach-3 (QR)'!#REF!</definedName>
    <definedName name="BL2CC" localSheetId="21">'[2]Attach-3 (QR)'!#REF!</definedName>
    <definedName name="BL2CC">'[3]Attach-3 (QR)'!#REF!</definedName>
    <definedName name="BL2CCC" localSheetId="21">'[2]Attach-3 (QR)'!#REF!</definedName>
    <definedName name="BL2CCC">'[3]Attach-3 (QR)'!#REF!</definedName>
    <definedName name="BL3A">'[1]Attach-3 (QR)'!#REF!</definedName>
    <definedName name="BL3AA" localSheetId="21">'[2]Attach-3 (QR)'!#REF!</definedName>
    <definedName name="BL3AA">'[3]Attach-3 (QR)'!#REF!</definedName>
    <definedName name="BL3AAA" localSheetId="21">'[2]Attach-3 (QR)'!#REF!</definedName>
    <definedName name="BL3AAA">'[3]Attach-3 (QR)'!#REF!</definedName>
    <definedName name="BL3B">'[1]Attach-3 (QR)'!#REF!</definedName>
    <definedName name="BL3BB" localSheetId="21">'[2]Attach-3 (QR)'!#REF!</definedName>
    <definedName name="BL3BB">'[3]Attach-3 (QR)'!#REF!</definedName>
    <definedName name="BL3BBB" localSheetId="21">'[2]Attach-3 (QR)'!#REF!</definedName>
    <definedName name="BL3BBB">'[3]Attach-3 (QR)'!#REF!</definedName>
    <definedName name="BL3C">'[1]Attach-3 (QR)'!#REF!</definedName>
    <definedName name="BL3CC" localSheetId="21">'[2]Attach-3 (QR)'!#REF!</definedName>
    <definedName name="BL3CC">'[3]Attach-3 (QR)'!#REF!</definedName>
    <definedName name="BL3CCC" localSheetId="21">'[2]Attach-3 (QR)'!#REF!</definedName>
    <definedName name="BL3CCC">'[3]Attach-3 (QR)'!#REF!</definedName>
    <definedName name="BL4A">'[1]Attach-3 (QR)'!#REF!</definedName>
    <definedName name="BL4AA" localSheetId="21">'[2]Attach-3 (QR)'!#REF!</definedName>
    <definedName name="BL4AA">'[3]Attach-3 (QR)'!#REF!</definedName>
    <definedName name="BL4AAA" localSheetId="21">'[2]Attach-3 (QR)'!#REF!</definedName>
    <definedName name="BL4AAA">'[3]Attach-3 (QR)'!#REF!</definedName>
    <definedName name="BL4B">'[1]Attach-3 (QR)'!#REF!</definedName>
    <definedName name="BL4BB" localSheetId="21">'[2]Attach-3 (QR)'!#REF!</definedName>
    <definedName name="BL4BB">'[3]Attach-3 (QR)'!#REF!</definedName>
    <definedName name="BL4BBB" localSheetId="21">'[2]Attach-3 (QR)'!#REF!</definedName>
    <definedName name="BL4BBB">'[3]Attach-3 (QR)'!#REF!</definedName>
    <definedName name="BL4C">'[1]Attach-3 (QR)'!#REF!</definedName>
    <definedName name="BL4CC" localSheetId="21">'[2]Attach-3 (QR)'!#REF!</definedName>
    <definedName name="BL4CC">'[3]Attach-3 (QR)'!#REF!</definedName>
    <definedName name="BL4CCC" localSheetId="21">'[2]Attach-3 (QR)'!#REF!</definedName>
    <definedName name="BL4CCC">'[3]Attach-3 (QR)'!#REF!</definedName>
    <definedName name="BL5A">'[1]Attach-3 (QR)'!#REF!</definedName>
    <definedName name="BL5AA" localSheetId="21">'[2]Attach-3 (QR)'!#REF!</definedName>
    <definedName name="BL5AA">'[3]Attach-3 (QR)'!#REF!</definedName>
    <definedName name="BL5AAA" localSheetId="21">'[2]Attach-3 (QR)'!#REF!</definedName>
    <definedName name="BL5AAA">'[3]Attach-3 (QR)'!#REF!</definedName>
    <definedName name="BL5B">'[1]Attach-3 (QR)'!#REF!</definedName>
    <definedName name="BL5BB" localSheetId="21">'[2]Attach-3 (QR)'!#REF!</definedName>
    <definedName name="BL5BB">'[3]Attach-3 (QR)'!#REF!</definedName>
    <definedName name="BL5BBB" localSheetId="21">'[2]Attach-3 (QR)'!#REF!</definedName>
    <definedName name="BL5BBB">'[3]Attach-3 (QR)'!#REF!</definedName>
    <definedName name="BL5C">'[1]Attach-3 (QR)'!#REF!</definedName>
    <definedName name="BL5CC" localSheetId="21">'[2]Attach-3 (QR)'!#REF!</definedName>
    <definedName name="BL5CC">'[3]Attach-3 (QR)'!#REF!</definedName>
    <definedName name="BL5CCC" localSheetId="21">'[2]Attach-3 (QR)'!#REF!</definedName>
    <definedName name="BL5CCC">'[3]Attach-3 (QR)'!#REF!</definedName>
    <definedName name="CAPA1" localSheetId="21">'[2]Attach-3 (QR)'!#REF!</definedName>
    <definedName name="CAPA1">'[3]Attach-3 (QR)'!#REF!</definedName>
    <definedName name="CAPA11" localSheetId="21">'[2]Attach-3 (QR)'!#REF!</definedName>
    <definedName name="CAPA11">'[3]Attach-3 (QR)'!#REF!</definedName>
    <definedName name="CAPA111" localSheetId="21">'[2]Attach-3 (QR)'!#REF!</definedName>
    <definedName name="CAPA111">'[3]Attach-3 (QR)'!#REF!</definedName>
    <definedName name="CAPA2" localSheetId="21">'[2]Attach-3 (QR)'!#REF!</definedName>
    <definedName name="CAPA2">'[3]Attach-3 (QR)'!#REF!</definedName>
    <definedName name="CAPA22" localSheetId="21">'[2]Attach-3 (QR)'!#REF!</definedName>
    <definedName name="CAPA22">'[3]Attach-3 (QR)'!#REF!</definedName>
    <definedName name="CAPA222" localSheetId="21">'[2]Attach-3 (QR)'!#REF!</definedName>
    <definedName name="CAPA222">'[3]Attach-3 (QR)'!#REF!</definedName>
    <definedName name="CAPA3" localSheetId="21">'[2]Attach-3 (QR)'!#REF!</definedName>
    <definedName name="CAPA3">'[3]Attach-3 (QR)'!#REF!</definedName>
    <definedName name="CAPA33" localSheetId="21">'[2]Attach-3 (QR)'!#REF!</definedName>
    <definedName name="CAPA33">'[3]Attach-3 (QR)'!#REF!</definedName>
    <definedName name="CAPA333" localSheetId="21">'[2]Attach-3 (QR)'!#REF!</definedName>
    <definedName name="CAPA333">'[3]Attach-3 (QR)'!#REF!</definedName>
    <definedName name="CAPA4" localSheetId="21">'[2]Attach-3 (QR)'!#REF!</definedName>
    <definedName name="CAPA4">'[3]Attach-3 (QR)'!#REF!</definedName>
    <definedName name="CAPA44" localSheetId="21">'[2]Attach-3 (QR)'!#REF!</definedName>
    <definedName name="CAPA44">'[3]Attach-3 (QR)'!#REF!</definedName>
    <definedName name="CAPA444" localSheetId="21">'[2]Attach-3 (QR)'!#REF!</definedName>
    <definedName name="CAPA444">'[3]Attach-3 (QR)'!#REF!</definedName>
    <definedName name="CAPA7" localSheetId="21">'[2]Attach-3 (QR)'!#REF!</definedName>
    <definedName name="CAPA7">'[3]Attach-3 (QR)'!#REF!</definedName>
    <definedName name="CAPA77" localSheetId="21">'[2]Attach-3 (QR)'!#REF!</definedName>
    <definedName name="CAPA77">'[3]Attach-3 (QR)'!#REF!</definedName>
    <definedName name="CAPA777" localSheetId="21">'[2]Attach-3 (QR)'!#REF!</definedName>
    <definedName name="CAPA777">'[3]Attach-3 (QR)'!#REF!</definedName>
    <definedName name="COO" localSheetId="21">'[4]Sch-1a'!#REF!</definedName>
    <definedName name="COO">'[5]Sch-1a'!#REF!</definedName>
    <definedName name="date" localSheetId="21">#REF!</definedName>
    <definedName name="date">#REF!</definedName>
    <definedName name="iii" localSheetId="21">#REF!</definedName>
    <definedName name="iii">#REF!</definedName>
    <definedName name="logo1">"Picture 7"</definedName>
    <definedName name="MANU1" localSheetId="21">'[2]Attach-3 (QR)'!#REF!</definedName>
    <definedName name="MANU1">'[3]Attach-3 (QR)'!#REF!</definedName>
    <definedName name="MANU11" localSheetId="21">'[2]Attach-3 (QR)'!#REF!</definedName>
    <definedName name="MANU11">'[3]Attach-3 (QR)'!#REF!</definedName>
    <definedName name="MANU111" localSheetId="21">'[2]Attach-3 (QR)'!#REF!</definedName>
    <definedName name="MANU111">'[3]Attach-3 (QR)'!#REF!</definedName>
    <definedName name="MANU2" localSheetId="21">'[2]Attach-3 (QR)'!#REF!</definedName>
    <definedName name="MANU2">'[3]Attach-3 (QR)'!#REF!</definedName>
    <definedName name="MANU22" localSheetId="21">'[2]Attach-3 (QR)'!#REF!</definedName>
    <definedName name="MANU22">'[3]Attach-3 (QR)'!#REF!</definedName>
    <definedName name="MANU222" localSheetId="21">'[2]Attach-3 (QR)'!#REF!</definedName>
    <definedName name="MANU222">'[3]Attach-3 (QR)'!#REF!</definedName>
    <definedName name="MANU3" localSheetId="21">'[2]Attach-3 (QR)'!#REF!</definedName>
    <definedName name="MANU3">'[3]Attach-3 (QR)'!#REF!</definedName>
    <definedName name="MANU33" localSheetId="21">'[2]Attach-3 (QR)'!#REF!</definedName>
    <definedName name="MANU33">'[3]Attach-3 (QR)'!#REF!</definedName>
    <definedName name="MANU333" localSheetId="21">'[2]Attach-3 (QR)'!#REF!</definedName>
    <definedName name="MANU333">'[3]Attach-3 (QR)'!#REF!</definedName>
    <definedName name="MANU4" localSheetId="21">'[2]Attach-3 (QR)'!#REF!</definedName>
    <definedName name="MANU4">'[3]Attach-3 (QR)'!#REF!</definedName>
    <definedName name="MANU44" localSheetId="21">'[2]Attach-3 (QR)'!#REF!</definedName>
    <definedName name="MANU44">'[3]Attach-3 (QR)'!#REF!</definedName>
    <definedName name="MANU444" localSheetId="21">'[2]Attach-3 (QR)'!#REF!</definedName>
    <definedName name="MANU444">'[3]Attach-3 (QR)'!#REF!</definedName>
    <definedName name="MANU5" localSheetId="21">'[2]Attach-3 (QR)'!#REF!</definedName>
    <definedName name="MANU5">'[3]Attach-3 (QR)'!#REF!</definedName>
    <definedName name="MANU55" localSheetId="21">'[2]Attach-3 (QR)'!#REF!</definedName>
    <definedName name="MANU55">'[3]Attach-3 (QR)'!#REF!</definedName>
    <definedName name="MANU555" localSheetId="21">'[2]Attach-3 (QR)'!#REF!</definedName>
    <definedName name="MANU555">'[3]Attach-3 (QR)'!#REF!</definedName>
    <definedName name="PATH1" localSheetId="21">'[2]Attach-3 (QR)'!#REF!</definedName>
    <definedName name="PATH1">'[3]Attach-3 (QR)'!#REF!</definedName>
    <definedName name="PATH11" localSheetId="21">'[2]Attach-3 (QR)'!#REF!</definedName>
    <definedName name="PATH11">'[3]Attach-3 (QR)'!#REF!</definedName>
    <definedName name="PATH111" localSheetId="21">'[2]Attach-3 (QR)'!#REF!</definedName>
    <definedName name="PATH111">'[3]Attach-3 (QR)'!#REF!</definedName>
    <definedName name="PATH2" localSheetId="21">'[2]Attach-3 (QR)'!#REF!</definedName>
    <definedName name="PATH2">'[3]Attach-3 (QR)'!#REF!</definedName>
    <definedName name="PATH22" localSheetId="21">'[2]Attach-3 (QR)'!#REF!</definedName>
    <definedName name="PATH22">'[3]Attach-3 (QR)'!#REF!</definedName>
    <definedName name="PATH222" localSheetId="21">'[2]Attach-3 (QR)'!#REF!</definedName>
    <definedName name="PATH222">'[3]Attach-3 (QR)'!#REF!</definedName>
    <definedName name="PATH3" localSheetId="21">'[2]Attach-3 (QR)'!#REF!</definedName>
    <definedName name="PATH3">'[3]Attach-3 (QR)'!#REF!</definedName>
    <definedName name="PATH33" localSheetId="21">'[2]Attach-3 (QR)'!#REF!</definedName>
    <definedName name="PATH33">'[3]Attach-3 (QR)'!#REF!</definedName>
    <definedName name="PATH333" localSheetId="21">'[2]Attach-3 (QR)'!#REF!</definedName>
    <definedName name="PATH333">'[3]Attach-3 (QR)'!#REF!</definedName>
    <definedName name="PATH4" localSheetId="21">'[2]Attach-3 (QR)'!#REF!</definedName>
    <definedName name="PATH4">'[3]Attach-3 (QR)'!#REF!</definedName>
    <definedName name="PATH44" localSheetId="21">'[2]Attach-3 (QR)'!#REF!</definedName>
    <definedName name="PATH44">'[3]Attach-3 (QR)'!#REF!</definedName>
    <definedName name="PATH444" localSheetId="21">'[2]Attach-3 (QR)'!#REF!</definedName>
    <definedName name="PATH444">'[3]Attach-3 (QR)'!#REF!</definedName>
    <definedName name="PATH5" localSheetId="21">'[2]Attach-3 (QR)'!#REF!</definedName>
    <definedName name="PATH5">'[3]Attach-3 (QR)'!#REF!</definedName>
    <definedName name="PATH55" localSheetId="21">'[2]Attach-3 (QR)'!#REF!</definedName>
    <definedName name="PATH55">'[3]Attach-3 (QR)'!#REF!</definedName>
    <definedName name="PATH555" localSheetId="21">'[2]Attach-3 (QR)'!#REF!</definedName>
    <definedName name="PATH555">'[3]Attach-3 (QR)'!#REF!</definedName>
    <definedName name="PATHAR1">'[1]Attach-3 (QR)'!#REF!</definedName>
    <definedName name="PATHAR2">'[1]Attach-3 (QR)'!#REF!</definedName>
    <definedName name="PATHAR3">'[1]Attach-3 (QR)'!#REF!</definedName>
    <definedName name="PATHJV1" localSheetId="21">'[2]Attach-3 (QR)'!#REF!</definedName>
    <definedName name="PATHJV1">'[3]Attach-3 (QR)'!#REF!</definedName>
    <definedName name="PATHJV11" localSheetId="21">'[2]Attach-3 (QR)'!#REF!</definedName>
    <definedName name="PATHJV11">'[3]Attach-3 (QR)'!#REF!</definedName>
    <definedName name="PATHJV111" localSheetId="21">'[2]Attach-3 (QR)'!#REF!</definedName>
    <definedName name="PATHJV111">'[3]Attach-3 (QR)'!#REF!</definedName>
    <definedName name="PATHJV2" localSheetId="21">'[2]Attach-3 (QR)'!#REF!</definedName>
    <definedName name="PATHJV2">'[3]Attach-3 (QR)'!#REF!</definedName>
    <definedName name="PATHJV22" localSheetId="21">'[2]Attach-3 (QR)'!#REF!</definedName>
    <definedName name="PATHJV22">'[3]Attach-3 (QR)'!#REF!</definedName>
    <definedName name="PATHJV222" localSheetId="21">'[2]Attach-3 (QR)'!#REF!</definedName>
    <definedName name="PATHJV222">'[3]Attach-3 (QR)'!#REF!</definedName>
    <definedName name="PATHJV3" localSheetId="21">'[2]Attach-3 (QR)'!#REF!</definedName>
    <definedName name="PATHJV3">'[3]Attach-3 (QR)'!#REF!</definedName>
    <definedName name="PATHJV33" localSheetId="21">'[2]Attach-3 (QR)'!#REF!</definedName>
    <definedName name="PATHJV33">'[3]Attach-3 (QR)'!#REF!</definedName>
    <definedName name="PATHJV333" localSheetId="21">'[2]Attach-3 (QR)'!#REF!</definedName>
    <definedName name="PATHJV333">'[3]Attach-3 (QR)'!#REF!</definedName>
    <definedName name="PATHJVPR1">'[1]Attach-3 (QR)'!#REF!</definedName>
    <definedName name="PATHJVPR11" localSheetId="21">'[2]Attach-3 (QR)'!#REF!</definedName>
    <definedName name="PATHJVPR11">'[3]Attach-3 (QR)'!#REF!</definedName>
    <definedName name="PATHJVPR111" localSheetId="21">'[2]Attach-3 (QR)'!#REF!</definedName>
    <definedName name="PATHJVPR111">'[3]Attach-3 (QR)'!#REF!</definedName>
    <definedName name="PATHJVPR2">'[1]Attach-3 (QR)'!#REF!</definedName>
    <definedName name="PATHJVPR22" localSheetId="21">'[2]Attach-3 (QR)'!#REF!</definedName>
    <definedName name="PATHJVPR22">'[3]Attach-3 (QR)'!#REF!</definedName>
    <definedName name="PATHJVPR222" localSheetId="21">'[2]Attach-3 (QR)'!#REF!</definedName>
    <definedName name="PATHJVPR222">'[3]Attach-3 (QR)'!#REF!</definedName>
    <definedName name="PATHLA1" localSheetId="21">'[2]Attach-3 (QR)'!#REF!</definedName>
    <definedName name="PATHLA1">'[3]Attach-3 (QR)'!#REF!</definedName>
    <definedName name="PATHLA2" localSheetId="21">'[2]Attach-3 (QR)'!#REF!</definedName>
    <definedName name="PATHLA2">'[3]Attach-3 (QR)'!#REF!</definedName>
    <definedName name="PATHLA3" localSheetId="21">'[2]Attach-3 (QR)'!#REF!</definedName>
    <definedName name="PATHLA3">'[3]Attach-3 (QR)'!#REF!</definedName>
    <definedName name="PATHLP1">'[1]Attach-3 (QR)'!#REF!</definedName>
    <definedName name="PATHLP2" localSheetId="21">'[2]Attach-3 (QR)'!#REF!</definedName>
    <definedName name="PATHLP2">'[3]Attach-3 (QR)'!#REF!</definedName>
    <definedName name="PATHLP3" localSheetId="21">'[2]Attach-3 (QR)'!#REF!</definedName>
    <definedName name="PATHLP3">'[3]Attach-3 (QR)'!#REF!</definedName>
    <definedName name="PATHPR1">'[1]Attach-3 (QR)'!#REF!</definedName>
    <definedName name="PATHPR2" localSheetId="21">'[2]Attach-3 (QR)'!#REF!</definedName>
    <definedName name="PATHPR2">'[3]Attach-3 (QR)'!#REF!</definedName>
    <definedName name="_xlnm.Print_Area" localSheetId="18">'Bid Form 2nd Envelope'!$A$1:$F$60</definedName>
    <definedName name="_xlnm.Print_Area" localSheetId="1">Cover!$A$1:$F$15</definedName>
    <definedName name="_xlnm.Print_Area" localSheetId="14">Discount!$A$2:$G$40</definedName>
    <definedName name="_xlnm.Print_Area" localSheetId="16">'Entry Tax'!$A$1:$E$16</definedName>
    <definedName name="_xlnm.Print_Area" localSheetId="2">Instructions!$A$1:$C$65</definedName>
    <definedName name="_xlnm.Print_Area" localSheetId="3">'Names of Bidder'!$A$1:$F$23</definedName>
    <definedName name="_xlnm.Print_Area" localSheetId="15">Octroi!$A$1:$E$16</definedName>
    <definedName name="_xlnm.Print_Area" localSheetId="17">'Other Taxes &amp; Duties'!$A$1:$F$16</definedName>
    <definedName name="_xlnm.Print_Area" localSheetId="4">'Sch-1'!$A$1:$N$143</definedName>
    <definedName name="_xlnm.Print_Area" localSheetId="5">'Sch-2'!$A$1:$J$140</definedName>
    <definedName name="_xlnm.Print_Area" localSheetId="6">'Sch-3'!$A$1:$L$131</definedName>
    <definedName name="_xlnm.Print_Area" localSheetId="7">'Sch-4'!$A$1:$P$24</definedName>
    <definedName name="_xlnm.Print_Area" localSheetId="8">'Sch-5'!$A$1:$E$23</definedName>
    <definedName name="_xlnm.Print_Area" localSheetId="9">'Sch-5 after discount'!$A$1:$E$23</definedName>
    <definedName name="_xlnm.Print_Area" localSheetId="10">'Sch-6'!$A$1:$D$32</definedName>
    <definedName name="_xlnm.Print_Area" localSheetId="12">'Sch-6 (After Discount)'!$A$1:$D$32</definedName>
    <definedName name="_xlnm.Print_Area" localSheetId="11">'Sch-6 After Discount'!$A$1:$D$31</definedName>
    <definedName name="_xlnm.Print_Area" localSheetId="13">'Sch-7'!$A$1:$M$22</definedName>
    <definedName name="_xlnm.Print_Titles" localSheetId="4">'Sch-1'!$15:$17</definedName>
    <definedName name="_xlnm.Print_Titles" localSheetId="5">'Sch-2'!$15:$17</definedName>
    <definedName name="_xlnm.Print_Titles" localSheetId="6">'Sch-3'!$15:$17</definedName>
    <definedName name="_xlnm.Print_Titles" localSheetId="8">'Sch-5'!$3:$14</definedName>
    <definedName name="_xlnm.Print_Titles" localSheetId="9">'Sch-5 after discount'!$3:$14</definedName>
    <definedName name="_xlnm.Print_Titles" localSheetId="10">'Sch-6'!$3:$14</definedName>
    <definedName name="_xlnm.Print_Titles" localSheetId="12">'Sch-6 (After Discount)'!$3:$14</definedName>
    <definedName name="_xlnm.Print_Titles" localSheetId="11">'Sch-6 After Discount'!$3:$13</definedName>
    <definedName name="printedname" localSheetId="21">#REF!</definedName>
    <definedName name="printedname">#REF!</definedName>
    <definedName name="_xlnm.Recorder" localSheetId="18">#REF!</definedName>
    <definedName name="_xlnm.Recorder" localSheetId="1">#REF!</definedName>
    <definedName name="_xlnm.Recorder" localSheetId="14">#REF!</definedName>
    <definedName name="_xlnm.Recorder" localSheetId="16">#REF!</definedName>
    <definedName name="_xlnm.Recorder" localSheetId="2">#REF!</definedName>
    <definedName name="_xlnm.Recorder" localSheetId="3">#REF!</definedName>
    <definedName name="_xlnm.Recorder" localSheetId="21">#REF!</definedName>
    <definedName name="_xlnm.Recorder" localSheetId="15">#REF!</definedName>
    <definedName name="_xlnm.Recorder" localSheetId="17">#REF!</definedName>
    <definedName name="_xlnm.Recorder" localSheetId="8">#REF!</definedName>
    <definedName name="_xlnm.Recorder" localSheetId="9">#REF!</definedName>
    <definedName name="_xlnm.Recorder" localSheetId="10">#REF!</definedName>
    <definedName name="_xlnm.Recorder" localSheetId="12">#REF!</definedName>
    <definedName name="_xlnm.Recorder" localSheetId="11">#REF!</definedName>
    <definedName name="_xlnm.Recorder">#REF!</definedName>
    <definedName name="TEST" localSheetId="18">#REF!</definedName>
    <definedName name="TEST" localSheetId="1">#REF!</definedName>
    <definedName name="TEST" localSheetId="14">#REF!</definedName>
    <definedName name="TEST" localSheetId="16">#REF!</definedName>
    <definedName name="TEST" localSheetId="2">#REF!</definedName>
    <definedName name="TEST" localSheetId="3">#REF!</definedName>
    <definedName name="TEST" localSheetId="21">#REF!</definedName>
    <definedName name="TEST" localSheetId="15">#REF!</definedName>
    <definedName name="TEST" localSheetId="17">#REF!</definedName>
    <definedName name="TEST" localSheetId="8">#REF!</definedName>
    <definedName name="TEST" localSheetId="9">#REF!</definedName>
    <definedName name="TEST" localSheetId="10">#REF!</definedName>
    <definedName name="TEST" localSheetId="12">#REF!</definedName>
    <definedName name="TEST" localSheetId="11">#REF!</definedName>
    <definedName name="TEST">#REF!</definedName>
    <definedName name="ttt" localSheetId="21">#REF!</definedName>
    <definedName name="ttt">#REF!</definedName>
    <definedName name="typeofbidder" localSheetId="21">#REF!</definedName>
    <definedName name="typeofbidder">#REF!</definedName>
    <definedName name="uuu" localSheetId="21">#REF!</definedName>
    <definedName name="uuu">#REF!</definedName>
    <definedName name="yyy" localSheetId="21">#REF!</definedName>
    <definedName name="yyy">#REF!</definedName>
    <definedName name="Z_01ACF2E1_8E61_4459_ABC1_B6C183DEED61_.wvu.PrintArea" localSheetId="18" hidden="1">'Bid Form 2nd Envelope'!$A$1:$F$60</definedName>
    <definedName name="Z_01ACF2E1_8E61_4459_ABC1_B6C183DEED61_.wvu.PrintArea" localSheetId="16" hidden="1">'Entry Tax'!$A$1:$E$16</definedName>
    <definedName name="Z_01ACF2E1_8E61_4459_ABC1_B6C183DEED61_.wvu.PrintArea" localSheetId="3" hidden="1">'Names of Bidder'!$A$1:$D$21</definedName>
    <definedName name="Z_01ACF2E1_8E61_4459_ABC1_B6C183DEED61_.wvu.PrintArea" localSheetId="15" hidden="1">Octroi!$A$1:$E$16</definedName>
    <definedName name="Z_01ACF2E1_8E61_4459_ABC1_B6C183DEED61_.wvu.PrintArea" localSheetId="17" hidden="1">'Other Taxes &amp; Duties'!$A$1:$F$16</definedName>
    <definedName name="Z_01ACF2E1_8E61_4459_ABC1_B6C183DEED61_.wvu.PrintArea" localSheetId="8" hidden="1">'Sch-5'!$A$1:$E$24</definedName>
    <definedName name="Z_01ACF2E1_8E61_4459_ABC1_B6C183DEED61_.wvu.PrintArea" localSheetId="9" hidden="1">'Sch-5 after discount'!$A$1:$E$24</definedName>
    <definedName name="Z_01ACF2E1_8E61_4459_ABC1_B6C183DEED61_.wvu.PrintArea" localSheetId="10" hidden="1">'Sch-6'!$A$1:$D$34</definedName>
    <definedName name="Z_01ACF2E1_8E61_4459_ABC1_B6C183DEED61_.wvu.PrintArea" localSheetId="12" hidden="1">'Sch-6 (After Discount)'!$A$1:$D$34</definedName>
    <definedName name="Z_01ACF2E1_8E61_4459_ABC1_B6C183DEED61_.wvu.PrintArea" localSheetId="11" hidden="1">'Sch-6 After Discount'!$A$1:$D$33</definedName>
    <definedName name="Z_01ACF2E1_8E61_4459_ABC1_B6C183DEED61_.wvu.PrintTitles" localSheetId="8" hidden="1">'Sch-5'!$3:$14</definedName>
    <definedName name="Z_01ACF2E1_8E61_4459_ABC1_B6C183DEED61_.wvu.PrintTitles" localSheetId="9" hidden="1">'Sch-5 after discount'!$3:$14</definedName>
    <definedName name="Z_01ACF2E1_8E61_4459_ABC1_B6C183DEED61_.wvu.PrintTitles" localSheetId="10" hidden="1">'Sch-6'!$3:$14</definedName>
    <definedName name="Z_01ACF2E1_8E61_4459_ABC1_B6C183DEED61_.wvu.PrintTitles" localSheetId="12" hidden="1">'Sch-6 (After Discount)'!$3:$14</definedName>
    <definedName name="Z_01ACF2E1_8E61_4459_ABC1_B6C183DEED61_.wvu.PrintTitles" localSheetId="11" hidden="1">'Sch-6 After Discount'!$3:$13</definedName>
    <definedName name="Z_14D7F02E_BCCA_4517_ABC7_537FF4AEB67A_.wvu.Cols" localSheetId="8" hidden="1">'Sch-5'!$I:$P</definedName>
    <definedName name="Z_14D7F02E_BCCA_4517_ABC7_537FF4AEB67A_.wvu.Cols" localSheetId="9" hidden="1">'Sch-5 after discount'!$I:$P</definedName>
    <definedName name="Z_14D7F02E_BCCA_4517_ABC7_537FF4AEB67A_.wvu.PrintArea" localSheetId="18" hidden="1">'Bid Form 2nd Envelope'!$A$1:$F$60</definedName>
    <definedName name="Z_14D7F02E_BCCA_4517_ABC7_537FF4AEB67A_.wvu.PrintArea" localSheetId="2" hidden="1">Instructions!$A$1:$C$65</definedName>
    <definedName name="Z_14D7F02E_BCCA_4517_ABC7_537FF4AEB67A_.wvu.PrintArea" localSheetId="3" hidden="1">'Names of Bidder'!$A$1:$D$21</definedName>
    <definedName name="Z_14D7F02E_BCCA_4517_ABC7_537FF4AEB67A_.wvu.PrintArea" localSheetId="8" hidden="1">'Sch-5'!$A$1:$E$23</definedName>
    <definedName name="Z_14D7F02E_BCCA_4517_ABC7_537FF4AEB67A_.wvu.PrintArea" localSheetId="9" hidden="1">'Sch-5 after discount'!$A$1:$E$23</definedName>
    <definedName name="Z_14D7F02E_BCCA_4517_ABC7_537FF4AEB67A_.wvu.PrintArea" localSheetId="10" hidden="1">'Sch-6'!$A$1:$D$33</definedName>
    <definedName name="Z_14D7F02E_BCCA_4517_ABC7_537FF4AEB67A_.wvu.PrintArea" localSheetId="12" hidden="1">'Sch-6 (After Discount)'!$A$1:$D$33</definedName>
    <definedName name="Z_14D7F02E_BCCA_4517_ABC7_537FF4AEB67A_.wvu.PrintArea" localSheetId="11" hidden="1">'Sch-6 After Discount'!$A$1:$D$32</definedName>
    <definedName name="Z_14D7F02E_BCCA_4517_ABC7_537FF4AEB67A_.wvu.PrintTitles" localSheetId="8" hidden="1">'Sch-5'!$3:$14</definedName>
    <definedName name="Z_14D7F02E_BCCA_4517_ABC7_537FF4AEB67A_.wvu.PrintTitles" localSheetId="9" hidden="1">'Sch-5 after discount'!$3:$14</definedName>
    <definedName name="Z_14D7F02E_BCCA_4517_ABC7_537FF4AEB67A_.wvu.PrintTitles" localSheetId="10" hidden="1">'Sch-6'!$3:$14</definedName>
    <definedName name="Z_14D7F02E_BCCA_4517_ABC7_537FF4AEB67A_.wvu.PrintTitles" localSheetId="12" hidden="1">'Sch-6 (After Discount)'!$3:$14</definedName>
    <definedName name="Z_14D7F02E_BCCA_4517_ABC7_537FF4AEB67A_.wvu.PrintTitles" localSheetId="11" hidden="1">'Sch-6 After Discount'!$3:$13</definedName>
    <definedName name="Z_18EA11B4_BD82_47BF_99FA_7AB19BF74D0B_.wvu.Cols" localSheetId="0" hidden="1">Basic!$I:$I</definedName>
    <definedName name="Z_18EA11B4_BD82_47BF_99FA_7AB19BF74D0B_.wvu.Cols" localSheetId="18" hidden="1">'Bid Form 2nd Envelope'!$H:$AO</definedName>
    <definedName name="Z_18EA11B4_BD82_47BF_99FA_7AB19BF74D0B_.wvu.Cols" localSheetId="14" hidden="1">Discount!$H:$L</definedName>
    <definedName name="Z_18EA11B4_BD82_47BF_99FA_7AB19BF74D0B_.wvu.Cols" localSheetId="3" hidden="1">'Names of Bidder'!$G:$G,'Names of Bidder'!$J:$J</definedName>
    <definedName name="Z_18EA11B4_BD82_47BF_99FA_7AB19BF74D0B_.wvu.Cols" localSheetId="21" hidden="1">'N-W (Cr.)'!$A:$O,'N-W (Cr.)'!$T:$DL</definedName>
    <definedName name="Z_18EA11B4_BD82_47BF_99FA_7AB19BF74D0B_.wvu.Cols" localSheetId="4" hidden="1">'Sch-1'!$O:$T,'Sch-1'!$X:$AK</definedName>
    <definedName name="Z_18EA11B4_BD82_47BF_99FA_7AB19BF74D0B_.wvu.Cols" localSheetId="6" hidden="1">'Sch-3'!$M:$R</definedName>
    <definedName name="Z_18EA11B4_BD82_47BF_99FA_7AB19BF74D0B_.wvu.Cols" localSheetId="8" hidden="1">'Sch-5'!$F:$T</definedName>
    <definedName name="Z_18EA11B4_BD82_47BF_99FA_7AB19BF74D0B_.wvu.Cols" localSheetId="12" hidden="1">'Sch-6 (After Discount)'!$E:$F</definedName>
    <definedName name="Z_18EA11B4_BD82_47BF_99FA_7AB19BF74D0B_.wvu.Cols" localSheetId="13" hidden="1">'Sch-7'!$AA:$AG</definedName>
    <definedName name="Z_18EA11B4_BD82_47BF_99FA_7AB19BF74D0B_.wvu.FilterData" localSheetId="4" hidden="1">'Sch-1'!$17:$139</definedName>
    <definedName name="Z_18EA11B4_BD82_47BF_99FA_7AB19BF74D0B_.wvu.FilterData" localSheetId="5" hidden="1">'Sch-2'!$A$17:$AF$137</definedName>
    <definedName name="Z_18EA11B4_BD82_47BF_99FA_7AB19BF74D0B_.wvu.PrintArea" localSheetId="18" hidden="1">'Bid Form 2nd Envelope'!$A$1:$F$60</definedName>
    <definedName name="Z_18EA11B4_BD82_47BF_99FA_7AB19BF74D0B_.wvu.PrintArea" localSheetId="14" hidden="1">Discount!$A$2:$G$40</definedName>
    <definedName name="Z_18EA11B4_BD82_47BF_99FA_7AB19BF74D0B_.wvu.PrintArea" localSheetId="16" hidden="1">'Entry Tax'!$A$1:$E$16</definedName>
    <definedName name="Z_18EA11B4_BD82_47BF_99FA_7AB19BF74D0B_.wvu.PrintArea" localSheetId="2" hidden="1">Instructions!$A$1:$C$65</definedName>
    <definedName name="Z_18EA11B4_BD82_47BF_99FA_7AB19BF74D0B_.wvu.PrintArea" localSheetId="3" hidden="1">'Names of Bidder'!$A$1:$F$23</definedName>
    <definedName name="Z_18EA11B4_BD82_47BF_99FA_7AB19BF74D0B_.wvu.PrintArea" localSheetId="15" hidden="1">Octroi!$A$1:$E$16</definedName>
    <definedName name="Z_18EA11B4_BD82_47BF_99FA_7AB19BF74D0B_.wvu.PrintArea" localSheetId="17" hidden="1">'Other Taxes &amp; Duties'!$A$1:$F$16</definedName>
    <definedName name="Z_18EA11B4_BD82_47BF_99FA_7AB19BF74D0B_.wvu.PrintArea" localSheetId="4" hidden="1">'Sch-1'!$A$1:$N$143</definedName>
    <definedName name="Z_18EA11B4_BD82_47BF_99FA_7AB19BF74D0B_.wvu.PrintArea" localSheetId="5" hidden="1">'Sch-2'!$A$1:$J$140</definedName>
    <definedName name="Z_18EA11B4_BD82_47BF_99FA_7AB19BF74D0B_.wvu.PrintArea" localSheetId="6" hidden="1">'Sch-3'!$A$1:$L$131</definedName>
    <definedName name="Z_18EA11B4_BD82_47BF_99FA_7AB19BF74D0B_.wvu.PrintArea" localSheetId="7" hidden="1">'Sch-4'!$A$1:$P$24</definedName>
    <definedName name="Z_18EA11B4_BD82_47BF_99FA_7AB19BF74D0B_.wvu.PrintArea" localSheetId="8" hidden="1">'Sch-5'!$A$1:$E$23</definedName>
    <definedName name="Z_18EA11B4_BD82_47BF_99FA_7AB19BF74D0B_.wvu.PrintArea" localSheetId="9" hidden="1">'Sch-5 after discount'!$A$1:$E$23</definedName>
    <definedName name="Z_18EA11B4_BD82_47BF_99FA_7AB19BF74D0B_.wvu.PrintArea" localSheetId="10" hidden="1">'Sch-6'!$A$1:$D$32</definedName>
    <definedName name="Z_18EA11B4_BD82_47BF_99FA_7AB19BF74D0B_.wvu.PrintArea" localSheetId="12" hidden="1">'Sch-6 (After Discount)'!$A$1:$D$32</definedName>
    <definedName name="Z_18EA11B4_BD82_47BF_99FA_7AB19BF74D0B_.wvu.PrintArea" localSheetId="11" hidden="1">'Sch-6 After Discount'!$A$1:$D$31</definedName>
    <definedName name="Z_18EA11B4_BD82_47BF_99FA_7AB19BF74D0B_.wvu.PrintArea" localSheetId="13" hidden="1">'Sch-7'!$A$1:$M$22</definedName>
    <definedName name="Z_18EA11B4_BD82_47BF_99FA_7AB19BF74D0B_.wvu.PrintTitles" localSheetId="4" hidden="1">'Sch-1'!$15:$17</definedName>
    <definedName name="Z_18EA11B4_BD82_47BF_99FA_7AB19BF74D0B_.wvu.PrintTitles" localSheetId="5" hidden="1">'Sch-2'!$15:$17</definedName>
    <definedName name="Z_18EA11B4_BD82_47BF_99FA_7AB19BF74D0B_.wvu.PrintTitles" localSheetId="6" hidden="1">'Sch-3'!$15:$17</definedName>
    <definedName name="Z_18EA11B4_BD82_47BF_99FA_7AB19BF74D0B_.wvu.PrintTitles" localSheetId="8" hidden="1">'Sch-5'!$3:$14</definedName>
    <definedName name="Z_18EA11B4_BD82_47BF_99FA_7AB19BF74D0B_.wvu.PrintTitles" localSheetId="9" hidden="1">'Sch-5 after discount'!$3:$14</definedName>
    <definedName name="Z_18EA11B4_BD82_47BF_99FA_7AB19BF74D0B_.wvu.PrintTitles" localSheetId="10" hidden="1">'Sch-6'!$3:$14</definedName>
    <definedName name="Z_18EA11B4_BD82_47BF_99FA_7AB19BF74D0B_.wvu.PrintTitles" localSheetId="12" hidden="1">'Sch-6 (After Discount)'!$3:$14</definedName>
    <definedName name="Z_18EA11B4_BD82_47BF_99FA_7AB19BF74D0B_.wvu.PrintTitles" localSheetId="11" hidden="1">'Sch-6 After Discount'!$3:$13</definedName>
    <definedName name="Z_18EA11B4_BD82_47BF_99FA_7AB19BF74D0B_.wvu.Rows" localSheetId="1" hidden="1">Cover!$7:$7</definedName>
    <definedName name="Z_18EA11B4_BD82_47BF_99FA_7AB19BF74D0B_.wvu.Rows" localSheetId="14" hidden="1">Discount!$29:$32</definedName>
    <definedName name="Z_18EA11B4_BD82_47BF_99FA_7AB19BF74D0B_.wvu.Rows" localSheetId="3" hidden="1">'Names of Bidder'!$14:$17</definedName>
    <definedName name="Z_18EA11B4_BD82_47BF_99FA_7AB19BF74D0B_.wvu.Rows" localSheetId="13" hidden="1">'Sch-7'!$62:$180</definedName>
    <definedName name="Z_269CA46D_C3D7_4A75_A247_A8CF56639398_.wvu.Cols" localSheetId="18" hidden="1">'Bid Form 2nd Envelope'!$T:$Y</definedName>
    <definedName name="Z_269CA46D_C3D7_4A75_A247_A8CF56639398_.wvu.Cols" localSheetId="14" hidden="1">Discount!$I:$P</definedName>
    <definedName name="Z_269CA46D_C3D7_4A75_A247_A8CF56639398_.wvu.Cols" localSheetId="8" hidden="1">'Sch-5'!$I:$P</definedName>
    <definedName name="Z_269CA46D_C3D7_4A75_A247_A8CF56639398_.wvu.Cols" localSheetId="9" hidden="1">'Sch-5 after discount'!$I:$P</definedName>
    <definedName name="Z_269CA46D_C3D7_4A75_A247_A8CF56639398_.wvu.PrintArea" localSheetId="18" hidden="1">'Bid Form 2nd Envelope'!$A$1:$F$60</definedName>
    <definedName name="Z_269CA46D_C3D7_4A75_A247_A8CF56639398_.wvu.PrintArea" localSheetId="14" hidden="1">Discount!$A$2:$G$40</definedName>
    <definedName name="Z_269CA46D_C3D7_4A75_A247_A8CF56639398_.wvu.PrintArea" localSheetId="16" hidden="1">'Entry Tax'!$A$1:$E$16</definedName>
    <definedName name="Z_269CA46D_C3D7_4A75_A247_A8CF56639398_.wvu.PrintArea" localSheetId="2" hidden="1">Instructions!$A$1:$C$65</definedName>
    <definedName name="Z_269CA46D_C3D7_4A75_A247_A8CF56639398_.wvu.PrintArea" localSheetId="3" hidden="1">'Names of Bidder'!$A$1:$F$23</definedName>
    <definedName name="Z_269CA46D_C3D7_4A75_A247_A8CF56639398_.wvu.PrintArea" localSheetId="15" hidden="1">Octroi!$A$1:$E$16</definedName>
    <definedName name="Z_269CA46D_C3D7_4A75_A247_A8CF56639398_.wvu.PrintArea" localSheetId="17" hidden="1">'Other Taxes &amp; Duties'!$A$1:$F$16</definedName>
    <definedName name="Z_269CA46D_C3D7_4A75_A247_A8CF56639398_.wvu.PrintArea" localSheetId="8" hidden="1">'Sch-5'!$A$1:$E$23</definedName>
    <definedName name="Z_269CA46D_C3D7_4A75_A247_A8CF56639398_.wvu.PrintArea" localSheetId="9" hidden="1">'Sch-5 after discount'!$A$1:$E$23</definedName>
    <definedName name="Z_269CA46D_C3D7_4A75_A247_A8CF56639398_.wvu.PrintArea" localSheetId="10" hidden="1">'Sch-6'!$A$1:$D$32</definedName>
    <definedName name="Z_269CA46D_C3D7_4A75_A247_A8CF56639398_.wvu.PrintArea" localSheetId="12" hidden="1">'Sch-6 (After Discount)'!$A$1:$D$32</definedName>
    <definedName name="Z_269CA46D_C3D7_4A75_A247_A8CF56639398_.wvu.PrintArea" localSheetId="11" hidden="1">'Sch-6 After Discount'!$A$1:$D$31</definedName>
    <definedName name="Z_269CA46D_C3D7_4A75_A247_A8CF56639398_.wvu.PrintTitles" localSheetId="8" hidden="1">'Sch-5'!$3:$14</definedName>
    <definedName name="Z_269CA46D_C3D7_4A75_A247_A8CF56639398_.wvu.PrintTitles" localSheetId="9" hidden="1">'Sch-5 after discount'!$3:$14</definedName>
    <definedName name="Z_269CA46D_C3D7_4A75_A247_A8CF56639398_.wvu.PrintTitles" localSheetId="10" hidden="1">'Sch-6'!$3:$14</definedName>
    <definedName name="Z_269CA46D_C3D7_4A75_A247_A8CF56639398_.wvu.PrintTitles" localSheetId="12" hidden="1">'Sch-6 (After Discount)'!$3:$14</definedName>
    <definedName name="Z_269CA46D_C3D7_4A75_A247_A8CF56639398_.wvu.PrintTitles" localSheetId="11" hidden="1">'Sch-6 After Discount'!$3:$13</definedName>
    <definedName name="Z_269CA46D_C3D7_4A75_A247_A8CF56639398_.wvu.Rows" localSheetId="1" hidden="1">Cover!$7:$7</definedName>
    <definedName name="Z_269CA46D_C3D7_4A75_A247_A8CF56639398_.wvu.Rows" localSheetId="14" hidden="1">Discount!$30:$32</definedName>
    <definedName name="Z_269CA46D_C3D7_4A75_A247_A8CF56639398_.wvu.Rows" localSheetId="3" hidden="1">'Names of Bidder'!$14:$17</definedName>
    <definedName name="Z_27A45B7A_04F2_4516_B80B_5ED0825D4ED3_.wvu.Cols" localSheetId="14" hidden="1">Discount!$I:$N</definedName>
    <definedName name="Z_27A45B7A_04F2_4516_B80B_5ED0825D4ED3_.wvu.Cols" localSheetId="8" hidden="1">'Sch-5'!$I:$P</definedName>
    <definedName name="Z_27A45B7A_04F2_4516_B80B_5ED0825D4ED3_.wvu.Cols" localSheetId="9" hidden="1">'Sch-5 after discount'!$I:$P</definedName>
    <definedName name="Z_27A45B7A_04F2_4516_B80B_5ED0825D4ED3_.wvu.PrintArea" localSheetId="18" hidden="1">'Bid Form 2nd Envelope'!$A$1:$F$60</definedName>
    <definedName name="Z_27A45B7A_04F2_4516_B80B_5ED0825D4ED3_.wvu.PrintArea" localSheetId="14" hidden="1">Discount!$A$2:$G$40</definedName>
    <definedName name="Z_27A45B7A_04F2_4516_B80B_5ED0825D4ED3_.wvu.PrintArea" localSheetId="16" hidden="1">'Entry Tax'!$A$1:$E$16</definedName>
    <definedName name="Z_27A45B7A_04F2_4516_B80B_5ED0825D4ED3_.wvu.PrintArea" localSheetId="2" hidden="1">Instructions!$A$1:$C$65</definedName>
    <definedName name="Z_27A45B7A_04F2_4516_B80B_5ED0825D4ED3_.wvu.PrintArea" localSheetId="3" hidden="1">'Names of Bidder'!$A$1:$D$21</definedName>
    <definedName name="Z_27A45B7A_04F2_4516_B80B_5ED0825D4ED3_.wvu.PrintArea" localSheetId="15" hidden="1">Octroi!$A$1:$E$16</definedName>
    <definedName name="Z_27A45B7A_04F2_4516_B80B_5ED0825D4ED3_.wvu.PrintArea" localSheetId="17" hidden="1">'Other Taxes &amp; Duties'!$A$1:$F$16</definedName>
    <definedName name="Z_27A45B7A_04F2_4516_B80B_5ED0825D4ED3_.wvu.PrintArea" localSheetId="8" hidden="1">'Sch-5'!$A$1:$E$23</definedName>
    <definedName name="Z_27A45B7A_04F2_4516_B80B_5ED0825D4ED3_.wvu.PrintArea" localSheetId="9" hidden="1">'Sch-5 after discount'!$A$1:$E$23</definedName>
    <definedName name="Z_27A45B7A_04F2_4516_B80B_5ED0825D4ED3_.wvu.PrintArea" localSheetId="10" hidden="1">'Sch-6'!$A$1:$D$33</definedName>
    <definedName name="Z_27A45B7A_04F2_4516_B80B_5ED0825D4ED3_.wvu.PrintArea" localSheetId="12" hidden="1">'Sch-6 (After Discount)'!$A$1:$D$33</definedName>
    <definedName name="Z_27A45B7A_04F2_4516_B80B_5ED0825D4ED3_.wvu.PrintArea" localSheetId="11" hidden="1">'Sch-6 After Discount'!$A$1:$D$32</definedName>
    <definedName name="Z_27A45B7A_04F2_4516_B80B_5ED0825D4ED3_.wvu.PrintTitles" localSheetId="8" hidden="1">'Sch-5'!$3:$14</definedName>
    <definedName name="Z_27A45B7A_04F2_4516_B80B_5ED0825D4ED3_.wvu.PrintTitles" localSheetId="9" hidden="1">'Sch-5 after discount'!$3:$14</definedName>
    <definedName name="Z_27A45B7A_04F2_4516_B80B_5ED0825D4ED3_.wvu.PrintTitles" localSheetId="10" hidden="1">'Sch-6'!$3:$14</definedName>
    <definedName name="Z_27A45B7A_04F2_4516_B80B_5ED0825D4ED3_.wvu.PrintTitles" localSheetId="12" hidden="1">'Sch-6 (After Discount)'!$3:$14</definedName>
    <definedName name="Z_27A45B7A_04F2_4516_B80B_5ED0825D4ED3_.wvu.PrintTitles" localSheetId="11" hidden="1">'Sch-6 After Discount'!$3:$13</definedName>
    <definedName name="Z_27A45B7A_04F2_4516_B80B_5ED0825D4ED3_.wvu.Rows" localSheetId="1" hidden="1">Cover!$7:$7</definedName>
    <definedName name="Z_27A45B7A_04F2_4516_B80B_5ED0825D4ED3_.wvu.Rows" localSheetId="14" hidden="1">Discount!#REF!</definedName>
    <definedName name="Z_334BFE7B_729F_4B5F_BBFA_FE5871D8551A_.wvu.Cols" localSheetId="21" hidden="1">'N-W (Cr.)'!$C:$C,'N-W (Cr.)'!$H:$H,'N-W (Cr.)'!$M:$M,'N-W (Cr.)'!$R:$R</definedName>
    <definedName name="Z_357C9841_BEC3_434B_AC63_C04FB4321BA3_.wvu.Cols" localSheetId="0" hidden="1">Basic!$I:$I</definedName>
    <definedName name="Z_357C9841_BEC3_434B_AC63_C04FB4321BA3_.wvu.Cols" localSheetId="18" hidden="1">'Bid Form 2nd Envelope'!$T:$Y</definedName>
    <definedName name="Z_357C9841_BEC3_434B_AC63_C04FB4321BA3_.wvu.Cols" localSheetId="14" hidden="1">Discount!$H:$L</definedName>
    <definedName name="Z_357C9841_BEC3_434B_AC63_C04FB4321BA3_.wvu.Cols" localSheetId="4" hidden="1">'Sch-1'!#REF!</definedName>
    <definedName name="Z_357C9841_BEC3_434B_AC63_C04FB4321BA3_.wvu.Cols" localSheetId="5" hidden="1">'Sch-2'!#REF!</definedName>
    <definedName name="Z_357C9841_BEC3_434B_AC63_C04FB4321BA3_.wvu.Cols" localSheetId="6" hidden="1">'Sch-3'!#REF!</definedName>
    <definedName name="Z_357C9841_BEC3_434B_AC63_C04FB4321BA3_.wvu.Cols" localSheetId="13" hidden="1">'Sch-7'!$AA:$AG</definedName>
    <definedName name="Z_357C9841_BEC3_434B_AC63_C04FB4321BA3_.wvu.FilterData" localSheetId="4" hidden="1">'Sch-1'!$C$1:$C$139</definedName>
    <definedName name="Z_357C9841_BEC3_434B_AC63_C04FB4321BA3_.wvu.FilterData" localSheetId="5" hidden="1">'Sch-2'!$C$1:$C$142</definedName>
    <definedName name="Z_357C9841_BEC3_434B_AC63_C04FB4321BA3_.wvu.FilterData" localSheetId="6" hidden="1">'Sch-3'!#REF!</definedName>
    <definedName name="Z_357C9841_BEC3_434B_AC63_C04FB4321BA3_.wvu.PrintArea" localSheetId="18" hidden="1">'Bid Form 2nd Envelope'!$A$1:$F$60</definedName>
    <definedName name="Z_357C9841_BEC3_434B_AC63_C04FB4321BA3_.wvu.PrintArea" localSheetId="14" hidden="1">Discount!$A$2:$G$40</definedName>
    <definedName name="Z_357C9841_BEC3_434B_AC63_C04FB4321BA3_.wvu.PrintArea" localSheetId="16" hidden="1">'Entry Tax'!$A$1:$E$16</definedName>
    <definedName name="Z_357C9841_BEC3_434B_AC63_C04FB4321BA3_.wvu.PrintArea" localSheetId="2" hidden="1">Instructions!$A$1:$C$65</definedName>
    <definedName name="Z_357C9841_BEC3_434B_AC63_C04FB4321BA3_.wvu.PrintArea" localSheetId="3" hidden="1">'Names of Bidder'!$A$1:$F$23</definedName>
    <definedName name="Z_357C9841_BEC3_434B_AC63_C04FB4321BA3_.wvu.PrintArea" localSheetId="15" hidden="1">Octroi!$A$1:$E$16</definedName>
    <definedName name="Z_357C9841_BEC3_434B_AC63_C04FB4321BA3_.wvu.PrintArea" localSheetId="17" hidden="1">'Other Taxes &amp; Duties'!$A$1:$F$16</definedName>
    <definedName name="Z_357C9841_BEC3_434B_AC63_C04FB4321BA3_.wvu.PrintArea" localSheetId="4" hidden="1">'Sch-1'!$A$1:$N$143</definedName>
    <definedName name="Z_357C9841_BEC3_434B_AC63_C04FB4321BA3_.wvu.PrintArea" localSheetId="5" hidden="1">'Sch-2'!$A$1:$J$142</definedName>
    <definedName name="Z_357C9841_BEC3_434B_AC63_C04FB4321BA3_.wvu.PrintArea" localSheetId="6" hidden="1">'Sch-3'!$A$1:$L$133</definedName>
    <definedName name="Z_357C9841_BEC3_434B_AC63_C04FB4321BA3_.wvu.PrintArea" localSheetId="7" hidden="1">'Sch-4'!$A$1:$P$24</definedName>
    <definedName name="Z_357C9841_BEC3_434B_AC63_C04FB4321BA3_.wvu.PrintArea" localSheetId="8" hidden="1">'Sch-5'!$A$1:$E$23</definedName>
    <definedName name="Z_357C9841_BEC3_434B_AC63_C04FB4321BA3_.wvu.PrintArea" localSheetId="9" hidden="1">'Sch-5 after discount'!$A$1:$E$23</definedName>
    <definedName name="Z_357C9841_BEC3_434B_AC63_C04FB4321BA3_.wvu.PrintArea" localSheetId="10" hidden="1">'Sch-6'!$A$1:$D$32</definedName>
    <definedName name="Z_357C9841_BEC3_434B_AC63_C04FB4321BA3_.wvu.PrintArea" localSheetId="12" hidden="1">'Sch-6 (After Discount)'!$A$1:$D$32</definedName>
    <definedName name="Z_357C9841_BEC3_434B_AC63_C04FB4321BA3_.wvu.PrintArea" localSheetId="11" hidden="1">'Sch-6 After Discount'!$A$1:$D$31</definedName>
    <definedName name="Z_357C9841_BEC3_434B_AC63_C04FB4321BA3_.wvu.PrintArea" localSheetId="13" hidden="1">'Sch-7'!$A$1:$M$25</definedName>
    <definedName name="Z_357C9841_BEC3_434B_AC63_C04FB4321BA3_.wvu.PrintTitles" localSheetId="8" hidden="1">'Sch-5'!$3:$14</definedName>
    <definedName name="Z_357C9841_BEC3_434B_AC63_C04FB4321BA3_.wvu.PrintTitles" localSheetId="9" hidden="1">'Sch-5 after discount'!$3:$14</definedName>
    <definedName name="Z_357C9841_BEC3_434B_AC63_C04FB4321BA3_.wvu.PrintTitles" localSheetId="10" hidden="1">'Sch-6'!$3:$14</definedName>
    <definedName name="Z_357C9841_BEC3_434B_AC63_C04FB4321BA3_.wvu.PrintTitles" localSheetId="12" hidden="1">'Sch-6 (After Discount)'!$3:$14</definedName>
    <definedName name="Z_357C9841_BEC3_434B_AC63_C04FB4321BA3_.wvu.PrintTitles" localSheetId="11" hidden="1">'Sch-6 After Discount'!$3:$13</definedName>
    <definedName name="Z_357C9841_BEC3_434B_AC63_C04FB4321BA3_.wvu.Rows" localSheetId="1" hidden="1">Cover!$7:$7</definedName>
    <definedName name="Z_357C9841_BEC3_434B_AC63_C04FB4321BA3_.wvu.Rows" localSheetId="14" hidden="1">Discount!$29:$32</definedName>
    <definedName name="Z_357C9841_BEC3_434B_AC63_C04FB4321BA3_.wvu.Rows" localSheetId="3" hidden="1">'Names of Bidder'!$14:$17</definedName>
    <definedName name="Z_357C9841_BEC3_434B_AC63_C04FB4321BA3_.wvu.Rows" localSheetId="13" hidden="1">'Sch-7'!$62:$180</definedName>
    <definedName name="Z_3C00DDA0_7DDE_4169_A739_550DAF5DCF8D_.wvu.Cols" localSheetId="0" hidden="1">Basic!$I:$I</definedName>
    <definedName name="Z_3C00DDA0_7DDE_4169_A739_550DAF5DCF8D_.wvu.Cols" localSheetId="18" hidden="1">'Bid Form 2nd Envelope'!$T:$Y</definedName>
    <definedName name="Z_3C00DDA0_7DDE_4169_A739_550DAF5DCF8D_.wvu.Cols" localSheetId="14" hidden="1">Discount!$H:$M</definedName>
    <definedName name="Z_3C00DDA0_7DDE_4169_A739_550DAF5DCF8D_.wvu.Cols" localSheetId="4" hidden="1">'Sch-1'!$O:$X</definedName>
    <definedName name="Z_3C00DDA0_7DDE_4169_A739_550DAF5DCF8D_.wvu.Cols" localSheetId="6" hidden="1">'Sch-3'!$M:$T</definedName>
    <definedName name="Z_3C00DDA0_7DDE_4169_A739_550DAF5DCF8D_.wvu.Cols" localSheetId="13" hidden="1">'Sch-7'!$AA:$AG</definedName>
    <definedName name="Z_3C00DDA0_7DDE_4169_A739_550DAF5DCF8D_.wvu.FilterData" localSheetId="4" hidden="1">'Sch-1'!$C$1:$C$139</definedName>
    <definedName name="Z_3C00DDA0_7DDE_4169_A739_550DAF5DCF8D_.wvu.FilterData" localSheetId="5" hidden="1">'Sch-2'!$C$1:$C$142</definedName>
    <definedName name="Z_3C00DDA0_7DDE_4169_A739_550DAF5DCF8D_.wvu.FilterData" localSheetId="6" hidden="1">'Sch-3'!#REF!</definedName>
    <definedName name="Z_3C00DDA0_7DDE_4169_A739_550DAF5DCF8D_.wvu.PrintArea" localSheetId="18" hidden="1">'Bid Form 2nd Envelope'!$A$1:$F$60</definedName>
    <definedName name="Z_3C00DDA0_7DDE_4169_A739_550DAF5DCF8D_.wvu.PrintArea" localSheetId="14" hidden="1">Discount!$A$2:$G$40</definedName>
    <definedName name="Z_3C00DDA0_7DDE_4169_A739_550DAF5DCF8D_.wvu.PrintArea" localSheetId="16" hidden="1">'Entry Tax'!$A$1:$E$16</definedName>
    <definedName name="Z_3C00DDA0_7DDE_4169_A739_550DAF5DCF8D_.wvu.PrintArea" localSheetId="2" hidden="1">Instructions!$A$1:$C$65</definedName>
    <definedName name="Z_3C00DDA0_7DDE_4169_A739_550DAF5DCF8D_.wvu.PrintArea" localSheetId="3" hidden="1">'Names of Bidder'!$A$1:$F$23</definedName>
    <definedName name="Z_3C00DDA0_7DDE_4169_A739_550DAF5DCF8D_.wvu.PrintArea" localSheetId="15" hidden="1">Octroi!$A$1:$E$16</definedName>
    <definedName name="Z_3C00DDA0_7DDE_4169_A739_550DAF5DCF8D_.wvu.PrintArea" localSheetId="17" hidden="1">'Other Taxes &amp; Duties'!$A$1:$F$16</definedName>
    <definedName name="Z_3C00DDA0_7DDE_4169_A739_550DAF5DCF8D_.wvu.PrintArea" localSheetId="4" hidden="1">'Sch-1'!$A$1:$N$143</definedName>
    <definedName name="Z_3C00DDA0_7DDE_4169_A739_550DAF5DCF8D_.wvu.PrintArea" localSheetId="5" hidden="1">'Sch-2'!$A$1:$J$142</definedName>
    <definedName name="Z_3C00DDA0_7DDE_4169_A739_550DAF5DCF8D_.wvu.PrintArea" localSheetId="6" hidden="1">'Sch-3'!$A$1:$L$133</definedName>
    <definedName name="Z_3C00DDA0_7DDE_4169_A739_550DAF5DCF8D_.wvu.PrintArea" localSheetId="7" hidden="1">'Sch-4'!$A$1:$P$24</definedName>
    <definedName name="Z_3C00DDA0_7DDE_4169_A739_550DAF5DCF8D_.wvu.PrintArea" localSheetId="8" hidden="1">'Sch-5'!$A$1:$E$23</definedName>
    <definedName name="Z_3C00DDA0_7DDE_4169_A739_550DAF5DCF8D_.wvu.PrintArea" localSheetId="9" hidden="1">'Sch-5 after discount'!$A$1:$E$23</definedName>
    <definedName name="Z_3C00DDA0_7DDE_4169_A739_550DAF5DCF8D_.wvu.PrintArea" localSheetId="10" hidden="1">'Sch-6'!$A$1:$D$32</definedName>
    <definedName name="Z_3C00DDA0_7DDE_4169_A739_550DAF5DCF8D_.wvu.PrintArea" localSheetId="12" hidden="1">'Sch-6 (After Discount)'!$A$1:$D$32</definedName>
    <definedName name="Z_3C00DDA0_7DDE_4169_A739_550DAF5DCF8D_.wvu.PrintArea" localSheetId="11" hidden="1">'Sch-6 After Discount'!$A$1:$D$31</definedName>
    <definedName name="Z_3C00DDA0_7DDE_4169_A739_550DAF5DCF8D_.wvu.PrintArea" localSheetId="13" hidden="1">'Sch-7'!$A$1:$M$25</definedName>
    <definedName name="Z_3C00DDA0_7DDE_4169_A739_550DAF5DCF8D_.wvu.PrintTitles" localSheetId="4" hidden="1">'Sch-1'!$15:$17</definedName>
    <definedName name="Z_3C00DDA0_7DDE_4169_A739_550DAF5DCF8D_.wvu.PrintTitles" localSheetId="5" hidden="1">'Sch-2'!$15:$17</definedName>
    <definedName name="Z_3C00DDA0_7DDE_4169_A739_550DAF5DCF8D_.wvu.PrintTitles" localSheetId="6" hidden="1">'Sch-3'!$15:$17</definedName>
    <definedName name="Z_3C00DDA0_7DDE_4169_A739_550DAF5DCF8D_.wvu.PrintTitles" localSheetId="8" hidden="1">'Sch-5'!$3:$14</definedName>
    <definedName name="Z_3C00DDA0_7DDE_4169_A739_550DAF5DCF8D_.wvu.PrintTitles" localSheetId="9" hidden="1">'Sch-5 after discount'!$3:$14</definedName>
    <definedName name="Z_3C00DDA0_7DDE_4169_A739_550DAF5DCF8D_.wvu.PrintTitles" localSheetId="10" hidden="1">'Sch-6'!$3:$14</definedName>
    <definedName name="Z_3C00DDA0_7DDE_4169_A739_550DAF5DCF8D_.wvu.PrintTitles" localSheetId="12" hidden="1">'Sch-6 (After Discount)'!$3:$14</definedName>
    <definedName name="Z_3C00DDA0_7DDE_4169_A739_550DAF5DCF8D_.wvu.PrintTitles" localSheetId="11" hidden="1">'Sch-6 After Discount'!$3:$13</definedName>
    <definedName name="Z_3C00DDA0_7DDE_4169_A739_550DAF5DCF8D_.wvu.Rows" localSheetId="1" hidden="1">Cover!$7:$7</definedName>
    <definedName name="Z_3C00DDA0_7DDE_4169_A739_550DAF5DCF8D_.wvu.Rows" localSheetId="14" hidden="1">Discount!$29:$32</definedName>
    <definedName name="Z_3C00DDA0_7DDE_4169_A739_550DAF5DCF8D_.wvu.Rows" localSheetId="3" hidden="1">'Names of Bidder'!$14:$17</definedName>
    <definedName name="Z_3C00DDA0_7DDE_4169_A739_550DAF5DCF8D_.wvu.Rows" localSheetId="13" hidden="1">'Sch-7'!$62:$180</definedName>
    <definedName name="Z_3E286A90_B39B_4EF7_ADAF_AD9055F4EE3F_.wvu.Cols" localSheetId="21" hidden="1">'N-W (Cr.)'!$C:$C,'N-W (Cr.)'!$H:$H,'N-W (Cr.)'!$M:$M,'N-W (Cr.)'!$R:$R</definedName>
    <definedName name="Z_4AA1107B_A795_4744_B566_827168772C7A_.wvu.Cols" localSheetId="14" hidden="1">Discount!$H:$S</definedName>
    <definedName name="Z_4AA1107B_A795_4744_B566_827168772C7A_.wvu.Cols" localSheetId="8" hidden="1">'Sch-5'!$I:$P</definedName>
    <definedName name="Z_4AA1107B_A795_4744_B566_827168772C7A_.wvu.Cols" localSheetId="9" hidden="1">'Sch-5 after discount'!$I:$P</definedName>
    <definedName name="Z_4AA1107B_A795_4744_B566_827168772C7A_.wvu.PrintArea" localSheetId="18" hidden="1">'Bid Form 2nd Envelope'!$A$1:$F$60</definedName>
    <definedName name="Z_4AA1107B_A795_4744_B566_827168772C7A_.wvu.PrintArea" localSheetId="14" hidden="1">Discount!$A$2:$G$40</definedName>
    <definedName name="Z_4AA1107B_A795_4744_B566_827168772C7A_.wvu.PrintArea" localSheetId="16" hidden="1">'Entry Tax'!$A$1:$E$16</definedName>
    <definedName name="Z_4AA1107B_A795_4744_B566_827168772C7A_.wvu.PrintArea" localSheetId="2" hidden="1">Instructions!$A$1:$C$65</definedName>
    <definedName name="Z_4AA1107B_A795_4744_B566_827168772C7A_.wvu.PrintArea" localSheetId="3" hidden="1">'Names of Bidder'!$A$1:$F$23</definedName>
    <definedName name="Z_4AA1107B_A795_4744_B566_827168772C7A_.wvu.PrintArea" localSheetId="15" hidden="1">Octroi!$A$1:$E$16</definedName>
    <definedName name="Z_4AA1107B_A795_4744_B566_827168772C7A_.wvu.PrintArea" localSheetId="17" hidden="1">'Other Taxes &amp; Duties'!$A$1:$F$16</definedName>
    <definedName name="Z_4AA1107B_A795_4744_B566_827168772C7A_.wvu.PrintArea" localSheetId="8" hidden="1">'Sch-5'!$A$1:$E$23</definedName>
    <definedName name="Z_4AA1107B_A795_4744_B566_827168772C7A_.wvu.PrintArea" localSheetId="9" hidden="1">'Sch-5 after discount'!$A$1:$E$23</definedName>
    <definedName name="Z_4AA1107B_A795_4744_B566_827168772C7A_.wvu.PrintArea" localSheetId="10" hidden="1">'Sch-6'!$A$1:$D$32</definedName>
    <definedName name="Z_4AA1107B_A795_4744_B566_827168772C7A_.wvu.PrintArea" localSheetId="12" hidden="1">'Sch-6 (After Discount)'!$A$1:$D$32</definedName>
    <definedName name="Z_4AA1107B_A795_4744_B566_827168772C7A_.wvu.PrintArea" localSheetId="11" hidden="1">'Sch-6 After Discount'!$A$1:$D$31</definedName>
    <definedName name="Z_4AA1107B_A795_4744_B566_827168772C7A_.wvu.PrintTitles" localSheetId="8" hidden="1">'Sch-5'!$3:$14</definedName>
    <definedName name="Z_4AA1107B_A795_4744_B566_827168772C7A_.wvu.PrintTitles" localSheetId="9" hidden="1">'Sch-5 after discount'!$3:$14</definedName>
    <definedName name="Z_4AA1107B_A795_4744_B566_827168772C7A_.wvu.PrintTitles" localSheetId="10" hidden="1">'Sch-6'!$3:$14</definedName>
    <definedName name="Z_4AA1107B_A795_4744_B566_827168772C7A_.wvu.PrintTitles" localSheetId="12" hidden="1">'Sch-6 (After Discount)'!$3:$14</definedName>
    <definedName name="Z_4AA1107B_A795_4744_B566_827168772C7A_.wvu.PrintTitles" localSheetId="11" hidden="1">'Sch-6 After Discount'!$3:$13</definedName>
    <definedName name="Z_4AA1107B_A795_4744_B566_827168772C7A_.wvu.Rows" localSheetId="1" hidden="1">Cover!$7:$7</definedName>
    <definedName name="Z_4AA1107B_A795_4744_B566_827168772C7A_.wvu.Rows" localSheetId="14" hidden="1">Discount!$30:$32</definedName>
    <definedName name="Z_4F65FF32_EC61_4022_A399_2986D7B6B8B3_.wvu.Cols" localSheetId="18" hidden="1">'Bid Form 2nd Envelope'!$Z:$AJ</definedName>
    <definedName name="Z_4F65FF32_EC61_4022_A399_2986D7B6B8B3_.wvu.Cols" localSheetId="8" hidden="1">'Sch-5'!$I:$P</definedName>
    <definedName name="Z_4F65FF32_EC61_4022_A399_2986D7B6B8B3_.wvu.Cols" localSheetId="9" hidden="1">'Sch-5 after discount'!$I:$P</definedName>
    <definedName name="Z_4F65FF32_EC61_4022_A399_2986D7B6B8B3_.wvu.PrintArea" localSheetId="18" hidden="1">'Bid Form 2nd Envelope'!$A$1:$F$60</definedName>
    <definedName name="Z_4F65FF32_EC61_4022_A399_2986D7B6B8B3_.wvu.PrintArea" localSheetId="14" hidden="1">Discount!$A$2:$G$39</definedName>
    <definedName name="Z_4F65FF32_EC61_4022_A399_2986D7B6B8B3_.wvu.PrintArea" localSheetId="16" hidden="1">'Entry Tax'!$A$1:$E$16</definedName>
    <definedName name="Z_4F65FF32_EC61_4022_A399_2986D7B6B8B3_.wvu.PrintArea" localSheetId="2" hidden="1">Instructions!$A$1:$C$65</definedName>
    <definedName name="Z_4F65FF32_EC61_4022_A399_2986D7B6B8B3_.wvu.PrintArea" localSheetId="3" hidden="1">'Names of Bidder'!$A$1:$D$21</definedName>
    <definedName name="Z_4F65FF32_EC61_4022_A399_2986D7B6B8B3_.wvu.PrintArea" localSheetId="15" hidden="1">Octroi!$A$1:$E$16</definedName>
    <definedName name="Z_4F65FF32_EC61_4022_A399_2986D7B6B8B3_.wvu.PrintArea" localSheetId="17" hidden="1">'Other Taxes &amp; Duties'!$A$1:$F$16</definedName>
    <definedName name="Z_4F65FF32_EC61_4022_A399_2986D7B6B8B3_.wvu.PrintArea" localSheetId="8" hidden="1">'Sch-5'!$A$1:$E$23</definedName>
    <definedName name="Z_4F65FF32_EC61_4022_A399_2986D7B6B8B3_.wvu.PrintArea" localSheetId="9" hidden="1">'Sch-5 after discount'!$A$1:$E$23</definedName>
    <definedName name="Z_4F65FF32_EC61_4022_A399_2986D7B6B8B3_.wvu.PrintArea" localSheetId="10" hidden="1">'Sch-6'!$A$1:$D$33</definedName>
    <definedName name="Z_4F65FF32_EC61_4022_A399_2986D7B6B8B3_.wvu.PrintArea" localSheetId="12" hidden="1">'Sch-6 (After Discount)'!$A$1:$D$33</definedName>
    <definedName name="Z_4F65FF32_EC61_4022_A399_2986D7B6B8B3_.wvu.PrintArea" localSheetId="11" hidden="1">'Sch-6 After Discount'!$A$1:$D$32</definedName>
    <definedName name="Z_4F65FF32_EC61_4022_A399_2986D7B6B8B3_.wvu.PrintTitles" localSheetId="8" hidden="1">'Sch-5'!$3:$14</definedName>
    <definedName name="Z_4F65FF32_EC61_4022_A399_2986D7B6B8B3_.wvu.PrintTitles" localSheetId="9" hidden="1">'Sch-5 after discount'!$3:$14</definedName>
    <definedName name="Z_4F65FF32_EC61_4022_A399_2986D7B6B8B3_.wvu.PrintTitles" localSheetId="10" hidden="1">'Sch-6'!$3:$14</definedName>
    <definedName name="Z_4F65FF32_EC61_4022_A399_2986D7B6B8B3_.wvu.PrintTitles" localSheetId="12" hidden="1">'Sch-6 (After Discount)'!$3:$14</definedName>
    <definedName name="Z_4F65FF32_EC61_4022_A399_2986D7B6B8B3_.wvu.PrintTitles" localSheetId="11" hidden="1">'Sch-6 After Discount'!$3:$13</definedName>
    <definedName name="Z_58D82F59_8CF6_455F_B9F4_081499FDF243_.wvu.Cols" localSheetId="14" hidden="1">Discount!$I:$P</definedName>
    <definedName name="Z_58D82F59_8CF6_455F_B9F4_081499FDF243_.wvu.PrintArea" localSheetId="14" hidden="1">Discount!$A$2:$G$40</definedName>
    <definedName name="Z_58D82F59_8CF6_455F_B9F4_081499FDF243_.wvu.PrintArea" localSheetId="16" hidden="1">'Entry Tax'!$A$1:$E$16</definedName>
    <definedName name="Z_58D82F59_8CF6_455F_B9F4_081499FDF243_.wvu.PrintArea" localSheetId="15" hidden="1">Octroi!$A$1:$E$16</definedName>
    <definedName name="Z_58D82F59_8CF6_455F_B9F4_081499FDF243_.wvu.PrintArea" localSheetId="17" hidden="1">'Other Taxes &amp; Duties'!$A$1:$F$16</definedName>
    <definedName name="Z_58D82F59_8CF6_455F_B9F4_081499FDF243_.wvu.Rows" localSheetId="14" hidden="1">Discount!$21:$21,Discount!$27:$27</definedName>
    <definedName name="Z_63D51328_7CBC_4A1E_B96D_BAE91416501B_.wvu.Cols" localSheetId="0" hidden="1">Basic!$I:$I</definedName>
    <definedName name="Z_63D51328_7CBC_4A1E_B96D_BAE91416501B_.wvu.Cols" localSheetId="18" hidden="1">'Bid Form 2nd Envelope'!$T:$Y</definedName>
    <definedName name="Z_63D51328_7CBC_4A1E_B96D_BAE91416501B_.wvu.Cols" localSheetId="14" hidden="1">Discount!$H:$L</definedName>
    <definedName name="Z_63D51328_7CBC_4A1E_B96D_BAE91416501B_.wvu.Cols" localSheetId="4" hidden="1">'Sch-1'!$O:$X</definedName>
    <definedName name="Z_63D51328_7CBC_4A1E_B96D_BAE91416501B_.wvu.Cols" localSheetId="6" hidden="1">'Sch-3'!$M:$R</definedName>
    <definedName name="Z_63D51328_7CBC_4A1E_B96D_BAE91416501B_.wvu.Cols" localSheetId="8" hidden="1">'Sch-5'!$F:$T</definedName>
    <definedName name="Z_63D51328_7CBC_4A1E_B96D_BAE91416501B_.wvu.Cols" localSheetId="9" hidden="1">'Sch-5 after discount'!$F:$R</definedName>
    <definedName name="Z_63D51328_7CBC_4A1E_B96D_BAE91416501B_.wvu.Cols" localSheetId="13" hidden="1">'Sch-7'!$AA:$AG</definedName>
    <definedName name="Z_63D51328_7CBC_4A1E_B96D_BAE91416501B_.wvu.FilterData" localSheetId="4" hidden="1">'Sch-1'!$C$1:$C$139</definedName>
    <definedName name="Z_63D51328_7CBC_4A1E_B96D_BAE91416501B_.wvu.FilterData" localSheetId="5" hidden="1">'Sch-2'!$C$1:$C$142</definedName>
    <definedName name="Z_63D51328_7CBC_4A1E_B96D_BAE91416501B_.wvu.FilterData" localSheetId="6" hidden="1">'Sch-3'!#REF!</definedName>
    <definedName name="Z_63D51328_7CBC_4A1E_B96D_BAE91416501B_.wvu.PrintArea" localSheetId="18" hidden="1">'Bid Form 2nd Envelope'!$A$1:$F$60</definedName>
    <definedName name="Z_63D51328_7CBC_4A1E_B96D_BAE91416501B_.wvu.PrintArea" localSheetId="14" hidden="1">Discount!$A$2:$G$40</definedName>
    <definedName name="Z_63D51328_7CBC_4A1E_B96D_BAE91416501B_.wvu.PrintArea" localSheetId="16" hidden="1">'Entry Tax'!$A$1:$E$16</definedName>
    <definedName name="Z_63D51328_7CBC_4A1E_B96D_BAE91416501B_.wvu.PrintArea" localSheetId="2" hidden="1">Instructions!$A$1:$C$65</definedName>
    <definedName name="Z_63D51328_7CBC_4A1E_B96D_BAE91416501B_.wvu.PrintArea" localSheetId="3" hidden="1">'Names of Bidder'!$A$1:$F$23</definedName>
    <definedName name="Z_63D51328_7CBC_4A1E_B96D_BAE91416501B_.wvu.PrintArea" localSheetId="15" hidden="1">Octroi!$A$1:$E$16</definedName>
    <definedName name="Z_63D51328_7CBC_4A1E_B96D_BAE91416501B_.wvu.PrintArea" localSheetId="17" hidden="1">'Other Taxes &amp; Duties'!$A$1:$F$16</definedName>
    <definedName name="Z_63D51328_7CBC_4A1E_B96D_BAE91416501B_.wvu.PrintArea" localSheetId="4" hidden="1">'Sch-1'!$A$1:$N$143</definedName>
    <definedName name="Z_63D51328_7CBC_4A1E_B96D_BAE91416501B_.wvu.PrintArea" localSheetId="5" hidden="1">'Sch-2'!$A$1:$J$142</definedName>
    <definedName name="Z_63D51328_7CBC_4A1E_B96D_BAE91416501B_.wvu.PrintArea" localSheetId="6" hidden="1">'Sch-3'!$A$1:$L$133</definedName>
    <definedName name="Z_63D51328_7CBC_4A1E_B96D_BAE91416501B_.wvu.PrintArea" localSheetId="7" hidden="1">'Sch-4'!$A$1:$P$24</definedName>
    <definedName name="Z_63D51328_7CBC_4A1E_B96D_BAE91416501B_.wvu.PrintArea" localSheetId="8" hidden="1">'Sch-5'!$A$1:$E$23</definedName>
    <definedName name="Z_63D51328_7CBC_4A1E_B96D_BAE91416501B_.wvu.PrintArea" localSheetId="9" hidden="1">'Sch-5 after discount'!$A$1:$E$23</definedName>
    <definedName name="Z_63D51328_7CBC_4A1E_B96D_BAE91416501B_.wvu.PrintArea" localSheetId="10" hidden="1">'Sch-6'!$A$1:$D$32</definedName>
    <definedName name="Z_63D51328_7CBC_4A1E_B96D_BAE91416501B_.wvu.PrintArea" localSheetId="12" hidden="1">'Sch-6 (After Discount)'!$A$1:$D$32</definedName>
    <definedName name="Z_63D51328_7CBC_4A1E_B96D_BAE91416501B_.wvu.PrintArea" localSheetId="11" hidden="1">'Sch-6 After Discount'!$A$1:$D$31</definedName>
    <definedName name="Z_63D51328_7CBC_4A1E_B96D_BAE91416501B_.wvu.PrintArea" localSheetId="13" hidden="1">'Sch-7'!$A$1:$M$25</definedName>
    <definedName name="Z_63D51328_7CBC_4A1E_B96D_BAE91416501B_.wvu.PrintTitles" localSheetId="4" hidden="1">'Sch-1'!$15:$17</definedName>
    <definedName name="Z_63D51328_7CBC_4A1E_B96D_BAE91416501B_.wvu.PrintTitles" localSheetId="5" hidden="1">'Sch-2'!$15:$17</definedName>
    <definedName name="Z_63D51328_7CBC_4A1E_B96D_BAE91416501B_.wvu.PrintTitles" localSheetId="6" hidden="1">'Sch-3'!$15:$17</definedName>
    <definedName name="Z_63D51328_7CBC_4A1E_B96D_BAE91416501B_.wvu.PrintTitles" localSheetId="8" hidden="1">'Sch-5'!$3:$14</definedName>
    <definedName name="Z_63D51328_7CBC_4A1E_B96D_BAE91416501B_.wvu.PrintTitles" localSheetId="9" hidden="1">'Sch-5 after discount'!$3:$14</definedName>
    <definedName name="Z_63D51328_7CBC_4A1E_B96D_BAE91416501B_.wvu.PrintTitles" localSheetId="10" hidden="1">'Sch-6'!$3:$14</definedName>
    <definedName name="Z_63D51328_7CBC_4A1E_B96D_BAE91416501B_.wvu.PrintTitles" localSheetId="12" hidden="1">'Sch-6 (After Discount)'!$3:$14</definedName>
    <definedName name="Z_63D51328_7CBC_4A1E_B96D_BAE91416501B_.wvu.PrintTitles" localSheetId="11" hidden="1">'Sch-6 After Discount'!$3:$13</definedName>
    <definedName name="Z_63D51328_7CBC_4A1E_B96D_BAE91416501B_.wvu.Rows" localSheetId="1" hidden="1">Cover!$7:$7</definedName>
    <definedName name="Z_63D51328_7CBC_4A1E_B96D_BAE91416501B_.wvu.Rows" localSheetId="14" hidden="1">Discount!$29:$32</definedName>
    <definedName name="Z_63D51328_7CBC_4A1E_B96D_BAE91416501B_.wvu.Rows" localSheetId="3" hidden="1">'Names of Bidder'!$14:$17</definedName>
    <definedName name="Z_63D51328_7CBC_4A1E_B96D_BAE91416501B_.wvu.Rows" localSheetId="13" hidden="1">'Sch-7'!$62:$180</definedName>
    <definedName name="Z_67D3F443_CBF6_4C3B_9EBA_4FC7CEE92243_.wvu.Cols" localSheetId="21" hidden="1">'N-W (Cr.)'!$C:$C,'N-W (Cr.)'!$H:$H,'N-W (Cr.)'!$M:$M,'N-W (Cr.)'!$R:$R</definedName>
    <definedName name="Z_696D9240_6693_44E8_B9A4_2BFADD101EE2_.wvu.Cols" localSheetId="14" hidden="1">Discount!$I:$P</definedName>
    <definedName name="Z_696D9240_6693_44E8_B9A4_2BFADD101EE2_.wvu.PrintArea" localSheetId="14" hidden="1">Discount!$A$2:$G$40</definedName>
    <definedName name="Z_696D9240_6693_44E8_B9A4_2BFADD101EE2_.wvu.PrintArea" localSheetId="16" hidden="1">'Entry Tax'!$A$1:$E$16</definedName>
    <definedName name="Z_696D9240_6693_44E8_B9A4_2BFADD101EE2_.wvu.PrintArea" localSheetId="15" hidden="1">Octroi!$A$1:$E$16</definedName>
    <definedName name="Z_696D9240_6693_44E8_B9A4_2BFADD101EE2_.wvu.PrintArea" localSheetId="17" hidden="1">'Other Taxes &amp; Duties'!$A$1:$F$16</definedName>
    <definedName name="Z_696D9240_6693_44E8_B9A4_2BFADD101EE2_.wvu.Rows" localSheetId="14" hidden="1">Discount!$21:$21,Discount!$27:$27</definedName>
    <definedName name="Z_889C3D82_0A24_4765_A688_A80A782F5056_.wvu.Cols" localSheetId="0" hidden="1">Basic!$I:$I</definedName>
    <definedName name="Z_889C3D82_0A24_4765_A688_A80A782F5056_.wvu.Cols" localSheetId="18" hidden="1">'Bid Form 2nd Envelope'!$H:$AO</definedName>
    <definedName name="Z_889C3D82_0A24_4765_A688_A80A782F5056_.wvu.Cols" localSheetId="14" hidden="1">Discount!$H:$L</definedName>
    <definedName name="Z_889C3D82_0A24_4765_A688_A80A782F5056_.wvu.Cols" localSheetId="3" hidden="1">'Names of Bidder'!$G:$G,'Names of Bidder'!$J:$J</definedName>
    <definedName name="Z_889C3D82_0A24_4765_A688_A80A782F5056_.wvu.Cols" localSheetId="21" hidden="1">'N-W (Cr.)'!$A:$O,'N-W (Cr.)'!$T:$DL</definedName>
    <definedName name="Z_889C3D82_0A24_4765_A688_A80A782F5056_.wvu.Cols" localSheetId="4" hidden="1">'Sch-1'!$O:$T,'Sch-1'!$X:$AK</definedName>
    <definedName name="Z_889C3D82_0A24_4765_A688_A80A782F5056_.wvu.Cols" localSheetId="6" hidden="1">'Sch-3'!$M:$X</definedName>
    <definedName name="Z_889C3D82_0A24_4765_A688_A80A782F5056_.wvu.Cols" localSheetId="8" hidden="1">'Sch-5'!$F:$T</definedName>
    <definedName name="Z_889C3D82_0A24_4765_A688_A80A782F5056_.wvu.Cols" localSheetId="12" hidden="1">'Sch-6 (After Discount)'!$E:$F</definedName>
    <definedName name="Z_889C3D82_0A24_4765_A688_A80A782F5056_.wvu.Cols" localSheetId="13" hidden="1">'Sch-7'!$AA:$AG</definedName>
    <definedName name="Z_889C3D82_0A24_4765_A688_A80A782F5056_.wvu.FilterData" localSheetId="4" hidden="1">'Sch-1'!$A$18:$IV$139</definedName>
    <definedName name="Z_889C3D82_0A24_4765_A688_A80A782F5056_.wvu.FilterData" localSheetId="5" hidden="1">'Sch-2'!$A$17:$AF$134</definedName>
    <definedName name="Z_889C3D82_0A24_4765_A688_A80A782F5056_.wvu.PrintArea" localSheetId="18" hidden="1">'Bid Form 2nd Envelope'!$A$1:$F$60</definedName>
    <definedName name="Z_889C3D82_0A24_4765_A688_A80A782F5056_.wvu.PrintArea" localSheetId="1" hidden="1">Cover!$A$1:$F$15</definedName>
    <definedName name="Z_889C3D82_0A24_4765_A688_A80A782F5056_.wvu.PrintArea" localSheetId="14" hidden="1">Discount!$A$2:$G$40</definedName>
    <definedName name="Z_889C3D82_0A24_4765_A688_A80A782F5056_.wvu.PrintArea" localSheetId="16" hidden="1">'Entry Tax'!$A$1:$E$16</definedName>
    <definedName name="Z_889C3D82_0A24_4765_A688_A80A782F5056_.wvu.PrintArea" localSheetId="2" hidden="1">Instructions!$A$1:$C$65</definedName>
    <definedName name="Z_889C3D82_0A24_4765_A688_A80A782F5056_.wvu.PrintArea" localSheetId="3" hidden="1">'Names of Bidder'!$A$1:$F$23</definedName>
    <definedName name="Z_889C3D82_0A24_4765_A688_A80A782F5056_.wvu.PrintArea" localSheetId="15" hidden="1">Octroi!$A$1:$E$16</definedName>
    <definedName name="Z_889C3D82_0A24_4765_A688_A80A782F5056_.wvu.PrintArea" localSheetId="17" hidden="1">'Other Taxes &amp; Duties'!$A$1:$F$16</definedName>
    <definedName name="Z_889C3D82_0A24_4765_A688_A80A782F5056_.wvu.PrintArea" localSheetId="4" hidden="1">'Sch-1'!$A$1:$N$143</definedName>
    <definedName name="Z_889C3D82_0A24_4765_A688_A80A782F5056_.wvu.PrintArea" localSheetId="5" hidden="1">'Sch-2'!$A$1:$J$140</definedName>
    <definedName name="Z_889C3D82_0A24_4765_A688_A80A782F5056_.wvu.PrintArea" localSheetId="6" hidden="1">'Sch-3'!$A$1:$L$131</definedName>
    <definedName name="Z_889C3D82_0A24_4765_A688_A80A782F5056_.wvu.PrintArea" localSheetId="7" hidden="1">'Sch-4'!$A$1:$P$24</definedName>
    <definedName name="Z_889C3D82_0A24_4765_A688_A80A782F5056_.wvu.PrintArea" localSheetId="8" hidden="1">'Sch-5'!$A$1:$E$23</definedName>
    <definedName name="Z_889C3D82_0A24_4765_A688_A80A782F5056_.wvu.PrintArea" localSheetId="9" hidden="1">'Sch-5 after discount'!$A$1:$E$23</definedName>
    <definedName name="Z_889C3D82_0A24_4765_A688_A80A782F5056_.wvu.PrintArea" localSheetId="10" hidden="1">'Sch-6'!$A$1:$D$32</definedName>
    <definedName name="Z_889C3D82_0A24_4765_A688_A80A782F5056_.wvu.PrintArea" localSheetId="12" hidden="1">'Sch-6 (After Discount)'!$A$1:$D$32</definedName>
    <definedName name="Z_889C3D82_0A24_4765_A688_A80A782F5056_.wvu.PrintArea" localSheetId="11" hidden="1">'Sch-6 After Discount'!$A$1:$D$31</definedName>
    <definedName name="Z_889C3D82_0A24_4765_A688_A80A782F5056_.wvu.PrintArea" localSheetId="13" hidden="1">'Sch-7'!$A$1:$M$22</definedName>
    <definedName name="Z_889C3D82_0A24_4765_A688_A80A782F5056_.wvu.PrintTitles" localSheetId="4" hidden="1">'Sch-1'!$15:$17</definedName>
    <definedName name="Z_889C3D82_0A24_4765_A688_A80A782F5056_.wvu.PrintTitles" localSheetId="5" hidden="1">'Sch-2'!$15:$17</definedName>
    <definedName name="Z_889C3D82_0A24_4765_A688_A80A782F5056_.wvu.PrintTitles" localSheetId="6" hidden="1">'Sch-3'!$15:$17</definedName>
    <definedName name="Z_889C3D82_0A24_4765_A688_A80A782F5056_.wvu.PrintTitles" localSheetId="8" hidden="1">'Sch-5'!$3:$14</definedName>
    <definedName name="Z_889C3D82_0A24_4765_A688_A80A782F5056_.wvu.PrintTitles" localSheetId="9" hidden="1">'Sch-5 after discount'!$3:$14</definedName>
    <definedName name="Z_889C3D82_0A24_4765_A688_A80A782F5056_.wvu.PrintTitles" localSheetId="10" hidden="1">'Sch-6'!$3:$14</definedName>
    <definedName name="Z_889C3D82_0A24_4765_A688_A80A782F5056_.wvu.PrintTitles" localSheetId="12" hidden="1">'Sch-6 (After Discount)'!$3:$14</definedName>
    <definedName name="Z_889C3D82_0A24_4765_A688_A80A782F5056_.wvu.PrintTitles" localSheetId="11" hidden="1">'Sch-6 After Discount'!$3:$13</definedName>
    <definedName name="Z_889C3D82_0A24_4765_A688_A80A782F5056_.wvu.Rows" localSheetId="1" hidden="1">Cover!$7:$7</definedName>
    <definedName name="Z_889C3D82_0A24_4765_A688_A80A782F5056_.wvu.Rows" localSheetId="14" hidden="1">Discount!$21:$22,Discount!$27:$32</definedName>
    <definedName name="Z_889C3D82_0A24_4765_A688_A80A782F5056_.wvu.Rows" localSheetId="3" hidden="1">'Names of Bidder'!$14:$17</definedName>
    <definedName name="Z_889C3D82_0A24_4765_A688_A80A782F5056_.wvu.Rows" localSheetId="13" hidden="1">'Sch-7'!$62:$180</definedName>
    <definedName name="Z_89CB4E6A_722E_4E39_885D_E2A6D0D08321_.wvu.Cols" localSheetId="0" hidden="1">Basic!$I:$I</definedName>
    <definedName name="Z_89CB4E6A_722E_4E39_885D_E2A6D0D08321_.wvu.Cols" localSheetId="18" hidden="1">'Bid Form 2nd Envelope'!$H:$AO</definedName>
    <definedName name="Z_89CB4E6A_722E_4E39_885D_E2A6D0D08321_.wvu.Cols" localSheetId="14" hidden="1">Discount!$H:$L</definedName>
    <definedName name="Z_89CB4E6A_722E_4E39_885D_E2A6D0D08321_.wvu.Cols" localSheetId="3" hidden="1">'Names of Bidder'!$G:$G,'Names of Bidder'!$J:$J</definedName>
    <definedName name="Z_89CB4E6A_722E_4E39_885D_E2A6D0D08321_.wvu.Cols" localSheetId="21" hidden="1">'N-W (Cr.)'!$A:$O,'N-W (Cr.)'!$T:$DL</definedName>
    <definedName name="Z_89CB4E6A_722E_4E39_885D_E2A6D0D08321_.wvu.Cols" localSheetId="4" hidden="1">'Sch-1'!$O:$T,'Sch-1'!$X:$AK</definedName>
    <definedName name="Z_89CB4E6A_722E_4E39_885D_E2A6D0D08321_.wvu.Cols" localSheetId="6" hidden="1">'Sch-3'!$M:$X</definedName>
    <definedName name="Z_89CB4E6A_722E_4E39_885D_E2A6D0D08321_.wvu.Cols" localSheetId="8" hidden="1">'Sch-5'!$F:$T</definedName>
    <definedName name="Z_89CB4E6A_722E_4E39_885D_E2A6D0D08321_.wvu.Cols" localSheetId="12" hidden="1">'Sch-6 (After Discount)'!$E:$F</definedName>
    <definedName name="Z_89CB4E6A_722E_4E39_885D_E2A6D0D08321_.wvu.Cols" localSheetId="13" hidden="1">'Sch-7'!$AA:$AG</definedName>
    <definedName name="Z_89CB4E6A_722E_4E39_885D_E2A6D0D08321_.wvu.FilterData" localSheetId="4" hidden="1">'Sch-1'!$A$18:$IV$139</definedName>
    <definedName name="Z_89CB4E6A_722E_4E39_885D_E2A6D0D08321_.wvu.FilterData" localSheetId="5" hidden="1">'Sch-2'!$A$17:$AF$134</definedName>
    <definedName name="Z_89CB4E6A_722E_4E39_885D_E2A6D0D08321_.wvu.PrintArea" localSheetId="18" hidden="1">'Bid Form 2nd Envelope'!$A$1:$F$60</definedName>
    <definedName name="Z_89CB4E6A_722E_4E39_885D_E2A6D0D08321_.wvu.PrintArea" localSheetId="1" hidden="1">Cover!$A$1:$F$15</definedName>
    <definedName name="Z_89CB4E6A_722E_4E39_885D_E2A6D0D08321_.wvu.PrintArea" localSheetId="14" hidden="1">Discount!$A$2:$G$40</definedName>
    <definedName name="Z_89CB4E6A_722E_4E39_885D_E2A6D0D08321_.wvu.PrintArea" localSheetId="16" hidden="1">'Entry Tax'!$A$1:$E$16</definedName>
    <definedName name="Z_89CB4E6A_722E_4E39_885D_E2A6D0D08321_.wvu.PrintArea" localSheetId="2" hidden="1">Instructions!$A$1:$C$65</definedName>
    <definedName name="Z_89CB4E6A_722E_4E39_885D_E2A6D0D08321_.wvu.PrintArea" localSheetId="3" hidden="1">'Names of Bidder'!$A$1:$F$23</definedName>
    <definedName name="Z_89CB4E6A_722E_4E39_885D_E2A6D0D08321_.wvu.PrintArea" localSheetId="15" hidden="1">Octroi!$A$1:$E$16</definedName>
    <definedName name="Z_89CB4E6A_722E_4E39_885D_E2A6D0D08321_.wvu.PrintArea" localSheetId="17" hidden="1">'Other Taxes &amp; Duties'!$A$1:$F$16</definedName>
    <definedName name="Z_89CB4E6A_722E_4E39_885D_E2A6D0D08321_.wvu.PrintArea" localSheetId="4" hidden="1">'Sch-1'!$A$1:$N$143</definedName>
    <definedName name="Z_89CB4E6A_722E_4E39_885D_E2A6D0D08321_.wvu.PrintArea" localSheetId="5" hidden="1">'Sch-2'!$A$1:$J$140</definedName>
    <definedName name="Z_89CB4E6A_722E_4E39_885D_E2A6D0D08321_.wvu.PrintArea" localSheetId="6" hidden="1">'Sch-3'!$A$1:$L$131</definedName>
    <definedName name="Z_89CB4E6A_722E_4E39_885D_E2A6D0D08321_.wvu.PrintArea" localSheetId="7" hidden="1">'Sch-4'!$A$1:$P$24</definedName>
    <definedName name="Z_89CB4E6A_722E_4E39_885D_E2A6D0D08321_.wvu.PrintArea" localSheetId="8" hidden="1">'Sch-5'!$A$1:$E$23</definedName>
    <definedName name="Z_89CB4E6A_722E_4E39_885D_E2A6D0D08321_.wvu.PrintArea" localSheetId="9" hidden="1">'Sch-5 after discount'!$A$1:$E$23</definedName>
    <definedName name="Z_89CB4E6A_722E_4E39_885D_E2A6D0D08321_.wvu.PrintArea" localSheetId="10" hidden="1">'Sch-6'!$A$1:$D$32</definedName>
    <definedName name="Z_89CB4E6A_722E_4E39_885D_E2A6D0D08321_.wvu.PrintArea" localSheetId="12" hidden="1">'Sch-6 (After Discount)'!$A$1:$D$32</definedName>
    <definedName name="Z_89CB4E6A_722E_4E39_885D_E2A6D0D08321_.wvu.PrintArea" localSheetId="11" hidden="1">'Sch-6 After Discount'!$A$1:$D$31</definedName>
    <definedName name="Z_89CB4E6A_722E_4E39_885D_E2A6D0D08321_.wvu.PrintArea" localSheetId="13" hidden="1">'Sch-7'!$A$1:$M$22</definedName>
    <definedName name="Z_89CB4E6A_722E_4E39_885D_E2A6D0D08321_.wvu.PrintTitles" localSheetId="4" hidden="1">'Sch-1'!$15:$17</definedName>
    <definedName name="Z_89CB4E6A_722E_4E39_885D_E2A6D0D08321_.wvu.PrintTitles" localSheetId="5" hidden="1">'Sch-2'!$15:$17</definedName>
    <definedName name="Z_89CB4E6A_722E_4E39_885D_E2A6D0D08321_.wvu.PrintTitles" localSheetId="6" hidden="1">'Sch-3'!$15:$17</definedName>
    <definedName name="Z_89CB4E6A_722E_4E39_885D_E2A6D0D08321_.wvu.PrintTitles" localSheetId="8" hidden="1">'Sch-5'!$3:$14</definedName>
    <definedName name="Z_89CB4E6A_722E_4E39_885D_E2A6D0D08321_.wvu.PrintTitles" localSheetId="9" hidden="1">'Sch-5 after discount'!$3:$14</definedName>
    <definedName name="Z_89CB4E6A_722E_4E39_885D_E2A6D0D08321_.wvu.PrintTitles" localSheetId="10" hidden="1">'Sch-6'!$3:$14</definedName>
    <definedName name="Z_89CB4E6A_722E_4E39_885D_E2A6D0D08321_.wvu.PrintTitles" localSheetId="12" hidden="1">'Sch-6 (After Discount)'!$3:$14</definedName>
    <definedName name="Z_89CB4E6A_722E_4E39_885D_E2A6D0D08321_.wvu.PrintTitles" localSheetId="11" hidden="1">'Sch-6 After Discount'!$3:$13</definedName>
    <definedName name="Z_89CB4E6A_722E_4E39_885D_E2A6D0D08321_.wvu.Rows" localSheetId="1" hidden="1">Cover!$7:$7</definedName>
    <definedName name="Z_89CB4E6A_722E_4E39_885D_E2A6D0D08321_.wvu.Rows" localSheetId="14" hidden="1">Discount!$21:$22,Discount!$27:$32</definedName>
    <definedName name="Z_89CB4E6A_722E_4E39_885D_E2A6D0D08321_.wvu.Rows" localSheetId="3" hidden="1">'Names of Bidder'!$14:$17</definedName>
    <definedName name="Z_89CB4E6A_722E_4E39_885D_E2A6D0D08321_.wvu.Rows" localSheetId="13" hidden="1">'Sch-7'!$62:$180</definedName>
    <definedName name="Z_8F55ECC0_ABB9_42C7_9433_7DF40598917D_.wvu.Cols" localSheetId="14" hidden="1">Discount!$H:$S</definedName>
    <definedName name="Z_8F55ECC0_ABB9_42C7_9433_7DF40598917D_.wvu.Cols" localSheetId="8" hidden="1">'Sch-5'!$I:$P</definedName>
    <definedName name="Z_8F55ECC0_ABB9_42C7_9433_7DF40598917D_.wvu.Cols" localSheetId="9" hidden="1">'Sch-5 after discount'!$I:$P</definedName>
    <definedName name="Z_8F55ECC0_ABB9_42C7_9433_7DF40598917D_.wvu.PrintArea" localSheetId="18" hidden="1">'Bid Form 2nd Envelope'!$A$1:$F$60</definedName>
    <definedName name="Z_8F55ECC0_ABB9_42C7_9433_7DF40598917D_.wvu.PrintArea" localSheetId="14" hidden="1">Discount!$A$2:$G$40</definedName>
    <definedName name="Z_8F55ECC0_ABB9_42C7_9433_7DF40598917D_.wvu.PrintArea" localSheetId="16" hidden="1">'Entry Tax'!$A$1:$E$16</definedName>
    <definedName name="Z_8F55ECC0_ABB9_42C7_9433_7DF40598917D_.wvu.PrintArea" localSheetId="2" hidden="1">Instructions!$A$1:$C$65</definedName>
    <definedName name="Z_8F55ECC0_ABB9_42C7_9433_7DF40598917D_.wvu.PrintArea" localSheetId="3" hidden="1">'Names of Bidder'!$A$1:$F$23</definedName>
    <definedName name="Z_8F55ECC0_ABB9_42C7_9433_7DF40598917D_.wvu.PrintArea" localSheetId="15" hidden="1">Octroi!$A$1:$E$16</definedName>
    <definedName name="Z_8F55ECC0_ABB9_42C7_9433_7DF40598917D_.wvu.PrintArea" localSheetId="17" hidden="1">'Other Taxes &amp; Duties'!$A$1:$F$16</definedName>
    <definedName name="Z_8F55ECC0_ABB9_42C7_9433_7DF40598917D_.wvu.PrintArea" localSheetId="8" hidden="1">'Sch-5'!$A$1:$E$23</definedName>
    <definedName name="Z_8F55ECC0_ABB9_42C7_9433_7DF40598917D_.wvu.PrintArea" localSheetId="9" hidden="1">'Sch-5 after discount'!$A$1:$E$23</definedName>
    <definedName name="Z_8F55ECC0_ABB9_42C7_9433_7DF40598917D_.wvu.PrintArea" localSheetId="10" hidden="1">'Sch-6'!$A$1:$D$32</definedName>
    <definedName name="Z_8F55ECC0_ABB9_42C7_9433_7DF40598917D_.wvu.PrintArea" localSheetId="12" hidden="1">'Sch-6 (After Discount)'!$A$1:$D$32</definedName>
    <definedName name="Z_8F55ECC0_ABB9_42C7_9433_7DF40598917D_.wvu.PrintArea" localSheetId="11" hidden="1">'Sch-6 After Discount'!$A$1:$D$31</definedName>
    <definedName name="Z_8F55ECC0_ABB9_42C7_9433_7DF40598917D_.wvu.PrintTitles" localSheetId="8" hidden="1">'Sch-5'!$3:$14</definedName>
    <definedName name="Z_8F55ECC0_ABB9_42C7_9433_7DF40598917D_.wvu.PrintTitles" localSheetId="9" hidden="1">'Sch-5 after discount'!$3:$14</definedName>
    <definedName name="Z_8F55ECC0_ABB9_42C7_9433_7DF40598917D_.wvu.PrintTitles" localSheetId="10" hidden="1">'Sch-6'!$3:$14</definedName>
    <definedName name="Z_8F55ECC0_ABB9_42C7_9433_7DF40598917D_.wvu.PrintTitles" localSheetId="12" hidden="1">'Sch-6 (After Discount)'!$3:$14</definedName>
    <definedName name="Z_8F55ECC0_ABB9_42C7_9433_7DF40598917D_.wvu.PrintTitles" localSheetId="11" hidden="1">'Sch-6 After Discount'!$3:$13</definedName>
    <definedName name="Z_8F55ECC0_ABB9_42C7_9433_7DF40598917D_.wvu.Rows" localSheetId="1" hidden="1">Cover!$7:$7</definedName>
    <definedName name="Z_8F55ECC0_ABB9_42C7_9433_7DF40598917D_.wvu.Rows" localSheetId="14" hidden="1">Discount!$30:$32</definedName>
    <definedName name="Z_8FC47E04_BCF9_4504_9FDA_F8529AE0A203_.wvu.Cols" localSheetId="21" hidden="1">'N-W (Cr.)'!$C:$C,'N-W (Cr.)'!$H:$H,'N-W (Cr.)'!$M:$M,'N-W (Cr.)'!$R:$R</definedName>
    <definedName name="Z_915C64AD_BD67_44F0_9117_5B9D998BA799_.wvu.Cols" localSheetId="0" hidden="1">Basic!$I:$I</definedName>
    <definedName name="Z_915C64AD_BD67_44F0_9117_5B9D998BA799_.wvu.Cols" localSheetId="18" hidden="1">'Bid Form 2nd Envelope'!$H:$AO</definedName>
    <definedName name="Z_915C64AD_BD67_44F0_9117_5B9D998BA799_.wvu.Cols" localSheetId="14" hidden="1">Discount!$H:$L</definedName>
    <definedName name="Z_915C64AD_BD67_44F0_9117_5B9D998BA799_.wvu.Cols" localSheetId="3" hidden="1">'Names of Bidder'!$G:$G,'Names of Bidder'!$J:$J</definedName>
    <definedName name="Z_915C64AD_BD67_44F0_9117_5B9D998BA799_.wvu.Cols" localSheetId="21" hidden="1">'N-W (Cr.)'!$A:$O,'N-W (Cr.)'!$T:$DL</definedName>
    <definedName name="Z_915C64AD_BD67_44F0_9117_5B9D998BA799_.wvu.Cols" localSheetId="4" hidden="1">'Sch-1'!$O:$T,'Sch-1'!$X:$AK</definedName>
    <definedName name="Z_915C64AD_BD67_44F0_9117_5B9D998BA799_.wvu.Cols" localSheetId="6" hidden="1">'Sch-3'!$M:$U</definedName>
    <definedName name="Z_915C64AD_BD67_44F0_9117_5B9D998BA799_.wvu.Cols" localSheetId="8" hidden="1">'Sch-5'!$F:$T</definedName>
    <definedName name="Z_915C64AD_BD67_44F0_9117_5B9D998BA799_.wvu.Cols" localSheetId="12" hidden="1">'Sch-6 (After Discount)'!$E:$F</definedName>
    <definedName name="Z_915C64AD_BD67_44F0_9117_5B9D998BA799_.wvu.Cols" localSheetId="13" hidden="1">'Sch-7'!$AA:$AG</definedName>
    <definedName name="Z_915C64AD_BD67_44F0_9117_5B9D998BA799_.wvu.FilterData" localSheetId="4" hidden="1">'Sch-1'!$17:$139</definedName>
    <definedName name="Z_915C64AD_BD67_44F0_9117_5B9D998BA799_.wvu.FilterData" localSheetId="5" hidden="1">'Sch-2'!$A$17:$AF$137</definedName>
    <definedName name="Z_915C64AD_BD67_44F0_9117_5B9D998BA799_.wvu.PrintArea" localSheetId="18" hidden="1">'Bid Form 2nd Envelope'!$A$1:$F$60</definedName>
    <definedName name="Z_915C64AD_BD67_44F0_9117_5B9D998BA799_.wvu.PrintArea" localSheetId="14" hidden="1">Discount!$A$2:$G$40</definedName>
    <definedName name="Z_915C64AD_BD67_44F0_9117_5B9D998BA799_.wvu.PrintArea" localSheetId="16" hidden="1">'Entry Tax'!$A$1:$E$16</definedName>
    <definedName name="Z_915C64AD_BD67_44F0_9117_5B9D998BA799_.wvu.PrintArea" localSheetId="2" hidden="1">Instructions!$A$1:$C$65</definedName>
    <definedName name="Z_915C64AD_BD67_44F0_9117_5B9D998BA799_.wvu.PrintArea" localSheetId="3" hidden="1">'Names of Bidder'!$A$1:$F$23</definedName>
    <definedName name="Z_915C64AD_BD67_44F0_9117_5B9D998BA799_.wvu.PrintArea" localSheetId="15" hidden="1">Octroi!$A$1:$E$16</definedName>
    <definedName name="Z_915C64AD_BD67_44F0_9117_5B9D998BA799_.wvu.PrintArea" localSheetId="17" hidden="1">'Other Taxes &amp; Duties'!$A$1:$F$16</definedName>
    <definedName name="Z_915C64AD_BD67_44F0_9117_5B9D998BA799_.wvu.PrintArea" localSheetId="4" hidden="1">'Sch-1'!$A$1:$N$143</definedName>
    <definedName name="Z_915C64AD_BD67_44F0_9117_5B9D998BA799_.wvu.PrintArea" localSheetId="5" hidden="1">'Sch-2'!$A$1:$J$140</definedName>
    <definedName name="Z_915C64AD_BD67_44F0_9117_5B9D998BA799_.wvu.PrintArea" localSheetId="6" hidden="1">'Sch-3'!$A$1:$L$131</definedName>
    <definedName name="Z_915C64AD_BD67_44F0_9117_5B9D998BA799_.wvu.PrintArea" localSheetId="7" hidden="1">'Sch-4'!$A$1:$P$24</definedName>
    <definedName name="Z_915C64AD_BD67_44F0_9117_5B9D998BA799_.wvu.PrintArea" localSheetId="8" hidden="1">'Sch-5'!$A$1:$E$23</definedName>
    <definedName name="Z_915C64AD_BD67_44F0_9117_5B9D998BA799_.wvu.PrintArea" localSheetId="9" hidden="1">'Sch-5 after discount'!$A$1:$E$23</definedName>
    <definedName name="Z_915C64AD_BD67_44F0_9117_5B9D998BA799_.wvu.PrintArea" localSheetId="10" hidden="1">'Sch-6'!$A$1:$D$32</definedName>
    <definedName name="Z_915C64AD_BD67_44F0_9117_5B9D998BA799_.wvu.PrintArea" localSheetId="12" hidden="1">'Sch-6 (After Discount)'!$A$1:$D$32</definedName>
    <definedName name="Z_915C64AD_BD67_44F0_9117_5B9D998BA799_.wvu.PrintArea" localSheetId="11" hidden="1">'Sch-6 After Discount'!$A$1:$D$31</definedName>
    <definedName name="Z_915C64AD_BD67_44F0_9117_5B9D998BA799_.wvu.PrintArea" localSheetId="13" hidden="1">'Sch-7'!$A$1:$M$22</definedName>
    <definedName name="Z_915C64AD_BD67_44F0_9117_5B9D998BA799_.wvu.PrintTitles" localSheetId="4" hidden="1">'Sch-1'!$15:$17</definedName>
    <definedName name="Z_915C64AD_BD67_44F0_9117_5B9D998BA799_.wvu.PrintTitles" localSheetId="5" hidden="1">'Sch-2'!$15:$17</definedName>
    <definedName name="Z_915C64AD_BD67_44F0_9117_5B9D998BA799_.wvu.PrintTitles" localSheetId="6" hidden="1">'Sch-3'!$15:$17</definedName>
    <definedName name="Z_915C64AD_BD67_44F0_9117_5B9D998BA799_.wvu.PrintTitles" localSheetId="8" hidden="1">'Sch-5'!$3:$14</definedName>
    <definedName name="Z_915C64AD_BD67_44F0_9117_5B9D998BA799_.wvu.PrintTitles" localSheetId="9" hidden="1">'Sch-5 after discount'!$3:$14</definedName>
    <definedName name="Z_915C64AD_BD67_44F0_9117_5B9D998BA799_.wvu.PrintTitles" localSheetId="10" hidden="1">'Sch-6'!$3:$14</definedName>
    <definedName name="Z_915C64AD_BD67_44F0_9117_5B9D998BA799_.wvu.PrintTitles" localSheetId="12" hidden="1">'Sch-6 (After Discount)'!$3:$14</definedName>
    <definedName name="Z_915C64AD_BD67_44F0_9117_5B9D998BA799_.wvu.PrintTitles" localSheetId="11" hidden="1">'Sch-6 After Discount'!$3:$13</definedName>
    <definedName name="Z_915C64AD_BD67_44F0_9117_5B9D998BA799_.wvu.Rows" localSheetId="1" hidden="1">Cover!$7:$7</definedName>
    <definedName name="Z_915C64AD_BD67_44F0_9117_5B9D998BA799_.wvu.Rows" localSheetId="14" hidden="1">Discount!$21:$22,Discount!$27:$32</definedName>
    <definedName name="Z_915C64AD_BD67_44F0_9117_5B9D998BA799_.wvu.Rows" localSheetId="3" hidden="1">'Names of Bidder'!$14:$17</definedName>
    <definedName name="Z_915C64AD_BD67_44F0_9117_5B9D998BA799_.wvu.Rows" localSheetId="13" hidden="1">'Sch-7'!$62:$180</definedName>
    <definedName name="Z_99CA2F10_F926_46DC_8609_4EAE5B9F3585_.wvu.Cols" localSheetId="0" hidden="1">Basic!$I:$I</definedName>
    <definedName name="Z_99CA2F10_F926_46DC_8609_4EAE5B9F3585_.wvu.Cols" localSheetId="18" hidden="1">'Bid Form 2nd Envelope'!$H:$AO</definedName>
    <definedName name="Z_99CA2F10_F926_46DC_8609_4EAE5B9F3585_.wvu.Cols" localSheetId="14" hidden="1">Discount!$H:$K</definedName>
    <definedName name="Z_99CA2F10_F926_46DC_8609_4EAE5B9F3585_.wvu.Cols" localSheetId="3" hidden="1">'Names of Bidder'!$G:$G,'Names of Bidder'!$J:$J</definedName>
    <definedName name="Z_99CA2F10_F926_46DC_8609_4EAE5B9F3585_.wvu.Cols" localSheetId="21" hidden="1">'N-W (Cr.)'!$A:$O,'N-W (Cr.)'!$T:$DL</definedName>
    <definedName name="Z_99CA2F10_F926_46DC_8609_4EAE5B9F3585_.wvu.Cols" localSheetId="4" hidden="1">'Sch-1'!$O:$S,'Sch-1'!$X:$AK</definedName>
    <definedName name="Z_99CA2F10_F926_46DC_8609_4EAE5B9F3585_.wvu.Cols" localSheetId="6" hidden="1">'Sch-3'!$M:$W</definedName>
    <definedName name="Z_99CA2F10_F926_46DC_8609_4EAE5B9F3585_.wvu.Cols" localSheetId="8" hidden="1">'Sch-5'!$F:$T</definedName>
    <definedName name="Z_99CA2F10_F926_46DC_8609_4EAE5B9F3585_.wvu.Cols" localSheetId="12" hidden="1">'Sch-6 (After Discount)'!$E:$F</definedName>
    <definedName name="Z_99CA2F10_F926_46DC_8609_4EAE5B9F3585_.wvu.Cols" localSheetId="13" hidden="1">'Sch-7'!$AA:$AG</definedName>
    <definedName name="Z_99CA2F10_F926_46DC_8609_4EAE5B9F3585_.wvu.FilterData" localSheetId="4" hidden="1">'Sch-1'!$17:$139</definedName>
    <definedName name="Z_99CA2F10_F926_46DC_8609_4EAE5B9F3585_.wvu.FilterData" localSheetId="5" hidden="1">'Sch-2'!$A$17:$AF$137</definedName>
    <definedName name="Z_99CA2F10_F926_46DC_8609_4EAE5B9F3585_.wvu.FilterData" localSheetId="6" hidden="1">'Sch-3'!$A$17:$AA$125</definedName>
    <definedName name="Z_99CA2F10_F926_46DC_8609_4EAE5B9F3585_.wvu.PrintArea" localSheetId="18" hidden="1">'Bid Form 2nd Envelope'!$A$1:$F$60</definedName>
    <definedName name="Z_99CA2F10_F926_46DC_8609_4EAE5B9F3585_.wvu.PrintArea" localSheetId="14" hidden="1">Discount!$A$2:$G$40</definedName>
    <definedName name="Z_99CA2F10_F926_46DC_8609_4EAE5B9F3585_.wvu.PrintArea" localSheetId="16" hidden="1">'Entry Tax'!$A$1:$E$16</definedName>
    <definedName name="Z_99CA2F10_F926_46DC_8609_4EAE5B9F3585_.wvu.PrintArea" localSheetId="2" hidden="1">Instructions!$A$1:$C$65</definedName>
    <definedName name="Z_99CA2F10_F926_46DC_8609_4EAE5B9F3585_.wvu.PrintArea" localSheetId="3" hidden="1">'Names of Bidder'!$A$1:$F$23</definedName>
    <definedName name="Z_99CA2F10_F926_46DC_8609_4EAE5B9F3585_.wvu.PrintArea" localSheetId="15" hidden="1">Octroi!$A$1:$E$16</definedName>
    <definedName name="Z_99CA2F10_F926_46DC_8609_4EAE5B9F3585_.wvu.PrintArea" localSheetId="17" hidden="1">'Other Taxes &amp; Duties'!$A$1:$F$16</definedName>
    <definedName name="Z_99CA2F10_F926_46DC_8609_4EAE5B9F3585_.wvu.PrintArea" localSheetId="4" hidden="1">'Sch-1'!$A$1:$N$143</definedName>
    <definedName name="Z_99CA2F10_F926_46DC_8609_4EAE5B9F3585_.wvu.PrintArea" localSheetId="5" hidden="1">'Sch-2'!$A$1:$J$140</definedName>
    <definedName name="Z_99CA2F10_F926_46DC_8609_4EAE5B9F3585_.wvu.PrintArea" localSheetId="6" hidden="1">'Sch-3'!$A$1:$L$131</definedName>
    <definedName name="Z_99CA2F10_F926_46DC_8609_4EAE5B9F3585_.wvu.PrintArea" localSheetId="7" hidden="1">'Sch-4'!$A$1:$P$24</definedName>
    <definedName name="Z_99CA2F10_F926_46DC_8609_4EAE5B9F3585_.wvu.PrintArea" localSheetId="8" hidden="1">'Sch-5'!$A$1:$E$23</definedName>
    <definedName name="Z_99CA2F10_F926_46DC_8609_4EAE5B9F3585_.wvu.PrintArea" localSheetId="9" hidden="1">'Sch-5 after discount'!$A$1:$E$23</definedName>
    <definedName name="Z_99CA2F10_F926_46DC_8609_4EAE5B9F3585_.wvu.PrintArea" localSheetId="10" hidden="1">'Sch-6'!$A$1:$D$32</definedName>
    <definedName name="Z_99CA2F10_F926_46DC_8609_4EAE5B9F3585_.wvu.PrintArea" localSheetId="12" hidden="1">'Sch-6 (After Discount)'!$A$1:$D$32</definedName>
    <definedName name="Z_99CA2F10_F926_46DC_8609_4EAE5B9F3585_.wvu.PrintArea" localSheetId="11" hidden="1">'Sch-6 After Discount'!$A$1:$D$31</definedName>
    <definedName name="Z_99CA2F10_F926_46DC_8609_4EAE5B9F3585_.wvu.PrintArea" localSheetId="13" hidden="1">'Sch-7'!$A$1:$M$22</definedName>
    <definedName name="Z_99CA2F10_F926_46DC_8609_4EAE5B9F3585_.wvu.PrintTitles" localSheetId="4" hidden="1">'Sch-1'!$15:$17</definedName>
    <definedName name="Z_99CA2F10_F926_46DC_8609_4EAE5B9F3585_.wvu.PrintTitles" localSheetId="5" hidden="1">'Sch-2'!$15:$17</definedName>
    <definedName name="Z_99CA2F10_F926_46DC_8609_4EAE5B9F3585_.wvu.PrintTitles" localSheetId="6" hidden="1">'Sch-3'!$15:$17</definedName>
    <definedName name="Z_99CA2F10_F926_46DC_8609_4EAE5B9F3585_.wvu.PrintTitles" localSheetId="8" hidden="1">'Sch-5'!$3:$14</definedName>
    <definedName name="Z_99CA2F10_F926_46DC_8609_4EAE5B9F3585_.wvu.PrintTitles" localSheetId="9" hidden="1">'Sch-5 after discount'!$3:$14</definedName>
    <definedName name="Z_99CA2F10_F926_46DC_8609_4EAE5B9F3585_.wvu.PrintTitles" localSheetId="10" hidden="1">'Sch-6'!$3:$14</definedName>
    <definedName name="Z_99CA2F10_F926_46DC_8609_4EAE5B9F3585_.wvu.PrintTitles" localSheetId="12" hidden="1">'Sch-6 (After Discount)'!$3:$14</definedName>
    <definedName name="Z_99CA2F10_F926_46DC_8609_4EAE5B9F3585_.wvu.PrintTitles" localSheetId="11" hidden="1">'Sch-6 After Discount'!$3:$13</definedName>
    <definedName name="Z_99CA2F10_F926_46DC_8609_4EAE5B9F3585_.wvu.Rows" localSheetId="1" hidden="1">Cover!$7:$7</definedName>
    <definedName name="Z_99CA2F10_F926_46DC_8609_4EAE5B9F3585_.wvu.Rows" localSheetId="14" hidden="1">Discount!$29:$32</definedName>
    <definedName name="Z_99CA2F10_F926_46DC_8609_4EAE5B9F3585_.wvu.Rows" localSheetId="3" hidden="1">'Names of Bidder'!$14:$17</definedName>
    <definedName name="Z_99CA2F10_F926_46DC_8609_4EAE5B9F3585_.wvu.Rows" localSheetId="13" hidden="1">'Sch-7'!$62:$180</definedName>
    <definedName name="Z_A0F82AFD_A75A_45C4_A55A_D8EC84E8392D_.wvu.Cols" localSheetId="21" hidden="1">'N-W (Cr.)'!$C:$C,'N-W (Cr.)'!$H:$H,'N-W (Cr.)'!$M:$M,'N-W (Cr.)'!$R:$R</definedName>
    <definedName name="Z_A58DB4DF_40C7_4BEB_B85E_6BD6F54941CF_.wvu.Cols" localSheetId="0" hidden="1">Basic!$I:$I</definedName>
    <definedName name="Z_A58DB4DF_40C7_4BEB_B85E_6BD6F54941CF_.wvu.Cols" localSheetId="18" hidden="1">'Bid Form 2nd Envelope'!$H:$AO</definedName>
    <definedName name="Z_A58DB4DF_40C7_4BEB_B85E_6BD6F54941CF_.wvu.Cols" localSheetId="14" hidden="1">Discount!$H:$L</definedName>
    <definedName name="Z_A58DB4DF_40C7_4BEB_B85E_6BD6F54941CF_.wvu.Cols" localSheetId="3" hidden="1">'Names of Bidder'!$G:$G,'Names of Bidder'!$J:$J</definedName>
    <definedName name="Z_A58DB4DF_40C7_4BEB_B85E_6BD6F54941CF_.wvu.Cols" localSheetId="21" hidden="1">'N-W (Cr.)'!$A:$O,'N-W (Cr.)'!$T:$DL</definedName>
    <definedName name="Z_A58DB4DF_40C7_4BEB_B85E_6BD6F54941CF_.wvu.Cols" localSheetId="4" hidden="1">'Sch-1'!$O:$T,'Sch-1'!$X:$AK</definedName>
    <definedName name="Z_A58DB4DF_40C7_4BEB_B85E_6BD6F54941CF_.wvu.Cols" localSheetId="6" hidden="1">'Sch-3'!$M:$U</definedName>
    <definedName name="Z_A58DB4DF_40C7_4BEB_B85E_6BD6F54941CF_.wvu.Cols" localSheetId="8" hidden="1">'Sch-5'!$F:$T</definedName>
    <definedName name="Z_A58DB4DF_40C7_4BEB_B85E_6BD6F54941CF_.wvu.Cols" localSheetId="12" hidden="1">'Sch-6 (After Discount)'!$E:$F</definedName>
    <definedName name="Z_A58DB4DF_40C7_4BEB_B85E_6BD6F54941CF_.wvu.Cols" localSheetId="13" hidden="1">'Sch-7'!$AA:$AG</definedName>
    <definedName name="Z_A58DB4DF_40C7_4BEB_B85E_6BD6F54941CF_.wvu.FilterData" localSheetId="4" hidden="1">'Sch-1'!$17:$139</definedName>
    <definedName name="Z_A58DB4DF_40C7_4BEB_B85E_6BD6F54941CF_.wvu.FilterData" localSheetId="5" hidden="1">'Sch-2'!$A$17:$AF$137</definedName>
    <definedName name="Z_A58DB4DF_40C7_4BEB_B85E_6BD6F54941CF_.wvu.PrintArea" localSheetId="18" hidden="1">'Bid Form 2nd Envelope'!$A$1:$F$60</definedName>
    <definedName name="Z_A58DB4DF_40C7_4BEB_B85E_6BD6F54941CF_.wvu.PrintArea" localSheetId="14" hidden="1">Discount!$A$2:$G$40</definedName>
    <definedName name="Z_A58DB4DF_40C7_4BEB_B85E_6BD6F54941CF_.wvu.PrintArea" localSheetId="16" hidden="1">'Entry Tax'!$A$1:$E$16</definedName>
    <definedName name="Z_A58DB4DF_40C7_4BEB_B85E_6BD6F54941CF_.wvu.PrintArea" localSheetId="2" hidden="1">Instructions!$A$1:$C$65</definedName>
    <definedName name="Z_A58DB4DF_40C7_4BEB_B85E_6BD6F54941CF_.wvu.PrintArea" localSheetId="3" hidden="1">'Names of Bidder'!$A$1:$F$23</definedName>
    <definedName name="Z_A58DB4DF_40C7_4BEB_B85E_6BD6F54941CF_.wvu.PrintArea" localSheetId="15" hidden="1">Octroi!$A$1:$E$16</definedName>
    <definedName name="Z_A58DB4DF_40C7_4BEB_B85E_6BD6F54941CF_.wvu.PrintArea" localSheetId="17" hidden="1">'Other Taxes &amp; Duties'!$A$1:$F$16</definedName>
    <definedName name="Z_A58DB4DF_40C7_4BEB_B85E_6BD6F54941CF_.wvu.PrintArea" localSheetId="4" hidden="1">'Sch-1'!$A$1:$N$143</definedName>
    <definedName name="Z_A58DB4DF_40C7_4BEB_B85E_6BD6F54941CF_.wvu.PrintArea" localSheetId="5" hidden="1">'Sch-2'!$A$1:$J$140</definedName>
    <definedName name="Z_A58DB4DF_40C7_4BEB_B85E_6BD6F54941CF_.wvu.PrintArea" localSheetId="6" hidden="1">'Sch-3'!$A$1:$L$131</definedName>
    <definedName name="Z_A58DB4DF_40C7_4BEB_B85E_6BD6F54941CF_.wvu.PrintArea" localSheetId="7" hidden="1">'Sch-4'!$A$1:$P$24</definedName>
    <definedName name="Z_A58DB4DF_40C7_4BEB_B85E_6BD6F54941CF_.wvu.PrintArea" localSheetId="8" hidden="1">'Sch-5'!$A$1:$E$23</definedName>
    <definedName name="Z_A58DB4DF_40C7_4BEB_B85E_6BD6F54941CF_.wvu.PrintArea" localSheetId="9" hidden="1">'Sch-5 after discount'!$A$1:$E$23</definedName>
    <definedName name="Z_A58DB4DF_40C7_4BEB_B85E_6BD6F54941CF_.wvu.PrintArea" localSheetId="10" hidden="1">'Sch-6'!$A$1:$D$32</definedName>
    <definedName name="Z_A58DB4DF_40C7_4BEB_B85E_6BD6F54941CF_.wvu.PrintArea" localSheetId="12" hidden="1">'Sch-6 (After Discount)'!$A$1:$D$32</definedName>
    <definedName name="Z_A58DB4DF_40C7_4BEB_B85E_6BD6F54941CF_.wvu.PrintArea" localSheetId="11" hidden="1">'Sch-6 After Discount'!$A$1:$D$31</definedName>
    <definedName name="Z_A58DB4DF_40C7_4BEB_B85E_6BD6F54941CF_.wvu.PrintArea" localSheetId="13" hidden="1">'Sch-7'!$A$1:$M$22</definedName>
    <definedName name="Z_A58DB4DF_40C7_4BEB_B85E_6BD6F54941CF_.wvu.PrintTitles" localSheetId="4" hidden="1">'Sch-1'!$15:$17</definedName>
    <definedName name="Z_A58DB4DF_40C7_4BEB_B85E_6BD6F54941CF_.wvu.PrintTitles" localSheetId="5" hidden="1">'Sch-2'!$15:$17</definedName>
    <definedName name="Z_A58DB4DF_40C7_4BEB_B85E_6BD6F54941CF_.wvu.PrintTitles" localSheetId="6" hidden="1">'Sch-3'!$15:$17</definedName>
    <definedName name="Z_A58DB4DF_40C7_4BEB_B85E_6BD6F54941CF_.wvu.PrintTitles" localSheetId="8" hidden="1">'Sch-5'!$3:$14</definedName>
    <definedName name="Z_A58DB4DF_40C7_4BEB_B85E_6BD6F54941CF_.wvu.PrintTitles" localSheetId="9" hidden="1">'Sch-5 after discount'!$3:$14</definedName>
    <definedName name="Z_A58DB4DF_40C7_4BEB_B85E_6BD6F54941CF_.wvu.PrintTitles" localSheetId="10" hidden="1">'Sch-6'!$3:$14</definedName>
    <definedName name="Z_A58DB4DF_40C7_4BEB_B85E_6BD6F54941CF_.wvu.PrintTitles" localSheetId="12" hidden="1">'Sch-6 (After Discount)'!$3:$14</definedName>
    <definedName name="Z_A58DB4DF_40C7_4BEB_B85E_6BD6F54941CF_.wvu.PrintTitles" localSheetId="11" hidden="1">'Sch-6 After Discount'!$3:$13</definedName>
    <definedName name="Z_A58DB4DF_40C7_4BEB_B85E_6BD6F54941CF_.wvu.Rows" localSheetId="1" hidden="1">Cover!$7:$7</definedName>
    <definedName name="Z_A58DB4DF_40C7_4BEB_B85E_6BD6F54941CF_.wvu.Rows" localSheetId="14" hidden="1">Discount!$21:$22,Discount!$27:$32</definedName>
    <definedName name="Z_A58DB4DF_40C7_4BEB_B85E_6BD6F54941CF_.wvu.Rows" localSheetId="3" hidden="1">'Names of Bidder'!$14:$17</definedName>
    <definedName name="Z_A58DB4DF_40C7_4BEB_B85E_6BD6F54941CF_.wvu.Rows" localSheetId="13" hidden="1">'Sch-7'!$62:$180</definedName>
    <definedName name="Z_A7DBDDEF_9245_44C6_9EBF_032DB6E1C0A2_.wvu.Cols" localSheetId="14" hidden="1">Discount!$H:$S</definedName>
    <definedName name="Z_A7DBDDEF_9245_44C6_9EBF_032DB6E1C0A2_.wvu.Cols" localSheetId="8" hidden="1">'Sch-5'!$I:$P</definedName>
    <definedName name="Z_A7DBDDEF_9245_44C6_9EBF_032DB6E1C0A2_.wvu.Cols" localSheetId="9" hidden="1">'Sch-5 after discount'!$I:$P</definedName>
    <definedName name="Z_A7DBDDEF_9245_44C6_9EBF_032DB6E1C0A2_.wvu.PrintArea" localSheetId="18" hidden="1">'Bid Form 2nd Envelope'!$A$1:$F$60</definedName>
    <definedName name="Z_A7DBDDEF_9245_44C6_9EBF_032DB6E1C0A2_.wvu.PrintArea" localSheetId="14" hidden="1">Discount!$A$2:$G$40</definedName>
    <definedName name="Z_A7DBDDEF_9245_44C6_9EBF_032DB6E1C0A2_.wvu.PrintArea" localSheetId="16" hidden="1">'Entry Tax'!$A$1:$E$16</definedName>
    <definedName name="Z_A7DBDDEF_9245_44C6_9EBF_032DB6E1C0A2_.wvu.PrintArea" localSheetId="2" hidden="1">Instructions!$A$1:$C$65</definedName>
    <definedName name="Z_A7DBDDEF_9245_44C6_9EBF_032DB6E1C0A2_.wvu.PrintArea" localSheetId="3" hidden="1">'Names of Bidder'!$A$1:$F$23</definedName>
    <definedName name="Z_A7DBDDEF_9245_44C6_9EBF_032DB6E1C0A2_.wvu.PrintArea" localSheetId="15" hidden="1">Octroi!$A$1:$E$16</definedName>
    <definedName name="Z_A7DBDDEF_9245_44C6_9EBF_032DB6E1C0A2_.wvu.PrintArea" localSheetId="17" hidden="1">'Other Taxes &amp; Duties'!$A$1:$F$16</definedName>
    <definedName name="Z_A7DBDDEF_9245_44C6_9EBF_032DB6E1C0A2_.wvu.PrintArea" localSheetId="8" hidden="1">'Sch-5'!$A$1:$E$23</definedName>
    <definedName name="Z_A7DBDDEF_9245_44C6_9EBF_032DB6E1C0A2_.wvu.PrintArea" localSheetId="9" hidden="1">'Sch-5 after discount'!$A$1:$E$23</definedName>
    <definedName name="Z_A7DBDDEF_9245_44C6_9EBF_032DB6E1C0A2_.wvu.PrintArea" localSheetId="10" hidden="1">'Sch-6'!$A$1:$D$32</definedName>
    <definedName name="Z_A7DBDDEF_9245_44C6_9EBF_032DB6E1C0A2_.wvu.PrintArea" localSheetId="12" hidden="1">'Sch-6 (After Discount)'!$A$1:$D$32</definedName>
    <definedName name="Z_A7DBDDEF_9245_44C6_9EBF_032DB6E1C0A2_.wvu.PrintArea" localSheetId="11" hidden="1">'Sch-6 After Discount'!$A$1:$D$31</definedName>
    <definedName name="Z_A7DBDDEF_9245_44C6_9EBF_032DB6E1C0A2_.wvu.PrintTitles" localSheetId="8" hidden="1">'Sch-5'!$3:$14</definedName>
    <definedName name="Z_A7DBDDEF_9245_44C6_9EBF_032DB6E1C0A2_.wvu.PrintTitles" localSheetId="9" hidden="1">'Sch-5 after discount'!$3:$14</definedName>
    <definedName name="Z_A7DBDDEF_9245_44C6_9EBF_032DB6E1C0A2_.wvu.PrintTitles" localSheetId="10" hidden="1">'Sch-6'!$3:$14</definedName>
    <definedName name="Z_A7DBDDEF_9245_44C6_9EBF_032DB6E1C0A2_.wvu.PrintTitles" localSheetId="12" hidden="1">'Sch-6 (After Discount)'!$3:$14</definedName>
    <definedName name="Z_A7DBDDEF_9245_44C6_9EBF_032DB6E1C0A2_.wvu.PrintTitles" localSheetId="11" hidden="1">'Sch-6 After Discount'!$3:$13</definedName>
    <definedName name="Z_A7DBDDEF_9245_44C6_9EBF_032DB6E1C0A2_.wvu.Rows" localSheetId="1" hidden="1">Cover!$7:$7</definedName>
    <definedName name="Z_A7DBDDEF_9245_44C6_9EBF_032DB6E1C0A2_.wvu.Rows" localSheetId="14" hidden="1">Discount!$30:$32</definedName>
    <definedName name="Z_AB88AE96_2A5B_4A72_8703_28C9E47DF5A8_.wvu.Cols" localSheetId="21" hidden="1">'N-W (Cr.)'!$C:$C,'N-W (Cr.)'!$H:$H,'N-W (Cr.)'!$M:$M,'N-W (Cr.)'!$R:$R</definedName>
    <definedName name="Z_B1DC5269_D889_4438_853D_005C3B580A35_.wvu.Cols" localSheetId="21" hidden="1">'N-W (Cr.)'!$C:$C,'N-W (Cr.)'!$H:$H,'N-W (Cr.)'!$M:$M,'N-W (Cr.)'!$R:$R</definedName>
    <definedName name="Z_B23AD343_29DA_4CE0_BD10_47BF44F3782F_.wvu.Cols" localSheetId="18" hidden="1">'Bid Form 2nd Envelope'!$T:$Y</definedName>
    <definedName name="Z_B23AD343_29DA_4CE0_BD10_47BF44F3782F_.wvu.Cols" localSheetId="14" hidden="1">Discount!$I:$P</definedName>
    <definedName name="Z_B23AD343_29DA_4CE0_BD10_47BF44F3782F_.wvu.Cols" localSheetId="8" hidden="1">'Sch-5'!$I:$P</definedName>
    <definedName name="Z_B23AD343_29DA_4CE0_BD10_47BF44F3782F_.wvu.Cols" localSheetId="9" hidden="1">'Sch-5 after discount'!$I:$P</definedName>
    <definedName name="Z_B23AD343_29DA_4CE0_BD10_47BF44F3782F_.wvu.PrintArea" localSheetId="18" hidden="1">'Bid Form 2nd Envelope'!$A$1:$F$60</definedName>
    <definedName name="Z_B23AD343_29DA_4CE0_BD10_47BF44F3782F_.wvu.PrintArea" localSheetId="14" hidden="1">Discount!$A$2:$G$40</definedName>
    <definedName name="Z_B23AD343_29DA_4CE0_BD10_47BF44F3782F_.wvu.PrintArea" localSheetId="16" hidden="1">'Entry Tax'!$A$1:$E$16</definedName>
    <definedName name="Z_B23AD343_29DA_4CE0_BD10_47BF44F3782F_.wvu.PrintArea" localSheetId="2" hidden="1">Instructions!$A$1:$C$65</definedName>
    <definedName name="Z_B23AD343_29DA_4CE0_BD10_47BF44F3782F_.wvu.PrintArea" localSheetId="3" hidden="1">'Names of Bidder'!$A$1:$F$23</definedName>
    <definedName name="Z_B23AD343_29DA_4CE0_BD10_47BF44F3782F_.wvu.PrintArea" localSheetId="15" hidden="1">Octroi!$A$1:$E$16</definedName>
    <definedName name="Z_B23AD343_29DA_4CE0_BD10_47BF44F3782F_.wvu.PrintArea" localSheetId="17" hidden="1">'Other Taxes &amp; Duties'!$A$1:$F$16</definedName>
    <definedName name="Z_B23AD343_29DA_4CE0_BD10_47BF44F3782F_.wvu.PrintArea" localSheetId="8" hidden="1">'Sch-5'!$A$1:$E$23</definedName>
    <definedName name="Z_B23AD343_29DA_4CE0_BD10_47BF44F3782F_.wvu.PrintArea" localSheetId="9" hidden="1">'Sch-5 after discount'!$A$1:$E$23</definedName>
    <definedName name="Z_B23AD343_29DA_4CE0_BD10_47BF44F3782F_.wvu.PrintArea" localSheetId="10" hidden="1">'Sch-6'!$A$1:$D$32</definedName>
    <definedName name="Z_B23AD343_29DA_4CE0_BD10_47BF44F3782F_.wvu.PrintArea" localSheetId="12" hidden="1">'Sch-6 (After Discount)'!$A$1:$D$32</definedName>
    <definedName name="Z_B23AD343_29DA_4CE0_BD10_47BF44F3782F_.wvu.PrintArea" localSheetId="11" hidden="1">'Sch-6 After Discount'!$A$1:$D$31</definedName>
    <definedName name="Z_B23AD343_29DA_4CE0_BD10_47BF44F3782F_.wvu.PrintTitles" localSheetId="8" hidden="1">'Sch-5'!$3:$14</definedName>
    <definedName name="Z_B23AD343_29DA_4CE0_BD10_47BF44F3782F_.wvu.PrintTitles" localSheetId="9" hidden="1">'Sch-5 after discount'!$3:$14</definedName>
    <definedName name="Z_B23AD343_29DA_4CE0_BD10_47BF44F3782F_.wvu.PrintTitles" localSheetId="10" hidden="1">'Sch-6'!$3:$14</definedName>
    <definedName name="Z_B23AD343_29DA_4CE0_BD10_47BF44F3782F_.wvu.PrintTitles" localSheetId="12" hidden="1">'Sch-6 (After Discount)'!$3:$14</definedName>
    <definedName name="Z_B23AD343_29DA_4CE0_BD10_47BF44F3782F_.wvu.PrintTitles" localSheetId="11" hidden="1">'Sch-6 After Discount'!$3:$13</definedName>
    <definedName name="Z_B23AD343_29DA_4CE0_BD10_47BF44F3782F_.wvu.Rows" localSheetId="1" hidden="1">Cover!$7:$7</definedName>
    <definedName name="Z_B23AD343_29DA_4CE0_BD10_47BF44F3782F_.wvu.Rows" localSheetId="14" hidden="1">Discount!$30:$32</definedName>
    <definedName name="Z_B23AD343_29DA_4CE0_BD10_47BF44F3782F_.wvu.Rows" localSheetId="3" hidden="1">'Names of Bidder'!$14:$17</definedName>
    <definedName name="Z_B96E710B_6DD7_4DE1_95AB_C9EE060CD030_.wvu.Cols" localSheetId="0" hidden="1">Basic!$I:$I</definedName>
    <definedName name="Z_B96E710B_6DD7_4DE1_95AB_C9EE060CD030_.wvu.Cols" localSheetId="18" hidden="1">'Bid Form 2nd Envelope'!$T:$Y</definedName>
    <definedName name="Z_B96E710B_6DD7_4DE1_95AB_C9EE060CD030_.wvu.Cols" localSheetId="14" hidden="1">Discount!$H:$L</definedName>
    <definedName name="Z_B96E710B_6DD7_4DE1_95AB_C9EE060CD030_.wvu.Cols" localSheetId="4" hidden="1">'Sch-1'!$O:$X</definedName>
    <definedName name="Z_B96E710B_6DD7_4DE1_95AB_C9EE060CD030_.wvu.Cols" localSheetId="6" hidden="1">'Sch-3'!$M:$R</definedName>
    <definedName name="Z_B96E710B_6DD7_4DE1_95AB_C9EE060CD030_.wvu.Cols" localSheetId="8" hidden="1">'Sch-5'!$F:$T</definedName>
    <definedName name="Z_B96E710B_6DD7_4DE1_95AB_C9EE060CD030_.wvu.Cols" localSheetId="9" hidden="1">'Sch-5 after discount'!$F:$R</definedName>
    <definedName name="Z_B96E710B_6DD7_4DE1_95AB_C9EE060CD030_.wvu.Cols" localSheetId="13" hidden="1">'Sch-7'!$AA:$AG</definedName>
    <definedName name="Z_B96E710B_6DD7_4DE1_95AB_C9EE060CD030_.wvu.FilterData" localSheetId="4" hidden="1">'Sch-1'!$C$1:$C$139</definedName>
    <definedName name="Z_B96E710B_6DD7_4DE1_95AB_C9EE060CD030_.wvu.FilterData" localSheetId="5" hidden="1">'Sch-2'!$C$1:$C$142</definedName>
    <definedName name="Z_B96E710B_6DD7_4DE1_95AB_C9EE060CD030_.wvu.FilterData" localSheetId="6" hidden="1">'Sch-3'!#REF!</definedName>
    <definedName name="Z_B96E710B_6DD7_4DE1_95AB_C9EE060CD030_.wvu.PrintArea" localSheetId="18" hidden="1">'Bid Form 2nd Envelope'!$A$1:$F$60</definedName>
    <definedName name="Z_B96E710B_6DD7_4DE1_95AB_C9EE060CD030_.wvu.PrintArea" localSheetId="14" hidden="1">Discount!$A$2:$G$40</definedName>
    <definedName name="Z_B96E710B_6DD7_4DE1_95AB_C9EE060CD030_.wvu.PrintArea" localSheetId="16" hidden="1">'Entry Tax'!$A$1:$E$16</definedName>
    <definedName name="Z_B96E710B_6DD7_4DE1_95AB_C9EE060CD030_.wvu.PrintArea" localSheetId="2" hidden="1">Instructions!$A$1:$C$65</definedName>
    <definedName name="Z_B96E710B_6DD7_4DE1_95AB_C9EE060CD030_.wvu.PrintArea" localSheetId="3" hidden="1">'Names of Bidder'!$A$1:$F$23</definedName>
    <definedName name="Z_B96E710B_6DD7_4DE1_95AB_C9EE060CD030_.wvu.PrintArea" localSheetId="15" hidden="1">Octroi!$A$1:$E$16</definedName>
    <definedName name="Z_B96E710B_6DD7_4DE1_95AB_C9EE060CD030_.wvu.PrintArea" localSheetId="17" hidden="1">'Other Taxes &amp; Duties'!$A$1:$F$16</definedName>
    <definedName name="Z_B96E710B_6DD7_4DE1_95AB_C9EE060CD030_.wvu.PrintArea" localSheetId="4" hidden="1">'Sch-1'!$A$1:$N$143</definedName>
    <definedName name="Z_B96E710B_6DD7_4DE1_95AB_C9EE060CD030_.wvu.PrintArea" localSheetId="5" hidden="1">'Sch-2'!$A$1:$J$142</definedName>
    <definedName name="Z_B96E710B_6DD7_4DE1_95AB_C9EE060CD030_.wvu.PrintArea" localSheetId="6" hidden="1">'Sch-3'!$A$1:$L$133</definedName>
    <definedName name="Z_B96E710B_6DD7_4DE1_95AB_C9EE060CD030_.wvu.PrintArea" localSheetId="7" hidden="1">'Sch-4'!$A$1:$P$24</definedName>
    <definedName name="Z_B96E710B_6DD7_4DE1_95AB_C9EE060CD030_.wvu.PrintArea" localSheetId="8" hidden="1">'Sch-5'!$A$1:$E$23</definedName>
    <definedName name="Z_B96E710B_6DD7_4DE1_95AB_C9EE060CD030_.wvu.PrintArea" localSheetId="9" hidden="1">'Sch-5 after discount'!$A$1:$E$23</definedName>
    <definedName name="Z_B96E710B_6DD7_4DE1_95AB_C9EE060CD030_.wvu.PrintArea" localSheetId="10" hidden="1">'Sch-6'!$A$1:$D$32</definedName>
    <definedName name="Z_B96E710B_6DD7_4DE1_95AB_C9EE060CD030_.wvu.PrintArea" localSheetId="12" hidden="1">'Sch-6 (After Discount)'!$A$1:$D$32</definedName>
    <definedName name="Z_B96E710B_6DD7_4DE1_95AB_C9EE060CD030_.wvu.PrintArea" localSheetId="11" hidden="1">'Sch-6 After Discount'!$A$1:$D$31</definedName>
    <definedName name="Z_B96E710B_6DD7_4DE1_95AB_C9EE060CD030_.wvu.PrintArea" localSheetId="13" hidden="1">'Sch-7'!$A$1:$M$25</definedName>
    <definedName name="Z_B96E710B_6DD7_4DE1_95AB_C9EE060CD030_.wvu.PrintTitles" localSheetId="4" hidden="1">'Sch-1'!$15:$17</definedName>
    <definedName name="Z_B96E710B_6DD7_4DE1_95AB_C9EE060CD030_.wvu.PrintTitles" localSheetId="5" hidden="1">'Sch-2'!$15:$17</definedName>
    <definedName name="Z_B96E710B_6DD7_4DE1_95AB_C9EE060CD030_.wvu.PrintTitles" localSheetId="6" hidden="1">'Sch-3'!$15:$17</definedName>
    <definedName name="Z_B96E710B_6DD7_4DE1_95AB_C9EE060CD030_.wvu.PrintTitles" localSheetId="8" hidden="1">'Sch-5'!$3:$14</definedName>
    <definedName name="Z_B96E710B_6DD7_4DE1_95AB_C9EE060CD030_.wvu.PrintTitles" localSheetId="9" hidden="1">'Sch-5 after discount'!$3:$14</definedName>
    <definedName name="Z_B96E710B_6DD7_4DE1_95AB_C9EE060CD030_.wvu.PrintTitles" localSheetId="10" hidden="1">'Sch-6'!$3:$14</definedName>
    <definedName name="Z_B96E710B_6DD7_4DE1_95AB_C9EE060CD030_.wvu.PrintTitles" localSheetId="12" hidden="1">'Sch-6 (After Discount)'!$3:$14</definedName>
    <definedName name="Z_B96E710B_6DD7_4DE1_95AB_C9EE060CD030_.wvu.PrintTitles" localSheetId="11" hidden="1">'Sch-6 After Discount'!$3:$13</definedName>
    <definedName name="Z_B96E710B_6DD7_4DE1_95AB_C9EE060CD030_.wvu.Rows" localSheetId="1" hidden="1">Cover!$7:$7</definedName>
    <definedName name="Z_B96E710B_6DD7_4DE1_95AB_C9EE060CD030_.wvu.Rows" localSheetId="14" hidden="1">Discount!$29:$32</definedName>
    <definedName name="Z_B96E710B_6DD7_4DE1_95AB_C9EE060CD030_.wvu.Rows" localSheetId="3" hidden="1">'Names of Bidder'!$14:$17</definedName>
    <definedName name="Z_B96E710B_6DD7_4DE1_95AB_C9EE060CD030_.wvu.Rows" localSheetId="13" hidden="1">'Sch-7'!$62:$180</definedName>
    <definedName name="Z_C5506FC7_8A4D_43D0_A0D5_B323816310B7_.wvu.Cols" localSheetId="21" hidden="1">'N-W (Cr.)'!$C:$C,'N-W (Cr.)'!$H:$H,'N-W (Cr.)'!$M:$M,'N-W (Cr.)'!$R:$R</definedName>
    <definedName name="Z_CCA37BAE_906F_43D5_9FD9_B13563E4B9D7_.wvu.Cols" localSheetId="0" hidden="1">Basic!$I:$I</definedName>
    <definedName name="Z_CCA37BAE_906F_43D5_9FD9_B13563E4B9D7_.wvu.Cols" localSheetId="18" hidden="1">'Bid Form 2nd Envelope'!$H:$AO</definedName>
    <definedName name="Z_CCA37BAE_906F_43D5_9FD9_B13563E4B9D7_.wvu.Cols" localSheetId="14" hidden="1">Discount!$H:$L</definedName>
    <definedName name="Z_CCA37BAE_906F_43D5_9FD9_B13563E4B9D7_.wvu.Cols" localSheetId="3" hidden="1">'Names of Bidder'!$G:$G,'Names of Bidder'!$J:$J</definedName>
    <definedName name="Z_CCA37BAE_906F_43D5_9FD9_B13563E4B9D7_.wvu.Cols" localSheetId="21" hidden="1">'N-W (Cr.)'!$A:$O,'N-W (Cr.)'!$T:$DL</definedName>
    <definedName name="Z_CCA37BAE_906F_43D5_9FD9_B13563E4B9D7_.wvu.Cols" localSheetId="4" hidden="1">'Sch-1'!$O:$T,'Sch-1'!$X:$AK</definedName>
    <definedName name="Z_CCA37BAE_906F_43D5_9FD9_B13563E4B9D7_.wvu.Cols" localSheetId="6" hidden="1">'Sch-3'!$M:$R</definedName>
    <definedName name="Z_CCA37BAE_906F_43D5_9FD9_B13563E4B9D7_.wvu.Cols" localSheetId="8" hidden="1">'Sch-5'!$F:$T</definedName>
    <definedName name="Z_CCA37BAE_906F_43D5_9FD9_B13563E4B9D7_.wvu.Cols" localSheetId="12" hidden="1">'Sch-6 (After Discount)'!$E:$F</definedName>
    <definedName name="Z_CCA37BAE_906F_43D5_9FD9_B13563E4B9D7_.wvu.Cols" localSheetId="13" hidden="1">'Sch-7'!$AA:$AG</definedName>
    <definedName name="Z_CCA37BAE_906F_43D5_9FD9_B13563E4B9D7_.wvu.FilterData" localSheetId="4" hidden="1">'Sch-1'!$17:$139</definedName>
    <definedName name="Z_CCA37BAE_906F_43D5_9FD9_B13563E4B9D7_.wvu.FilterData" localSheetId="5" hidden="1">'Sch-2'!$A$17:$AF$137</definedName>
    <definedName name="Z_CCA37BAE_906F_43D5_9FD9_B13563E4B9D7_.wvu.PrintArea" localSheetId="18" hidden="1">'Bid Form 2nd Envelope'!$A$1:$F$60</definedName>
    <definedName name="Z_CCA37BAE_906F_43D5_9FD9_B13563E4B9D7_.wvu.PrintArea" localSheetId="14" hidden="1">Discount!$A$2:$G$40</definedName>
    <definedName name="Z_CCA37BAE_906F_43D5_9FD9_B13563E4B9D7_.wvu.PrintArea" localSheetId="16" hidden="1">'Entry Tax'!$A$1:$E$16</definedName>
    <definedName name="Z_CCA37BAE_906F_43D5_9FD9_B13563E4B9D7_.wvu.PrintArea" localSheetId="2" hidden="1">Instructions!$A$1:$C$65</definedName>
    <definedName name="Z_CCA37BAE_906F_43D5_9FD9_B13563E4B9D7_.wvu.PrintArea" localSheetId="3" hidden="1">'Names of Bidder'!$A$1:$F$23</definedName>
    <definedName name="Z_CCA37BAE_906F_43D5_9FD9_B13563E4B9D7_.wvu.PrintArea" localSheetId="15" hidden="1">Octroi!$A$1:$E$16</definedName>
    <definedName name="Z_CCA37BAE_906F_43D5_9FD9_B13563E4B9D7_.wvu.PrintArea" localSheetId="17" hidden="1">'Other Taxes &amp; Duties'!$A$1:$F$16</definedName>
    <definedName name="Z_CCA37BAE_906F_43D5_9FD9_B13563E4B9D7_.wvu.PrintArea" localSheetId="4" hidden="1">'Sch-1'!$A$1:$N$143</definedName>
    <definedName name="Z_CCA37BAE_906F_43D5_9FD9_B13563E4B9D7_.wvu.PrintArea" localSheetId="5" hidden="1">'Sch-2'!$A$1:$J$140</definedName>
    <definedName name="Z_CCA37BAE_906F_43D5_9FD9_B13563E4B9D7_.wvu.PrintArea" localSheetId="6" hidden="1">'Sch-3'!$A$1:$L$131</definedName>
    <definedName name="Z_CCA37BAE_906F_43D5_9FD9_B13563E4B9D7_.wvu.PrintArea" localSheetId="7" hidden="1">'Sch-4'!$A$1:$P$24</definedName>
    <definedName name="Z_CCA37BAE_906F_43D5_9FD9_B13563E4B9D7_.wvu.PrintArea" localSheetId="8" hidden="1">'Sch-5'!$A$1:$E$23</definedName>
    <definedName name="Z_CCA37BAE_906F_43D5_9FD9_B13563E4B9D7_.wvu.PrintArea" localSheetId="9" hidden="1">'Sch-5 after discount'!$A$1:$E$23</definedName>
    <definedName name="Z_CCA37BAE_906F_43D5_9FD9_B13563E4B9D7_.wvu.PrintArea" localSheetId="10" hidden="1">'Sch-6'!$A$1:$D$32</definedName>
    <definedName name="Z_CCA37BAE_906F_43D5_9FD9_B13563E4B9D7_.wvu.PrintArea" localSheetId="12" hidden="1">'Sch-6 (After Discount)'!$A$1:$D$32</definedName>
    <definedName name="Z_CCA37BAE_906F_43D5_9FD9_B13563E4B9D7_.wvu.PrintArea" localSheetId="11" hidden="1">'Sch-6 After Discount'!$A$1:$D$31</definedName>
    <definedName name="Z_CCA37BAE_906F_43D5_9FD9_B13563E4B9D7_.wvu.PrintArea" localSheetId="13" hidden="1">'Sch-7'!$A$1:$M$22</definedName>
    <definedName name="Z_CCA37BAE_906F_43D5_9FD9_B13563E4B9D7_.wvu.PrintTitles" localSheetId="4" hidden="1">'Sch-1'!$15:$17</definedName>
    <definedName name="Z_CCA37BAE_906F_43D5_9FD9_B13563E4B9D7_.wvu.PrintTitles" localSheetId="5" hidden="1">'Sch-2'!$15:$17</definedName>
    <definedName name="Z_CCA37BAE_906F_43D5_9FD9_B13563E4B9D7_.wvu.PrintTitles" localSheetId="6" hidden="1">'Sch-3'!$15:$17</definedName>
    <definedName name="Z_CCA37BAE_906F_43D5_9FD9_B13563E4B9D7_.wvu.PrintTitles" localSheetId="8" hidden="1">'Sch-5'!$3:$14</definedName>
    <definedName name="Z_CCA37BAE_906F_43D5_9FD9_B13563E4B9D7_.wvu.PrintTitles" localSheetId="9" hidden="1">'Sch-5 after discount'!$3:$14</definedName>
    <definedName name="Z_CCA37BAE_906F_43D5_9FD9_B13563E4B9D7_.wvu.PrintTitles" localSheetId="10" hidden="1">'Sch-6'!$3:$14</definedName>
    <definedName name="Z_CCA37BAE_906F_43D5_9FD9_B13563E4B9D7_.wvu.PrintTitles" localSheetId="12" hidden="1">'Sch-6 (After Discount)'!$3:$14</definedName>
    <definedName name="Z_CCA37BAE_906F_43D5_9FD9_B13563E4B9D7_.wvu.PrintTitles" localSheetId="11" hidden="1">'Sch-6 After Discount'!$3:$13</definedName>
    <definedName name="Z_CCA37BAE_906F_43D5_9FD9_B13563E4B9D7_.wvu.Rows" localSheetId="1" hidden="1">Cover!$7:$7</definedName>
    <definedName name="Z_CCA37BAE_906F_43D5_9FD9_B13563E4B9D7_.wvu.Rows" localSheetId="14" hidden="1">Discount!$29:$32</definedName>
    <definedName name="Z_CCA37BAE_906F_43D5_9FD9_B13563E4B9D7_.wvu.Rows" localSheetId="3" hidden="1">'Names of Bidder'!$14:$17</definedName>
    <definedName name="Z_CCA37BAE_906F_43D5_9FD9_B13563E4B9D7_.wvu.Rows" localSheetId="13" hidden="1">'Sch-7'!$62:$180</definedName>
    <definedName name="Z_E9F4E142_7D26_464D_BECA_4F3806DB1FE1_.wvu.Cols" localSheetId="14" hidden="1">Discount!$H:$S</definedName>
    <definedName name="Z_E9F4E142_7D26_464D_BECA_4F3806DB1FE1_.wvu.Cols" localSheetId="8" hidden="1">'Sch-5'!$I:$P</definedName>
    <definedName name="Z_E9F4E142_7D26_464D_BECA_4F3806DB1FE1_.wvu.Cols" localSheetId="9" hidden="1">'Sch-5 after discount'!$I:$P</definedName>
    <definedName name="Z_E9F4E142_7D26_464D_BECA_4F3806DB1FE1_.wvu.PrintArea" localSheetId="18" hidden="1">'Bid Form 2nd Envelope'!$A$1:$F$60</definedName>
    <definedName name="Z_E9F4E142_7D26_464D_BECA_4F3806DB1FE1_.wvu.PrintArea" localSheetId="14" hidden="1">Discount!$A$2:$G$40</definedName>
    <definedName name="Z_E9F4E142_7D26_464D_BECA_4F3806DB1FE1_.wvu.PrintArea" localSheetId="16" hidden="1">'Entry Tax'!$A$1:$E$16</definedName>
    <definedName name="Z_E9F4E142_7D26_464D_BECA_4F3806DB1FE1_.wvu.PrintArea" localSheetId="2" hidden="1">Instructions!$A$1:$C$65</definedName>
    <definedName name="Z_E9F4E142_7D26_464D_BECA_4F3806DB1FE1_.wvu.PrintArea" localSheetId="3" hidden="1">'Names of Bidder'!$A$1:$D$21</definedName>
    <definedName name="Z_E9F4E142_7D26_464D_BECA_4F3806DB1FE1_.wvu.PrintArea" localSheetId="15" hidden="1">Octroi!$A$1:$E$16</definedName>
    <definedName name="Z_E9F4E142_7D26_464D_BECA_4F3806DB1FE1_.wvu.PrintArea" localSheetId="17" hidden="1">'Other Taxes &amp; Duties'!$A$1:$F$16</definedName>
    <definedName name="Z_E9F4E142_7D26_464D_BECA_4F3806DB1FE1_.wvu.PrintArea" localSheetId="8" hidden="1">'Sch-5'!$A$1:$E$23</definedName>
    <definedName name="Z_E9F4E142_7D26_464D_BECA_4F3806DB1FE1_.wvu.PrintArea" localSheetId="9" hidden="1">'Sch-5 after discount'!$A$1:$E$23</definedName>
    <definedName name="Z_E9F4E142_7D26_464D_BECA_4F3806DB1FE1_.wvu.PrintArea" localSheetId="10" hidden="1">'Sch-6'!$A$1:$D$33</definedName>
    <definedName name="Z_E9F4E142_7D26_464D_BECA_4F3806DB1FE1_.wvu.PrintArea" localSheetId="12" hidden="1">'Sch-6 (After Discount)'!$A$1:$D$33</definedName>
    <definedName name="Z_E9F4E142_7D26_464D_BECA_4F3806DB1FE1_.wvu.PrintArea" localSheetId="11" hidden="1">'Sch-6 After Discount'!$A$1:$D$32</definedName>
    <definedName name="Z_E9F4E142_7D26_464D_BECA_4F3806DB1FE1_.wvu.PrintTitles" localSheetId="8" hidden="1">'Sch-5'!$3:$14</definedName>
    <definedName name="Z_E9F4E142_7D26_464D_BECA_4F3806DB1FE1_.wvu.PrintTitles" localSheetId="9" hidden="1">'Sch-5 after discount'!$3:$14</definedName>
    <definedName name="Z_E9F4E142_7D26_464D_BECA_4F3806DB1FE1_.wvu.PrintTitles" localSheetId="10" hidden="1">'Sch-6'!$3:$14</definedName>
    <definedName name="Z_E9F4E142_7D26_464D_BECA_4F3806DB1FE1_.wvu.PrintTitles" localSheetId="12" hidden="1">'Sch-6 (After Discount)'!$3:$14</definedName>
    <definedName name="Z_E9F4E142_7D26_464D_BECA_4F3806DB1FE1_.wvu.PrintTitles" localSheetId="11" hidden="1">'Sch-6 After Discount'!$3:$13</definedName>
    <definedName name="Z_E9F4E142_7D26_464D_BECA_4F3806DB1FE1_.wvu.Rows" localSheetId="1" hidden="1">Cover!$7:$7</definedName>
    <definedName name="Z_E9F4E142_7D26_464D_BECA_4F3806DB1FE1_.wvu.Rows" localSheetId="14" hidden="1">Discount!$30:$32</definedName>
    <definedName name="Z_ECE9294F_C910_4036_88BC_B1F2176FB06B_.wvu.Cols" localSheetId="14" hidden="1">Discount!$H:$S</definedName>
    <definedName name="Z_ECE9294F_C910_4036_88BC_B1F2176FB06B_.wvu.Cols" localSheetId="8" hidden="1">'Sch-5'!$I:$P</definedName>
    <definedName name="Z_ECE9294F_C910_4036_88BC_B1F2176FB06B_.wvu.Cols" localSheetId="9" hidden="1">'Sch-5 after discount'!$I:$P</definedName>
    <definedName name="Z_ECE9294F_C910_4036_88BC_B1F2176FB06B_.wvu.PrintArea" localSheetId="18" hidden="1">'Bid Form 2nd Envelope'!$A$1:$F$60</definedName>
    <definedName name="Z_ECE9294F_C910_4036_88BC_B1F2176FB06B_.wvu.PrintArea" localSheetId="14" hidden="1">Discount!$A$2:$G$40</definedName>
    <definedName name="Z_ECE9294F_C910_4036_88BC_B1F2176FB06B_.wvu.PrintArea" localSheetId="16" hidden="1">'Entry Tax'!$A$1:$E$16</definedName>
    <definedName name="Z_ECE9294F_C910_4036_88BC_B1F2176FB06B_.wvu.PrintArea" localSheetId="2" hidden="1">Instructions!$A$1:$C$65</definedName>
    <definedName name="Z_ECE9294F_C910_4036_88BC_B1F2176FB06B_.wvu.PrintArea" localSheetId="3" hidden="1">'Names of Bidder'!$A$1:$D$21</definedName>
    <definedName name="Z_ECE9294F_C910_4036_88BC_B1F2176FB06B_.wvu.PrintArea" localSheetId="15" hidden="1">Octroi!$A$1:$E$16</definedName>
    <definedName name="Z_ECE9294F_C910_4036_88BC_B1F2176FB06B_.wvu.PrintArea" localSheetId="17" hidden="1">'Other Taxes &amp; Duties'!$A$1:$F$16</definedName>
    <definedName name="Z_ECE9294F_C910_4036_88BC_B1F2176FB06B_.wvu.PrintArea" localSheetId="8" hidden="1">'Sch-5'!$A$1:$E$23</definedName>
    <definedName name="Z_ECE9294F_C910_4036_88BC_B1F2176FB06B_.wvu.PrintArea" localSheetId="9" hidden="1">'Sch-5 after discount'!$A$1:$E$23</definedName>
    <definedName name="Z_ECE9294F_C910_4036_88BC_B1F2176FB06B_.wvu.PrintArea" localSheetId="10" hidden="1">'Sch-6'!$A$1:$D$33</definedName>
    <definedName name="Z_ECE9294F_C910_4036_88BC_B1F2176FB06B_.wvu.PrintArea" localSheetId="12" hidden="1">'Sch-6 (After Discount)'!$A$1:$D$33</definedName>
    <definedName name="Z_ECE9294F_C910_4036_88BC_B1F2176FB06B_.wvu.PrintArea" localSheetId="11" hidden="1">'Sch-6 After Discount'!$A$1:$D$32</definedName>
    <definedName name="Z_ECE9294F_C910_4036_88BC_B1F2176FB06B_.wvu.PrintTitles" localSheetId="8" hidden="1">'Sch-5'!$3:$14</definedName>
    <definedName name="Z_ECE9294F_C910_4036_88BC_B1F2176FB06B_.wvu.PrintTitles" localSheetId="9" hidden="1">'Sch-5 after discount'!$3:$14</definedName>
    <definedName name="Z_ECE9294F_C910_4036_88BC_B1F2176FB06B_.wvu.PrintTitles" localSheetId="10" hidden="1">'Sch-6'!$3:$14</definedName>
    <definedName name="Z_ECE9294F_C910_4036_88BC_B1F2176FB06B_.wvu.PrintTitles" localSheetId="12" hidden="1">'Sch-6 (After Discount)'!$3:$14</definedName>
    <definedName name="Z_ECE9294F_C910_4036_88BC_B1F2176FB06B_.wvu.PrintTitles" localSheetId="11" hidden="1">'Sch-6 After Discount'!$3:$13</definedName>
    <definedName name="Z_ECE9294F_C910_4036_88BC_B1F2176FB06B_.wvu.Rows" localSheetId="1" hidden="1">Cover!$7:$7</definedName>
    <definedName name="Z_ECE9294F_C910_4036_88BC_B1F2176FB06B_.wvu.Rows" localSheetId="14" hidden="1">Discount!$30:$32</definedName>
    <definedName name="Z_F1C18E61_2FF0_4182_BAEC_13559DB173F9_.wvu.Cols" localSheetId="21" hidden="1">'N-W (Cr.)'!$C:$C,'N-W (Cr.)'!$H:$H,'N-W (Cr.)'!$M:$M,'N-W (Cr.)'!$R:$R</definedName>
    <definedName name="Z_F34A69E2_31EE_443F_8E78_A31E3AA3BE2B_.wvu.Cols" localSheetId="21" hidden="1">'N-W (Cr.)'!$C:$C,'N-W (Cr.)'!$H:$H,'N-W (Cr.)'!$M:$M,'N-W (Cr.)'!$R:$R</definedName>
    <definedName name="Z_F9504563_F4B8_4B08_8DF4_BD6D3D1F49DF_.wvu.Cols" localSheetId="21" hidden="1">'N-W (Cr.)'!$C:$C,'N-W (Cr.)'!$H:$H,'N-W (Cr.)'!$M:$M,'N-W (Cr.)'!$R:$R</definedName>
    <definedName name="Z_F9C00FCC_B928_44A4_AE8D_3790B3A7FE91_.wvu.Cols" localSheetId="21" hidden="1">'N-W (Cr.)'!$C:$C,'N-W (Cr.)'!$H:$H,'N-W (Cr.)'!$M:$M,'N-W (Cr.)'!$R:$R</definedName>
  </definedNames>
  <calcPr calcId="191029"/>
  <customWorkbookViews>
    <customWorkbookView name="Samrat Jain - Personal View" guid="{89CB4E6A-722E-4E39-885D-E2A6D0D08321}" mergeInterval="0" personalView="1" maximized="1" xWindow="-11" yWindow="-11" windowWidth="1942" windowHeight="1042" tabRatio="607" activeSheetId="2"/>
    <customWorkbookView name="Satendra Singh Sengar {सतेन्द्र सिंह सेंगर} - Personal View" guid="{915C64AD-BD67-44F0-9117-5B9D998BA799}" mergeInterval="0" personalView="1" maximized="1" windowWidth="1916" windowHeight="854" tabRatio="847" activeSheetId="4"/>
    <customWorkbookView name="Ankit Vaishnav {Ankit Vaishnav} - Personal View" guid="{18EA11B4-BD82-47BF-99FA-7AB19BF74D0B}" mergeInterval="0" personalView="1" maximized="1" windowWidth="1436" windowHeight="674" tabRatio="847" activeSheetId="19"/>
    <customWorkbookView name="Umesh Kumar Yadav {उमेश कुमार यादव} - Personal View" guid="{CCA37BAE-906F-43D5-9FD9-B13563E4B9D7}" mergeInterval="0" personalView="1" maximized="1" windowWidth="1916" windowHeight="854" tabRatio="670" activeSheetId="19" showComments="commIndAndComment"/>
    <customWorkbookView name="Pankaj Kumar Jangid {पंकज कुमार जांगिड} - Personal View" guid="{99CA2F10-F926-46DC-8609-4EAE5B9F3585}" mergeInterval="0" personalView="1" maximized="1" windowWidth="1916" windowHeight="814" tabRatio="670" activeSheetId="15"/>
    <customWorkbookView name="Rahul {Rahul} - Personal View" guid="{63D51328-7CBC-4A1E-B96D-BAE91416501B}" mergeInterval="0" personalView="1" maximized="1" windowWidth="1916" windowHeight="814" tabRatio="786" activeSheetId="19"/>
    <customWorkbookView name="60003235 - Personal View" guid="{3C00DDA0-7DDE-4169-A739-550DAF5DCF8D}" mergeInterval="0" personalView="1" maximized="1" xWindow="1" yWindow="1" windowWidth="1020" windowHeight="496" tabRatio="944" activeSheetId="19"/>
    <customWorkbookView name="60001487 - Personal View" guid="{357C9841-BEC3-434B-AC63-C04FB4321BA3}" mergeInterval="0" personalView="1" maximized="1" xWindow="1" yWindow="1" windowWidth="1362" windowHeight="538" tabRatio="944" activeSheetId="12"/>
    <customWorkbookView name="Prabodh Kumar Singh {प्रबोध कुमार सिंह} - Personal View" guid="{B96E710B-6DD7-4DE1-95AB-C9EE060CD030}" mergeInterval="0" personalView="1" maximized="1" windowWidth="1916" windowHeight="854" tabRatio="786" activeSheetId="5"/>
    <customWorkbookView name="60003018 - Personal View" guid="{A58DB4DF-40C7-4BEB-B85E-6BD6F54941CF}" mergeInterval="0" personalView="1" maximized="1" windowWidth="1362" windowHeight="522" tabRatio="847" activeSheetId="4" showComments="commIndAndComment"/>
    <customWorkbookView name="Samrat Jain {Samrat Jain} - Personal View" guid="{889C3D82-0A24-4765-A688-A80A782F5056}" mergeInterval="0" personalView="1" maximized="1" xWindow="-8" yWindow="-8" windowWidth="1936" windowHeight="1056" tabRatio="557" activeSheetId="2" showComments="commIndAndComment"/>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19" i="7" l="1"/>
  <c r="R20" i="7"/>
  <c r="R21" i="7"/>
  <c r="R22" i="7"/>
  <c r="R23" i="7"/>
  <c r="R24" i="7"/>
  <c r="R25" i="7"/>
  <c r="R26" i="7"/>
  <c r="R27" i="7"/>
  <c r="R28" i="7"/>
  <c r="R29" i="7"/>
  <c r="R30" i="7"/>
  <c r="R31" i="7"/>
  <c r="R32" i="7"/>
  <c r="R33" i="7"/>
  <c r="R34" i="7"/>
  <c r="R35" i="7"/>
  <c r="R36" i="7"/>
  <c r="R37" i="7"/>
  <c r="R38" i="7"/>
  <c r="R39" i="7"/>
  <c r="R40" i="7"/>
  <c r="R41" i="7"/>
  <c r="R42" i="7"/>
  <c r="R43" i="7"/>
  <c r="R44" i="7"/>
  <c r="R45" i="7"/>
  <c r="R46" i="7"/>
  <c r="R47" i="7"/>
  <c r="R48" i="7"/>
  <c r="R49" i="7"/>
  <c r="R50" i="7"/>
  <c r="R51" i="7"/>
  <c r="R52" i="7"/>
  <c r="R53" i="7"/>
  <c r="R54" i="7"/>
  <c r="R55" i="7"/>
  <c r="R56" i="7"/>
  <c r="R57" i="7"/>
  <c r="R58" i="7"/>
  <c r="R59" i="7"/>
  <c r="R60" i="7"/>
  <c r="R61" i="7"/>
  <c r="R62" i="7"/>
  <c r="R63" i="7"/>
  <c r="R64" i="7"/>
  <c r="R65" i="7"/>
  <c r="R66" i="7"/>
  <c r="R67" i="7"/>
  <c r="R68" i="7"/>
  <c r="R69" i="7"/>
  <c r="R70" i="7"/>
  <c r="R71" i="7"/>
  <c r="R72" i="7"/>
  <c r="R73" i="7"/>
  <c r="R74" i="7"/>
  <c r="R75" i="7"/>
  <c r="R76" i="7"/>
  <c r="R77" i="7"/>
  <c r="R78" i="7"/>
  <c r="R79" i="7"/>
  <c r="R80" i="7"/>
  <c r="R81" i="7"/>
  <c r="R82" i="7"/>
  <c r="R83" i="7"/>
  <c r="R84" i="7"/>
  <c r="R85" i="7"/>
  <c r="R86" i="7"/>
  <c r="R87" i="7"/>
  <c r="R88" i="7"/>
  <c r="R89" i="7"/>
  <c r="R90" i="7"/>
  <c r="R91" i="7"/>
  <c r="R92" i="7"/>
  <c r="R93" i="7"/>
  <c r="R94" i="7"/>
  <c r="R95" i="7"/>
  <c r="R96" i="7"/>
  <c r="R97" i="7"/>
  <c r="R98" i="7"/>
  <c r="R99" i="7"/>
  <c r="R100" i="7"/>
  <c r="R101" i="7"/>
  <c r="R102" i="7"/>
  <c r="R103" i="7"/>
  <c r="R104" i="7"/>
  <c r="R105" i="7"/>
  <c r="R106" i="7"/>
  <c r="R107" i="7"/>
  <c r="R108" i="7"/>
  <c r="R109" i="7"/>
  <c r="R110" i="7"/>
  <c r="R111" i="7"/>
  <c r="R112" i="7"/>
  <c r="R113" i="7"/>
  <c r="R114" i="7"/>
  <c r="R115" i="7"/>
  <c r="R116" i="7"/>
  <c r="R117" i="7"/>
  <c r="R118" i="7"/>
  <c r="R119" i="7"/>
  <c r="R120" i="7"/>
  <c r="R121" i="7"/>
  <c r="R122" i="7"/>
  <c r="R123" i="7"/>
  <c r="R124" i="7"/>
  <c r="L19" i="7"/>
  <c r="M19" i="7" s="1"/>
  <c r="L20" i="7"/>
  <c r="M20" i="7" s="1"/>
  <c r="L21" i="7"/>
  <c r="M21" i="7" s="1"/>
  <c r="L22" i="7"/>
  <c r="M22" i="7" s="1"/>
  <c r="L23" i="7"/>
  <c r="M23" i="7" s="1"/>
  <c r="L24" i="7"/>
  <c r="M24" i="7" s="1"/>
  <c r="L25" i="7"/>
  <c r="M25" i="7" s="1"/>
  <c r="L26" i="7"/>
  <c r="M26" i="7" s="1"/>
  <c r="L27" i="7"/>
  <c r="M27" i="7" s="1"/>
  <c r="L28" i="7"/>
  <c r="M28" i="7" s="1"/>
  <c r="L29" i="7"/>
  <c r="M29" i="7" s="1"/>
  <c r="L30" i="7"/>
  <c r="M30" i="7" s="1"/>
  <c r="L31" i="7"/>
  <c r="M31" i="7" s="1"/>
  <c r="L32" i="7"/>
  <c r="M32" i="7" s="1"/>
  <c r="L33" i="7"/>
  <c r="M33" i="7" s="1"/>
  <c r="L34" i="7"/>
  <c r="M34" i="7" s="1"/>
  <c r="L35" i="7"/>
  <c r="M35" i="7" s="1"/>
  <c r="L36" i="7"/>
  <c r="M36" i="7" s="1"/>
  <c r="L37" i="7"/>
  <c r="N37" i="7" s="1"/>
  <c r="L38" i="7"/>
  <c r="N38" i="7" s="1"/>
  <c r="L39" i="7"/>
  <c r="M39" i="7" s="1"/>
  <c r="L40" i="7"/>
  <c r="M40" i="7" s="1"/>
  <c r="L41" i="7"/>
  <c r="M41" i="7" s="1"/>
  <c r="L42" i="7"/>
  <c r="M42" i="7" s="1"/>
  <c r="L43" i="7"/>
  <c r="M43" i="7" s="1"/>
  <c r="L44" i="7"/>
  <c r="M44" i="7" s="1"/>
  <c r="L45" i="7"/>
  <c r="M45" i="7" s="1"/>
  <c r="L46" i="7"/>
  <c r="M46" i="7" s="1"/>
  <c r="L47" i="7"/>
  <c r="M47" i="7" s="1"/>
  <c r="L48" i="7"/>
  <c r="M48" i="7" s="1"/>
  <c r="L49" i="7"/>
  <c r="N49" i="7" s="1"/>
  <c r="L50" i="7"/>
  <c r="N50" i="7" s="1"/>
  <c r="L51" i="7"/>
  <c r="N51" i="7" s="1"/>
  <c r="L52" i="7"/>
  <c r="M52" i="7" s="1"/>
  <c r="L53" i="7"/>
  <c r="N53" i="7" s="1"/>
  <c r="L54" i="7"/>
  <c r="M54" i="7" s="1"/>
  <c r="L55" i="7"/>
  <c r="M55" i="7" s="1"/>
  <c r="L56" i="7"/>
  <c r="M56" i="7" s="1"/>
  <c r="L57" i="7"/>
  <c r="N57" i="7" s="1"/>
  <c r="L58" i="7"/>
  <c r="M58" i="7" s="1"/>
  <c r="L59" i="7"/>
  <c r="M59" i="7" s="1"/>
  <c r="L60" i="7"/>
  <c r="M60" i="7" s="1"/>
  <c r="L61" i="7"/>
  <c r="N61" i="7" s="1"/>
  <c r="L62" i="7"/>
  <c r="N62" i="7" s="1"/>
  <c r="L63" i="7"/>
  <c r="N63" i="7" s="1"/>
  <c r="L64" i="7"/>
  <c r="M64" i="7" s="1"/>
  <c r="L65" i="7"/>
  <c r="N65" i="7" s="1"/>
  <c r="L66" i="7"/>
  <c r="M66" i="7" s="1"/>
  <c r="L67" i="7"/>
  <c r="M67" i="7" s="1"/>
  <c r="L68" i="7"/>
  <c r="M68" i="7" s="1"/>
  <c r="L69" i="7"/>
  <c r="M69" i="7" s="1"/>
  <c r="L70" i="7"/>
  <c r="M70" i="7" s="1"/>
  <c r="L71" i="7"/>
  <c r="M71" i="7" s="1"/>
  <c r="L72" i="7"/>
  <c r="M72" i="7" s="1"/>
  <c r="L73" i="7"/>
  <c r="N73" i="7" s="1"/>
  <c r="L74" i="7"/>
  <c r="N74" i="7" s="1"/>
  <c r="L75" i="7"/>
  <c r="N75" i="7" s="1"/>
  <c r="L76" i="7"/>
  <c r="M76" i="7" s="1"/>
  <c r="L77" i="7"/>
  <c r="N77" i="7" s="1"/>
  <c r="L78" i="7"/>
  <c r="M78" i="7" s="1"/>
  <c r="L79" i="7"/>
  <c r="M79" i="7" s="1"/>
  <c r="L80" i="7"/>
  <c r="M80" i="7" s="1"/>
  <c r="L81" i="7"/>
  <c r="M81" i="7" s="1"/>
  <c r="L82" i="7"/>
  <c r="M82" i="7" s="1"/>
  <c r="L83" i="7"/>
  <c r="M83" i="7" s="1"/>
  <c r="L84" i="7"/>
  <c r="M84" i="7" s="1"/>
  <c r="L85" i="7"/>
  <c r="N85" i="7" s="1"/>
  <c r="L86" i="7"/>
  <c r="N86" i="7" s="1"/>
  <c r="L87" i="7"/>
  <c r="N87" i="7" s="1"/>
  <c r="L88" i="7"/>
  <c r="M88" i="7" s="1"/>
  <c r="L89" i="7"/>
  <c r="N89" i="7" s="1"/>
  <c r="L90" i="7"/>
  <c r="M90" i="7" s="1"/>
  <c r="L91" i="7"/>
  <c r="M91" i="7" s="1"/>
  <c r="L92" i="7"/>
  <c r="M92" i="7" s="1"/>
  <c r="L93" i="7"/>
  <c r="M93" i="7" s="1"/>
  <c r="L94" i="7"/>
  <c r="M94" i="7" s="1"/>
  <c r="L95" i="7"/>
  <c r="M95" i="7" s="1"/>
  <c r="L96" i="7"/>
  <c r="M96" i="7" s="1"/>
  <c r="L97" i="7"/>
  <c r="N97" i="7" s="1"/>
  <c r="L98" i="7"/>
  <c r="N98" i="7" s="1"/>
  <c r="L99" i="7"/>
  <c r="M99" i="7" s="1"/>
  <c r="L100" i="7"/>
  <c r="M100" i="7" s="1"/>
  <c r="L101" i="7"/>
  <c r="N101" i="7" s="1"/>
  <c r="L102" i="7"/>
  <c r="M102" i="7" s="1"/>
  <c r="L103" i="7"/>
  <c r="M103" i="7" s="1"/>
  <c r="L104" i="7"/>
  <c r="M104" i="7" s="1"/>
  <c r="L105" i="7"/>
  <c r="N105" i="7" s="1"/>
  <c r="L106" i="7"/>
  <c r="M106" i="7" s="1"/>
  <c r="L107" i="7"/>
  <c r="M107" i="7" s="1"/>
  <c r="L108" i="7"/>
  <c r="M108" i="7" s="1"/>
  <c r="L109" i="7"/>
  <c r="N109" i="7" s="1"/>
  <c r="L110" i="7"/>
  <c r="N110" i="7" s="1"/>
  <c r="L111" i="7"/>
  <c r="N111" i="7" s="1"/>
  <c r="L112" i="7"/>
  <c r="M112" i="7" s="1"/>
  <c r="L113" i="7"/>
  <c r="N113" i="7" s="1"/>
  <c r="L114" i="7"/>
  <c r="M114" i="7" s="1"/>
  <c r="L115" i="7"/>
  <c r="M115" i="7" s="1"/>
  <c r="L116" i="7"/>
  <c r="M116" i="7" s="1"/>
  <c r="L117" i="7"/>
  <c r="M117" i="7" s="1"/>
  <c r="L118" i="7"/>
  <c r="M118" i="7" s="1"/>
  <c r="L119" i="7"/>
  <c r="M119" i="7" s="1"/>
  <c r="L120" i="7"/>
  <c r="M120" i="7" s="1"/>
  <c r="L121" i="7"/>
  <c r="N121" i="7" s="1"/>
  <c r="L122" i="7"/>
  <c r="N122" i="7" s="1"/>
  <c r="L123" i="7"/>
  <c r="N123" i="7" s="1"/>
  <c r="L124" i="7"/>
  <c r="M124" i="7" s="1"/>
  <c r="J19" i="6"/>
  <c r="J20" i="6"/>
  <c r="J21" i="6"/>
  <c r="J22" i="6"/>
  <c r="J23" i="6"/>
  <c r="J24" i="6"/>
  <c r="J25" i="6"/>
  <c r="J26" i="6"/>
  <c r="J27" i="6"/>
  <c r="J28" i="6"/>
  <c r="J29" i="6"/>
  <c r="J30" i="6"/>
  <c r="J31" i="6"/>
  <c r="J32" i="6"/>
  <c r="J33" i="6"/>
  <c r="J34" i="6"/>
  <c r="J35" i="6"/>
  <c r="J36" i="6"/>
  <c r="J37" i="6"/>
  <c r="J38" i="6"/>
  <c r="J39" i="6"/>
  <c r="J40" i="6"/>
  <c r="J41" i="6"/>
  <c r="J42" i="6"/>
  <c r="J43" i="6"/>
  <c r="J44" i="6"/>
  <c r="J45" i="6"/>
  <c r="J46" i="6"/>
  <c r="J47" i="6"/>
  <c r="J48" i="6"/>
  <c r="J49" i="6"/>
  <c r="J50" i="6"/>
  <c r="J51" i="6"/>
  <c r="J52" i="6"/>
  <c r="J53" i="6"/>
  <c r="J54" i="6"/>
  <c r="J55" i="6"/>
  <c r="J56" i="6"/>
  <c r="J57" i="6"/>
  <c r="J58" i="6"/>
  <c r="J59" i="6"/>
  <c r="J60" i="6"/>
  <c r="J61" i="6"/>
  <c r="J62" i="6"/>
  <c r="J63" i="6"/>
  <c r="J64" i="6"/>
  <c r="J65" i="6"/>
  <c r="J66" i="6"/>
  <c r="J67" i="6"/>
  <c r="J68" i="6"/>
  <c r="J69" i="6"/>
  <c r="J70" i="6"/>
  <c r="J71" i="6"/>
  <c r="J72" i="6"/>
  <c r="J73" i="6"/>
  <c r="J74" i="6"/>
  <c r="J75" i="6"/>
  <c r="J76" i="6"/>
  <c r="J77" i="6"/>
  <c r="J78" i="6"/>
  <c r="J79" i="6"/>
  <c r="J80" i="6"/>
  <c r="J81" i="6"/>
  <c r="J82" i="6"/>
  <c r="J83" i="6"/>
  <c r="J84" i="6"/>
  <c r="J85" i="6"/>
  <c r="J86" i="6"/>
  <c r="J87" i="6"/>
  <c r="J88" i="6"/>
  <c r="J89" i="6"/>
  <c r="J90" i="6"/>
  <c r="J91" i="6"/>
  <c r="J92" i="6"/>
  <c r="J93" i="6"/>
  <c r="J94" i="6"/>
  <c r="J95" i="6"/>
  <c r="J96" i="6"/>
  <c r="J97" i="6"/>
  <c r="J98" i="6"/>
  <c r="J99" i="6"/>
  <c r="J100" i="6"/>
  <c r="J101" i="6"/>
  <c r="J102" i="6"/>
  <c r="J103" i="6"/>
  <c r="J104" i="6"/>
  <c r="J105" i="6"/>
  <c r="J106" i="6"/>
  <c r="J107" i="6"/>
  <c r="J108" i="6"/>
  <c r="J109" i="6"/>
  <c r="J110" i="6"/>
  <c r="J111" i="6"/>
  <c r="J112" i="6"/>
  <c r="J113" i="6"/>
  <c r="J114" i="6"/>
  <c r="J115" i="6"/>
  <c r="J116" i="6"/>
  <c r="J117" i="6"/>
  <c r="J118" i="6"/>
  <c r="J119" i="6"/>
  <c r="J120" i="6"/>
  <c r="J121" i="6"/>
  <c r="J122" i="6"/>
  <c r="J123" i="6"/>
  <c r="J124" i="6"/>
  <c r="J125" i="6"/>
  <c r="J126" i="6"/>
  <c r="J127" i="6"/>
  <c r="J128" i="6"/>
  <c r="J129" i="6"/>
  <c r="J130" i="6"/>
  <c r="J131" i="6"/>
  <c r="J132" i="6"/>
  <c r="J133" i="6"/>
  <c r="J134" i="6"/>
  <c r="T19" i="5"/>
  <c r="T20" i="5"/>
  <c r="T21" i="5"/>
  <c r="T22" i="5"/>
  <c r="T23" i="5"/>
  <c r="T24" i="5"/>
  <c r="T25" i="5"/>
  <c r="T26" i="5"/>
  <c r="O27" i="5"/>
  <c r="T27" i="5"/>
  <c r="T28" i="5"/>
  <c r="T29" i="5"/>
  <c r="T30" i="5"/>
  <c r="T31" i="5"/>
  <c r="T32" i="5"/>
  <c r="T33" i="5"/>
  <c r="T34" i="5"/>
  <c r="T35" i="5"/>
  <c r="T36" i="5"/>
  <c r="T37" i="5"/>
  <c r="T38" i="5"/>
  <c r="T39" i="5"/>
  <c r="T40" i="5"/>
  <c r="T41" i="5"/>
  <c r="T42" i="5"/>
  <c r="T43" i="5"/>
  <c r="T44" i="5"/>
  <c r="T45" i="5"/>
  <c r="T46" i="5"/>
  <c r="T47" i="5"/>
  <c r="T48" i="5"/>
  <c r="T49" i="5"/>
  <c r="T50" i="5"/>
  <c r="P51" i="5"/>
  <c r="T51" i="5"/>
  <c r="P52" i="5"/>
  <c r="T52" i="5"/>
  <c r="T53" i="5"/>
  <c r="T54" i="5"/>
  <c r="T55" i="5"/>
  <c r="T56" i="5"/>
  <c r="T57" i="5"/>
  <c r="T58" i="5"/>
  <c r="T59" i="5"/>
  <c r="T60" i="5"/>
  <c r="T61" i="5"/>
  <c r="T62" i="5"/>
  <c r="T63" i="5"/>
  <c r="T64" i="5"/>
  <c r="T65" i="5"/>
  <c r="T66" i="5"/>
  <c r="T67" i="5"/>
  <c r="T68" i="5"/>
  <c r="T69" i="5"/>
  <c r="T70" i="5"/>
  <c r="T71" i="5"/>
  <c r="T72" i="5"/>
  <c r="T73" i="5"/>
  <c r="T74" i="5"/>
  <c r="T75" i="5"/>
  <c r="T76" i="5"/>
  <c r="T77" i="5"/>
  <c r="T78" i="5"/>
  <c r="T79" i="5"/>
  <c r="T80" i="5"/>
  <c r="T81" i="5"/>
  <c r="T82" i="5"/>
  <c r="T83" i="5"/>
  <c r="T84" i="5"/>
  <c r="T85" i="5"/>
  <c r="T86" i="5"/>
  <c r="T87" i="5"/>
  <c r="T88" i="5"/>
  <c r="T89" i="5"/>
  <c r="T90" i="5"/>
  <c r="T91" i="5"/>
  <c r="T92" i="5"/>
  <c r="T93" i="5"/>
  <c r="T94" i="5"/>
  <c r="T95" i="5"/>
  <c r="T96" i="5"/>
  <c r="T97" i="5"/>
  <c r="T98" i="5"/>
  <c r="T99" i="5"/>
  <c r="T100" i="5"/>
  <c r="T101" i="5"/>
  <c r="T102" i="5"/>
  <c r="T103" i="5"/>
  <c r="T104" i="5"/>
  <c r="T105" i="5"/>
  <c r="T106" i="5"/>
  <c r="T107" i="5"/>
  <c r="T108" i="5"/>
  <c r="T109" i="5"/>
  <c r="T110" i="5"/>
  <c r="T111" i="5"/>
  <c r="T112" i="5"/>
  <c r="T113" i="5"/>
  <c r="T114" i="5"/>
  <c r="T115" i="5"/>
  <c r="T116" i="5"/>
  <c r="T117" i="5"/>
  <c r="T118" i="5"/>
  <c r="T119" i="5"/>
  <c r="T120" i="5"/>
  <c r="O121" i="5"/>
  <c r="T121" i="5"/>
  <c r="T122" i="5"/>
  <c r="T123" i="5"/>
  <c r="T124" i="5"/>
  <c r="T125" i="5"/>
  <c r="T126" i="5"/>
  <c r="T127" i="5"/>
  <c r="T128" i="5"/>
  <c r="T129" i="5"/>
  <c r="T130" i="5"/>
  <c r="T131" i="5"/>
  <c r="T132" i="5"/>
  <c r="T133" i="5"/>
  <c r="P134" i="5"/>
  <c r="T134" i="5"/>
  <c r="N19" i="5"/>
  <c r="O19" i="5" s="1"/>
  <c r="N20" i="5"/>
  <c r="P20" i="5" s="1"/>
  <c r="N21" i="5"/>
  <c r="P21" i="5" s="1"/>
  <c r="N22" i="5"/>
  <c r="P22" i="5" s="1"/>
  <c r="N23" i="5"/>
  <c r="P23" i="5" s="1"/>
  <c r="N24" i="5"/>
  <c r="O24" i="5" s="1"/>
  <c r="N25" i="5"/>
  <c r="P25" i="5" s="1"/>
  <c r="N26" i="5"/>
  <c r="O26" i="5" s="1"/>
  <c r="N27" i="5"/>
  <c r="P27" i="5" s="1"/>
  <c r="N28" i="5"/>
  <c r="O28" i="5" s="1"/>
  <c r="N29" i="5"/>
  <c r="P29" i="5" s="1"/>
  <c r="N30" i="5"/>
  <c r="O30" i="5" s="1"/>
  <c r="N31" i="5"/>
  <c r="O31" i="5" s="1"/>
  <c r="N32" i="5"/>
  <c r="O32" i="5" s="1"/>
  <c r="N33" i="5"/>
  <c r="P33" i="5" s="1"/>
  <c r="N34" i="5"/>
  <c r="O34" i="5" s="1"/>
  <c r="N35" i="5"/>
  <c r="P35" i="5" s="1"/>
  <c r="N36" i="5"/>
  <c r="P36" i="5" s="1"/>
  <c r="N37" i="5"/>
  <c r="P37" i="5" s="1"/>
  <c r="N38" i="5"/>
  <c r="O38" i="5" s="1"/>
  <c r="N39" i="5"/>
  <c r="O39" i="5" s="1"/>
  <c r="N40" i="5"/>
  <c r="O40" i="5" s="1"/>
  <c r="N41" i="5"/>
  <c r="P41" i="5" s="1"/>
  <c r="N42" i="5"/>
  <c r="O42" i="5" s="1"/>
  <c r="N43" i="5"/>
  <c r="O43" i="5" s="1"/>
  <c r="N44" i="5"/>
  <c r="O44" i="5" s="1"/>
  <c r="N45" i="5"/>
  <c r="P45" i="5" s="1"/>
  <c r="N46" i="5"/>
  <c r="O46" i="5" s="1"/>
  <c r="N47" i="5"/>
  <c r="O47" i="5" s="1"/>
  <c r="N48" i="5"/>
  <c r="P48" i="5" s="1"/>
  <c r="N49" i="5"/>
  <c r="P49" i="5" s="1"/>
  <c r="N50" i="5"/>
  <c r="O50" i="5" s="1"/>
  <c r="N51" i="5"/>
  <c r="O51" i="5" s="1"/>
  <c r="N52" i="5"/>
  <c r="O52" i="5" s="1"/>
  <c r="N53" i="5"/>
  <c r="P53" i="5" s="1"/>
  <c r="N54" i="5"/>
  <c r="O54" i="5" s="1"/>
  <c r="N55" i="5"/>
  <c r="O55" i="5" s="1"/>
  <c r="N56" i="5"/>
  <c r="O56" i="5" s="1"/>
  <c r="N57" i="5"/>
  <c r="P57" i="5" s="1"/>
  <c r="N58" i="5"/>
  <c r="P58" i="5" s="1"/>
  <c r="N59" i="5"/>
  <c r="P59" i="5" s="1"/>
  <c r="N60" i="5"/>
  <c r="O60" i="5" s="1"/>
  <c r="N61" i="5"/>
  <c r="P61" i="5" s="1"/>
  <c r="N62" i="5"/>
  <c r="O62" i="5" s="1"/>
  <c r="N63" i="5"/>
  <c r="O63" i="5" s="1"/>
  <c r="N64" i="5"/>
  <c r="O64" i="5" s="1"/>
  <c r="N65" i="5"/>
  <c r="P65" i="5" s="1"/>
  <c r="N66" i="5"/>
  <c r="O66" i="5" s="1"/>
  <c r="N67" i="5"/>
  <c r="O67" i="5" s="1"/>
  <c r="N68" i="5"/>
  <c r="O68" i="5" s="1"/>
  <c r="N69" i="5"/>
  <c r="P69" i="5" s="1"/>
  <c r="N70" i="5"/>
  <c r="P70" i="5" s="1"/>
  <c r="N71" i="5"/>
  <c r="P71" i="5" s="1"/>
  <c r="N72" i="5"/>
  <c r="P72" i="5" s="1"/>
  <c r="N73" i="5"/>
  <c r="P73" i="5" s="1"/>
  <c r="N74" i="5"/>
  <c r="O74" i="5" s="1"/>
  <c r="N75" i="5"/>
  <c r="O75" i="5" s="1"/>
  <c r="N76" i="5"/>
  <c r="O76" i="5" s="1"/>
  <c r="N77" i="5"/>
  <c r="P77" i="5" s="1"/>
  <c r="N78" i="5"/>
  <c r="O78" i="5" s="1"/>
  <c r="N79" i="5"/>
  <c r="O79" i="5" s="1"/>
  <c r="N80" i="5"/>
  <c r="O80" i="5" s="1"/>
  <c r="N81" i="5"/>
  <c r="P81" i="5" s="1"/>
  <c r="N82" i="5"/>
  <c r="O82" i="5" s="1"/>
  <c r="N83" i="5"/>
  <c r="O83" i="5" s="1"/>
  <c r="N84" i="5"/>
  <c r="P84" i="5" s="1"/>
  <c r="N85" i="5"/>
  <c r="P85" i="5" s="1"/>
  <c r="N86" i="5"/>
  <c r="P86" i="5" s="1"/>
  <c r="N87" i="5"/>
  <c r="O87" i="5" s="1"/>
  <c r="N88" i="5"/>
  <c r="O88" i="5" s="1"/>
  <c r="N89" i="5"/>
  <c r="P89" i="5" s="1"/>
  <c r="N90" i="5"/>
  <c r="O90" i="5" s="1"/>
  <c r="N91" i="5"/>
  <c r="O91" i="5" s="1"/>
  <c r="N92" i="5"/>
  <c r="O92" i="5" s="1"/>
  <c r="N93" i="5"/>
  <c r="P93" i="5" s="1"/>
  <c r="N94" i="5"/>
  <c r="P94" i="5" s="1"/>
  <c r="N95" i="5"/>
  <c r="O95" i="5" s="1"/>
  <c r="N96" i="5"/>
  <c r="O96" i="5" s="1"/>
  <c r="N97" i="5"/>
  <c r="P97" i="5" s="1"/>
  <c r="N98" i="5"/>
  <c r="O98" i="5" s="1"/>
  <c r="N99" i="5"/>
  <c r="O99" i="5" s="1"/>
  <c r="N100" i="5"/>
  <c r="O100" i="5" s="1"/>
  <c r="N101" i="5"/>
  <c r="P101" i="5" s="1"/>
  <c r="N102" i="5"/>
  <c r="O102" i="5" s="1"/>
  <c r="N103" i="5"/>
  <c r="O103" i="5" s="1"/>
  <c r="N104" i="5"/>
  <c r="O104" i="5" s="1"/>
  <c r="N105" i="5"/>
  <c r="P105" i="5" s="1"/>
  <c r="N106" i="5"/>
  <c r="P106" i="5" s="1"/>
  <c r="N107" i="5"/>
  <c r="P107" i="5" s="1"/>
  <c r="N108" i="5"/>
  <c r="O108" i="5" s="1"/>
  <c r="N109" i="5"/>
  <c r="P109" i="5" s="1"/>
  <c r="N110" i="5"/>
  <c r="O110" i="5" s="1"/>
  <c r="N111" i="5"/>
  <c r="O111" i="5" s="1"/>
  <c r="N112" i="5"/>
  <c r="O112" i="5" s="1"/>
  <c r="N113" i="5"/>
  <c r="P113" i="5" s="1"/>
  <c r="N114" i="5"/>
  <c r="O114" i="5" s="1"/>
  <c r="N115" i="5"/>
  <c r="O115" i="5" s="1"/>
  <c r="N116" i="5"/>
  <c r="O116" i="5" s="1"/>
  <c r="N117" i="5"/>
  <c r="P117" i="5" s="1"/>
  <c r="N118" i="5"/>
  <c r="O118" i="5" s="1"/>
  <c r="N119" i="5"/>
  <c r="P119" i="5" s="1"/>
  <c r="N120" i="5"/>
  <c r="O120" i="5" s="1"/>
  <c r="N121" i="5"/>
  <c r="P121" i="5" s="1"/>
  <c r="N122" i="5"/>
  <c r="O122" i="5" s="1"/>
  <c r="N123" i="5"/>
  <c r="O123" i="5" s="1"/>
  <c r="N124" i="5"/>
  <c r="O124" i="5" s="1"/>
  <c r="N125" i="5"/>
  <c r="P125" i="5" s="1"/>
  <c r="N126" i="5"/>
  <c r="O126" i="5" s="1"/>
  <c r="N127" i="5"/>
  <c r="P127" i="5" s="1"/>
  <c r="N128" i="5"/>
  <c r="O128" i="5" s="1"/>
  <c r="N129" i="5"/>
  <c r="P129" i="5" s="1"/>
  <c r="N130" i="5"/>
  <c r="O130" i="5" s="1"/>
  <c r="N131" i="5"/>
  <c r="P131" i="5" s="1"/>
  <c r="N132" i="5"/>
  <c r="P132" i="5" s="1"/>
  <c r="N133" i="5"/>
  <c r="P133" i="5" s="1"/>
  <c r="N134" i="5"/>
  <c r="O134" i="5" s="1"/>
  <c r="N76" i="7" l="1"/>
  <c r="M105" i="7"/>
  <c r="M57" i="7"/>
  <c r="N124" i="7"/>
  <c r="O72" i="5"/>
  <c r="O109" i="5"/>
  <c r="P108" i="5"/>
  <c r="P40" i="5"/>
  <c r="P78" i="5"/>
  <c r="O97" i="5"/>
  <c r="O58" i="5"/>
  <c r="O86" i="5"/>
  <c r="O48" i="5"/>
  <c r="P122" i="5"/>
  <c r="O84" i="5"/>
  <c r="P96" i="5"/>
  <c r="P63" i="5"/>
  <c r="P102" i="5"/>
  <c r="N93" i="7"/>
  <c r="N45" i="7"/>
  <c r="N27" i="7"/>
  <c r="N112" i="7"/>
  <c r="N64" i="7"/>
  <c r="N81" i="7"/>
  <c r="N100" i="7"/>
  <c r="N52" i="7"/>
  <c r="N33" i="7"/>
  <c r="N117" i="7"/>
  <c r="N69" i="7"/>
  <c r="N88" i="7"/>
  <c r="N40" i="7"/>
  <c r="N39" i="7"/>
  <c r="P126" i="5"/>
  <c r="P39" i="5"/>
  <c r="O127" i="5"/>
  <c r="O101" i="5"/>
  <c r="P120" i="5"/>
  <c r="P100" i="5"/>
  <c r="P88" i="5"/>
  <c r="P75" i="5"/>
  <c r="P62" i="5"/>
  <c r="P44" i="5"/>
  <c r="P31" i="5"/>
  <c r="P26" i="5"/>
  <c r="P114" i="5"/>
  <c r="O132" i="5"/>
  <c r="O125" i="5"/>
  <c r="P111" i="5"/>
  <c r="O106" i="5"/>
  <c r="P55" i="5"/>
  <c r="P50" i="5"/>
  <c r="P99" i="5"/>
  <c r="P38" i="5"/>
  <c r="P87" i="5"/>
  <c r="P74" i="5"/>
  <c r="O61" i="5"/>
  <c r="P54" i="5"/>
  <c r="P30" i="5"/>
  <c r="O25" i="5"/>
  <c r="P123" i="5"/>
  <c r="P110" i="5"/>
  <c r="P92" i="5"/>
  <c r="P79" i="5"/>
  <c r="P66" i="5"/>
  <c r="O49" i="5"/>
  <c r="P42" i="5"/>
  <c r="P90" i="5"/>
  <c r="P103" i="5"/>
  <c r="P98" i="5"/>
  <c r="P60" i="5"/>
  <c r="P24" i="5"/>
  <c r="O73" i="5"/>
  <c r="O53" i="5"/>
  <c r="O36" i="5"/>
  <c r="O29" i="5"/>
  <c r="N99" i="7"/>
  <c r="M123" i="7"/>
  <c r="M111" i="7"/>
  <c r="M87" i="7"/>
  <c r="M75" i="7"/>
  <c r="M63" i="7"/>
  <c r="M51" i="7"/>
  <c r="N32" i="7"/>
  <c r="N116" i="7"/>
  <c r="N104" i="7"/>
  <c r="N92" i="7"/>
  <c r="N80" i="7"/>
  <c r="N68" i="7"/>
  <c r="N56" i="7"/>
  <c r="N44" i="7"/>
  <c r="M38" i="7"/>
  <c r="M122" i="7"/>
  <c r="M110" i="7"/>
  <c r="M98" i="7"/>
  <c r="M86" i="7"/>
  <c r="M74" i="7"/>
  <c r="M62" i="7"/>
  <c r="M50" i="7"/>
  <c r="N24" i="7"/>
  <c r="M37" i="7"/>
  <c r="N30" i="7"/>
  <c r="M121" i="7"/>
  <c r="N114" i="7"/>
  <c r="M109" i="7"/>
  <c r="N102" i="7"/>
  <c r="M97" i="7"/>
  <c r="N90" i="7"/>
  <c r="M85" i="7"/>
  <c r="N78" i="7"/>
  <c r="M73" i="7"/>
  <c r="N66" i="7"/>
  <c r="M61" i="7"/>
  <c r="N54" i="7"/>
  <c r="M49" i="7"/>
  <c r="N42" i="7"/>
  <c r="N36" i="7"/>
  <c r="N120" i="7"/>
  <c r="N108" i="7"/>
  <c r="N96" i="7"/>
  <c r="N84" i="7"/>
  <c r="N72" i="7"/>
  <c r="N60" i="7"/>
  <c r="N48" i="7"/>
  <c r="M113" i="7"/>
  <c r="M101" i="7"/>
  <c r="M89" i="7"/>
  <c r="M77" i="7"/>
  <c r="M65" i="7"/>
  <c r="M53" i="7"/>
  <c r="N28" i="7"/>
  <c r="N118" i="7"/>
  <c r="N106" i="7"/>
  <c r="N94" i="7"/>
  <c r="N82" i="7"/>
  <c r="N70" i="7"/>
  <c r="N58" i="7"/>
  <c r="N46" i="7"/>
  <c r="N34" i="7"/>
  <c r="N26" i="7"/>
  <c r="N22" i="7"/>
  <c r="N41" i="7"/>
  <c r="N29" i="7"/>
  <c r="N25" i="7"/>
  <c r="N21" i="7"/>
  <c r="N20" i="7"/>
  <c r="N119" i="7"/>
  <c r="N115" i="7"/>
  <c r="N107" i="7"/>
  <c r="N103" i="7"/>
  <c r="N95" i="7"/>
  <c r="N91" i="7"/>
  <c r="N83" i="7"/>
  <c r="N79" i="7"/>
  <c r="N71" i="7"/>
  <c r="N67" i="7"/>
  <c r="N59" i="7"/>
  <c r="N55" i="7"/>
  <c r="N47" i="7"/>
  <c r="N43" i="7"/>
  <c r="N35" i="7"/>
  <c r="N31" i="7"/>
  <c r="N23" i="7"/>
  <c r="N19" i="7"/>
  <c r="O131" i="5"/>
  <c r="O35" i="5"/>
  <c r="O22" i="5"/>
  <c r="O113" i="5"/>
  <c r="P104" i="5"/>
  <c r="P91" i="5"/>
  <c r="O65" i="5"/>
  <c r="P56" i="5"/>
  <c r="P43" i="5"/>
  <c r="P130" i="5"/>
  <c r="O117" i="5"/>
  <c r="P95" i="5"/>
  <c r="P82" i="5"/>
  <c r="O69" i="5"/>
  <c r="P47" i="5"/>
  <c r="P34" i="5"/>
  <c r="O21" i="5"/>
  <c r="P112" i="5"/>
  <c r="P64" i="5"/>
  <c r="P118" i="5"/>
  <c r="P83" i="5"/>
  <c r="O129" i="5"/>
  <c r="O71" i="5"/>
  <c r="O23" i="5"/>
  <c r="O70" i="5"/>
  <c r="P46" i="5"/>
  <c r="O33" i="5"/>
  <c r="O20" i="5"/>
  <c r="O133" i="5"/>
  <c r="P124" i="5"/>
  <c r="O107" i="5"/>
  <c r="O94" i="5"/>
  <c r="O85" i="5"/>
  <c r="P76" i="5"/>
  <c r="O59" i="5"/>
  <c r="O37" i="5"/>
  <c r="P28" i="5"/>
  <c r="O105" i="5"/>
  <c r="O57" i="5"/>
  <c r="P116" i="5"/>
  <c r="P68" i="5"/>
  <c r="O81" i="5"/>
  <c r="P128" i="5"/>
  <c r="P115" i="5"/>
  <c r="O89" i="5"/>
  <c r="P80" i="5"/>
  <c r="P67" i="5"/>
  <c r="O41" i="5"/>
  <c r="P32" i="5"/>
  <c r="P19" i="5"/>
  <c r="O119" i="5"/>
  <c r="O77" i="5"/>
  <c r="O93" i="5"/>
  <c r="O45" i="5"/>
  <c r="T135" i="5" l="1"/>
  <c r="N137" i="5" l="1"/>
  <c r="IV16" i="5" l="1"/>
  <c r="R18" i="7" l="1"/>
  <c r="R125" i="7" s="1"/>
  <c r="T18" i="5"/>
  <c r="T136" i="5" s="1"/>
  <c r="A4" i="22"/>
  <c r="F4" i="22"/>
  <c r="K4" i="22"/>
  <c r="A6" i="22"/>
  <c r="B6" i="22" s="1"/>
  <c r="F6" i="22"/>
  <c r="G6" i="22" s="1"/>
  <c r="K6" i="22"/>
  <c r="L6" i="22" s="1"/>
  <c r="A7" i="22"/>
  <c r="B7" i="22" s="1"/>
  <c r="D7" i="22" s="1"/>
  <c r="F7" i="22"/>
  <c r="G7" i="22" s="1"/>
  <c r="I7" i="22" s="1"/>
  <c r="K7" i="22"/>
  <c r="L7" i="22" s="1"/>
  <c r="N7" i="22" s="1"/>
  <c r="A8" i="22"/>
  <c r="B8" i="22" s="1"/>
  <c r="D8" i="22" s="1"/>
  <c r="F8" i="22"/>
  <c r="G8" i="22" s="1"/>
  <c r="I8" i="22" s="1"/>
  <c r="K8" i="22"/>
  <c r="L8" i="22" s="1"/>
  <c r="N8" i="22" s="1"/>
  <c r="A9" i="22"/>
  <c r="B9" i="22" s="1"/>
  <c r="D9" i="22" s="1"/>
  <c r="F9" i="22"/>
  <c r="G9" i="22" s="1"/>
  <c r="I9" i="22" s="1"/>
  <c r="K9" i="22"/>
  <c r="L9" i="22" s="1"/>
  <c r="N9" i="22" s="1"/>
  <c r="A10" i="22"/>
  <c r="B10" i="22" s="1"/>
  <c r="D10" i="22" s="1"/>
  <c r="F10" i="22"/>
  <c r="G10" i="22" s="1"/>
  <c r="I10" i="22" s="1"/>
  <c r="K10" i="22"/>
  <c r="L10" i="22" s="1"/>
  <c r="N10" i="22" s="1"/>
  <c r="A11" i="22"/>
  <c r="B11" i="22" s="1"/>
  <c r="D11" i="22" s="1"/>
  <c r="F11" i="22"/>
  <c r="G11" i="22" s="1"/>
  <c r="I11" i="22" s="1"/>
  <c r="K11" i="22"/>
  <c r="L11" i="22" s="1"/>
  <c r="N11" i="22" s="1"/>
  <c r="A125" i="22"/>
  <c r="A127" i="22"/>
  <c r="B127" i="22" s="1"/>
  <c r="A128" i="22"/>
  <c r="B128" i="22" s="1"/>
  <c r="D128" i="22" s="1"/>
  <c r="A129" i="22"/>
  <c r="B129" i="22" s="1"/>
  <c r="D129" i="22" s="1"/>
  <c r="A130" i="22"/>
  <c r="B130" i="22" s="1"/>
  <c r="D130" i="22" s="1"/>
  <c r="A131" i="22"/>
  <c r="B131" i="22" s="1"/>
  <c r="D131" i="22" s="1"/>
  <c r="A132" i="22"/>
  <c r="B132" i="22" s="1"/>
  <c r="D132" i="22" s="1"/>
  <c r="H3" i="20"/>
  <c r="H4" i="20"/>
  <c r="H6" i="20"/>
  <c r="B14" i="20"/>
  <c r="B15" i="20"/>
  <c r="E15" i="20"/>
  <c r="G15" i="20"/>
  <c r="E16" i="20"/>
  <c r="K29" i="20"/>
  <c r="Z1" i="19"/>
  <c r="Z2" i="19"/>
  <c r="B6" i="19"/>
  <c r="AG6" i="19" s="1"/>
  <c r="A9" i="19"/>
  <c r="A10" i="19"/>
  <c r="A11" i="19"/>
  <c r="A12" i="19"/>
  <c r="A13" i="19"/>
  <c r="H25" i="19"/>
  <c r="A48" i="19" s="1"/>
  <c r="F43" i="19"/>
  <c r="A59" i="19"/>
  <c r="F6" i="18"/>
  <c r="F7" i="18"/>
  <c r="F8" i="18"/>
  <c r="F9" i="18"/>
  <c r="F10" i="18"/>
  <c r="F11" i="18"/>
  <c r="F12" i="18"/>
  <c r="F13" i="18"/>
  <c r="F14" i="18"/>
  <c r="F15" i="18"/>
  <c r="E6" i="17"/>
  <c r="E7" i="17"/>
  <c r="E8" i="17"/>
  <c r="E9" i="17"/>
  <c r="E10" i="17"/>
  <c r="E11" i="17"/>
  <c r="E12" i="17"/>
  <c r="E13" i="17"/>
  <c r="E14" i="17"/>
  <c r="E15" i="17"/>
  <c r="E6" i="16"/>
  <c r="E7" i="16"/>
  <c r="E8" i="16"/>
  <c r="E9" i="16"/>
  <c r="E10" i="16"/>
  <c r="E11" i="16"/>
  <c r="E12" i="16"/>
  <c r="E13" i="16"/>
  <c r="E14" i="16"/>
  <c r="E15" i="16"/>
  <c r="H18" i="15"/>
  <c r="I19" i="15"/>
  <c r="J20" i="15"/>
  <c r="K31" i="15"/>
  <c r="K32" i="15" s="1"/>
  <c r="L31" i="15"/>
  <c r="L32" i="15" s="1"/>
  <c r="G37" i="15"/>
  <c r="F39" i="15"/>
  <c r="F45" i="19" s="1"/>
  <c r="F40" i="15"/>
  <c r="F46" i="19" s="1"/>
  <c r="AC3" i="14"/>
  <c r="AC4" i="14"/>
  <c r="I64" i="14"/>
  <c r="J64" i="14"/>
  <c r="A65" i="14"/>
  <c r="I65" i="14"/>
  <c r="J65" i="14"/>
  <c r="A67" i="14"/>
  <c r="A68" i="14"/>
  <c r="I68" i="14"/>
  <c r="J68" i="14"/>
  <c r="A69" i="14"/>
  <c r="I69" i="14"/>
  <c r="J69" i="14"/>
  <c r="A70" i="14"/>
  <c r="I70" i="14"/>
  <c r="J70" i="14"/>
  <c r="I71" i="14"/>
  <c r="J71" i="14"/>
  <c r="I72" i="14"/>
  <c r="J72" i="14"/>
  <c r="A74" i="14"/>
  <c r="I74" i="14"/>
  <c r="J74" i="14"/>
  <c r="A75" i="14"/>
  <c r="I75" i="14"/>
  <c r="J75" i="14"/>
  <c r="A76" i="14"/>
  <c r="I76" i="14"/>
  <c r="A77" i="14"/>
  <c r="I77" i="14"/>
  <c r="J77" i="14"/>
  <c r="A78" i="14"/>
  <c r="I78" i="14"/>
  <c r="J78" i="14"/>
  <c r="I79" i="14"/>
  <c r="J79" i="14"/>
  <c r="A80" i="14"/>
  <c r="I80" i="14"/>
  <c r="A81" i="14"/>
  <c r="I81" i="14"/>
  <c r="A82" i="14"/>
  <c r="I82" i="14"/>
  <c r="A83" i="14"/>
  <c r="I83" i="14"/>
  <c r="J83" i="14"/>
  <c r="A84" i="14"/>
  <c r="I84" i="14"/>
  <c r="J84" i="14"/>
  <c r="A85" i="14"/>
  <c r="I85" i="14"/>
  <c r="J85" i="14"/>
  <c r="A86" i="14"/>
  <c r="I86" i="14"/>
  <c r="J86" i="14"/>
  <c r="I87" i="14"/>
  <c r="J87" i="14"/>
  <c r="A88" i="14"/>
  <c r="I88" i="14"/>
  <c r="A89" i="14"/>
  <c r="I89" i="14"/>
  <c r="J89" i="14"/>
  <c r="A90" i="14"/>
  <c r="I90" i="14"/>
  <c r="J90" i="14"/>
  <c r="A91" i="14"/>
  <c r="I91" i="14"/>
  <c r="J91" i="14"/>
  <c r="A92" i="14"/>
  <c r="I92" i="14"/>
  <c r="J92" i="14"/>
  <c r="I93" i="14"/>
  <c r="J93" i="14"/>
  <c r="A94" i="14"/>
  <c r="I94" i="14"/>
  <c r="A95" i="14"/>
  <c r="I95" i="14"/>
  <c r="J95" i="14"/>
  <c r="A96" i="14"/>
  <c r="I96" i="14"/>
  <c r="J96" i="14"/>
  <c r="A97" i="14"/>
  <c r="I97" i="14"/>
  <c r="J97" i="14"/>
  <c r="I98" i="14"/>
  <c r="J98" i="14"/>
  <c r="A99" i="14"/>
  <c r="I99" i="14"/>
  <c r="A100" i="14"/>
  <c r="I100" i="14"/>
  <c r="J100" i="14"/>
  <c r="A101" i="14"/>
  <c r="I101" i="14"/>
  <c r="J101" i="14"/>
  <c r="A102" i="14"/>
  <c r="I102" i="14"/>
  <c r="J102" i="14"/>
  <c r="I103" i="14"/>
  <c r="J103" i="14"/>
  <c r="A104" i="14"/>
  <c r="I104" i="14"/>
  <c r="A105" i="14"/>
  <c r="I105" i="14"/>
  <c r="J105" i="14"/>
  <c r="A106" i="14"/>
  <c r="I106" i="14"/>
  <c r="J106" i="14"/>
  <c r="A107" i="14"/>
  <c r="I107" i="14"/>
  <c r="J107" i="14"/>
  <c r="A108" i="14"/>
  <c r="I108" i="14"/>
  <c r="J108" i="14"/>
  <c r="I109" i="14"/>
  <c r="J109" i="14"/>
  <c r="I110" i="14"/>
  <c r="J110" i="14"/>
  <c r="A112" i="14"/>
  <c r="I112" i="14"/>
  <c r="A113" i="14"/>
  <c r="I113" i="14"/>
  <c r="A114" i="14"/>
  <c r="I114" i="14"/>
  <c r="J114" i="14"/>
  <c r="A115" i="14"/>
  <c r="I115" i="14"/>
  <c r="J115" i="14"/>
  <c r="A116" i="14"/>
  <c r="I116" i="14"/>
  <c r="J116" i="14"/>
  <c r="I117" i="14"/>
  <c r="J117" i="14"/>
  <c r="I118" i="14"/>
  <c r="J118" i="14"/>
  <c r="A119" i="14"/>
  <c r="I119" i="14"/>
  <c r="A120" i="14"/>
  <c r="I120" i="14"/>
  <c r="A121" i="14"/>
  <c r="I121" i="14"/>
  <c r="J121" i="14"/>
  <c r="A122" i="14"/>
  <c r="I122" i="14"/>
  <c r="J122" i="14"/>
  <c r="A123" i="14"/>
  <c r="I123" i="14"/>
  <c r="J123" i="14"/>
  <c r="A124" i="14"/>
  <c r="I124" i="14"/>
  <c r="J124" i="14"/>
  <c r="A125" i="14"/>
  <c r="I125" i="14"/>
  <c r="J125" i="14"/>
  <c r="I126" i="14"/>
  <c r="J126" i="14"/>
  <c r="A127" i="14"/>
  <c r="I127" i="14"/>
  <c r="A128" i="14"/>
  <c r="I128" i="14"/>
  <c r="J128" i="14"/>
  <c r="A129" i="14"/>
  <c r="I129" i="14"/>
  <c r="J129" i="14"/>
  <c r="A130" i="14"/>
  <c r="I130" i="14"/>
  <c r="J130" i="14"/>
  <c r="A131" i="14"/>
  <c r="I131" i="14"/>
  <c r="J131" i="14"/>
  <c r="A132" i="14"/>
  <c r="I132" i="14"/>
  <c r="J132" i="14"/>
  <c r="A133" i="14"/>
  <c r="I133" i="14"/>
  <c r="J133" i="14"/>
  <c r="I134" i="14"/>
  <c r="J134" i="14"/>
  <c r="A135" i="14"/>
  <c r="I135" i="14"/>
  <c r="A136" i="14"/>
  <c r="I136" i="14"/>
  <c r="J136" i="14"/>
  <c r="A137" i="14"/>
  <c r="I137" i="14"/>
  <c r="J137" i="14"/>
  <c r="A138" i="14"/>
  <c r="I138" i="14"/>
  <c r="J138" i="14"/>
  <c r="A139" i="14"/>
  <c r="I139" i="14"/>
  <c r="J139" i="14"/>
  <c r="A140" i="14"/>
  <c r="I140" i="14"/>
  <c r="J140" i="14"/>
  <c r="A141" i="14"/>
  <c r="I141" i="14"/>
  <c r="J141" i="14"/>
  <c r="A142" i="14"/>
  <c r="I142" i="14"/>
  <c r="J142" i="14"/>
  <c r="A143" i="14"/>
  <c r="I143" i="14"/>
  <c r="J143" i="14"/>
  <c r="A144" i="14"/>
  <c r="I144" i="14"/>
  <c r="J144" i="14"/>
  <c r="I145" i="14"/>
  <c r="J145" i="14"/>
  <c r="A146" i="14"/>
  <c r="I146" i="14"/>
  <c r="A147" i="14"/>
  <c r="I147" i="14"/>
  <c r="J147" i="14"/>
  <c r="A148" i="14"/>
  <c r="I148" i="14"/>
  <c r="J148" i="14"/>
  <c r="A149" i="14"/>
  <c r="I149" i="14"/>
  <c r="J149" i="14"/>
  <c r="I150" i="14"/>
  <c r="J150" i="14"/>
  <c r="A151" i="14"/>
  <c r="I151" i="14"/>
  <c r="A152" i="14"/>
  <c r="I152" i="14"/>
  <c r="J152" i="14"/>
  <c r="A153" i="14"/>
  <c r="I153" i="14"/>
  <c r="J153" i="14"/>
  <c r="A154" i="14"/>
  <c r="I154" i="14"/>
  <c r="J154" i="14"/>
  <c r="I155" i="14"/>
  <c r="J155" i="14"/>
  <c r="A156" i="14"/>
  <c r="I156" i="14"/>
  <c r="A157" i="14"/>
  <c r="I157" i="14"/>
  <c r="J157" i="14"/>
  <c r="A158" i="14"/>
  <c r="I158" i="14"/>
  <c r="J158" i="14"/>
  <c r="I159" i="14"/>
  <c r="J159" i="14"/>
  <c r="A160" i="14"/>
  <c r="I160" i="14"/>
  <c r="A161" i="14"/>
  <c r="I161" i="14"/>
  <c r="J161" i="14"/>
  <c r="A162" i="14"/>
  <c r="I162" i="14"/>
  <c r="J162" i="14"/>
  <c r="A163" i="14"/>
  <c r="I163" i="14"/>
  <c r="J163" i="14"/>
  <c r="A164" i="14"/>
  <c r="I164" i="14"/>
  <c r="J164" i="14"/>
  <c r="A165" i="14"/>
  <c r="I165" i="14"/>
  <c r="J165" i="14"/>
  <c r="A166" i="14"/>
  <c r="I166" i="14"/>
  <c r="J166" i="14"/>
  <c r="I167" i="14"/>
  <c r="J167" i="14"/>
  <c r="A168" i="14"/>
  <c r="I168" i="14"/>
  <c r="A169" i="14"/>
  <c r="I169" i="14"/>
  <c r="J169" i="14"/>
  <c r="A170" i="14"/>
  <c r="I170" i="14"/>
  <c r="J170" i="14"/>
  <c r="A171" i="14"/>
  <c r="I171" i="14"/>
  <c r="J171" i="14"/>
  <c r="A172" i="14"/>
  <c r="I172" i="14"/>
  <c r="J172" i="14"/>
  <c r="A173" i="14"/>
  <c r="I173" i="14"/>
  <c r="A174" i="14"/>
  <c r="I174" i="14"/>
  <c r="J174" i="14"/>
  <c r="A175" i="14"/>
  <c r="I175" i="14"/>
  <c r="J175" i="14"/>
  <c r="A176" i="14"/>
  <c r="I176" i="14"/>
  <c r="J176" i="14"/>
  <c r="A177" i="14"/>
  <c r="I177" i="14"/>
  <c r="J177" i="14"/>
  <c r="I178" i="14"/>
  <c r="J178" i="14"/>
  <c r="I179" i="14"/>
  <c r="J179" i="14"/>
  <c r="I180" i="14"/>
  <c r="J180" i="14"/>
  <c r="D8" i="13"/>
  <c r="B9" i="13"/>
  <c r="D9" i="13"/>
  <c r="B10" i="13"/>
  <c r="D10" i="13"/>
  <c r="B11" i="13"/>
  <c r="D11" i="13"/>
  <c r="B12" i="13"/>
  <c r="D12" i="13"/>
  <c r="A6" i="12"/>
  <c r="D7" i="12"/>
  <c r="D8" i="12"/>
  <c r="D9" i="12"/>
  <c r="D10" i="12"/>
  <c r="D11" i="12"/>
  <c r="D8" i="11"/>
  <c r="B9" i="11"/>
  <c r="D9" i="11"/>
  <c r="B10" i="11"/>
  <c r="D10" i="11"/>
  <c r="B11" i="11"/>
  <c r="D11" i="11"/>
  <c r="B12" i="11"/>
  <c r="D12" i="11"/>
  <c r="D8" i="10"/>
  <c r="B9" i="10"/>
  <c r="D9" i="10"/>
  <c r="B10" i="10"/>
  <c r="D10" i="10"/>
  <c r="B11" i="10"/>
  <c r="D11" i="10"/>
  <c r="B12" i="10"/>
  <c r="D12" i="10"/>
  <c r="B9" i="9"/>
  <c r="B10" i="9"/>
  <c r="B11" i="9"/>
  <c r="B12" i="9"/>
  <c r="K15" i="9"/>
  <c r="O15" i="9"/>
  <c r="K17" i="9"/>
  <c r="O17" i="9"/>
  <c r="I18" i="9"/>
  <c r="M18" i="9" s="1"/>
  <c r="K18" i="9"/>
  <c r="O18" i="9"/>
  <c r="B21" i="9"/>
  <c r="B21" i="10" s="1"/>
  <c r="B31" i="11" s="1"/>
  <c r="B31" i="13" s="1"/>
  <c r="C21" i="14" s="1"/>
  <c r="C39" i="15" s="1"/>
  <c r="B45" i="19" s="1"/>
  <c r="D21" i="9"/>
  <c r="D21" i="10" s="1"/>
  <c r="D31" i="11" s="1"/>
  <c r="D31" i="13" s="1"/>
  <c r="J21" i="14" s="1"/>
  <c r="B22" i="9"/>
  <c r="B22" i="10" s="1"/>
  <c r="B32" i="11" s="1"/>
  <c r="D22" i="9"/>
  <c r="D22" i="10" s="1"/>
  <c r="D32" i="11" s="1"/>
  <c r="D32" i="13" s="1"/>
  <c r="J22" i="14" s="1"/>
  <c r="N8" i="8"/>
  <c r="C9" i="8"/>
  <c r="N9" i="8"/>
  <c r="C10" i="8"/>
  <c r="N10" i="8"/>
  <c r="C11" i="8"/>
  <c r="N11" i="8"/>
  <c r="C12" i="8"/>
  <c r="N12" i="8"/>
  <c r="I8" i="7"/>
  <c r="I9" i="7"/>
  <c r="I10" i="7"/>
  <c r="I11" i="7"/>
  <c r="I12" i="7"/>
  <c r="L18" i="7"/>
  <c r="A1" i="6"/>
  <c r="C9" i="6"/>
  <c r="C10" i="6"/>
  <c r="C11" i="6"/>
  <c r="C12" i="6"/>
  <c r="J18" i="6"/>
  <c r="A1" i="5"/>
  <c r="Z8" i="5"/>
  <c r="C9" i="5"/>
  <c r="B8" i="12" s="1"/>
  <c r="Z9" i="5"/>
  <c r="C10" i="5"/>
  <c r="C10" i="14" s="1"/>
  <c r="C11" i="5"/>
  <c r="B10" i="12" s="1"/>
  <c r="C12" i="5"/>
  <c r="B11" i="12" s="1"/>
  <c r="N18" i="5"/>
  <c r="C141" i="5"/>
  <c r="C139" i="6" s="1"/>
  <c r="K141" i="5"/>
  <c r="K130" i="7" s="1"/>
  <c r="N22" i="8" s="1"/>
  <c r="C142" i="5"/>
  <c r="C22" i="8" s="1"/>
  <c r="K142" i="5"/>
  <c r="K131" i="7" s="1"/>
  <c r="N23" i="8" s="1"/>
  <c r="J6" i="4"/>
  <c r="Z7" i="5" s="1"/>
  <c r="Z6" i="4"/>
  <c r="A7" i="4"/>
  <c r="A9" i="4"/>
  <c r="A8" i="6" s="1"/>
  <c r="A10" i="4"/>
  <c r="G22" i="4"/>
  <c r="F22" i="4" s="1"/>
  <c r="B2" i="2"/>
  <c r="A3" i="13" s="1"/>
  <c r="B3" i="2"/>
  <c r="A1" i="7" s="1"/>
  <c r="N136" i="5" l="1"/>
  <c r="H5" i="20"/>
  <c r="H7" i="20" s="1"/>
  <c r="M18" i="7"/>
  <c r="L125" i="7"/>
  <c r="J136" i="6"/>
  <c r="J7" i="15" s="1"/>
  <c r="I25" i="15" s="1"/>
  <c r="O18" i="5"/>
  <c r="B9" i="12"/>
  <c r="Z10" i="5"/>
  <c r="A3" i="10"/>
  <c r="A3" i="12"/>
  <c r="C12" i="14"/>
  <c r="I140" i="6"/>
  <c r="A8" i="8"/>
  <c r="A8" i="10"/>
  <c r="A3" i="7"/>
  <c r="A3" i="8"/>
  <c r="C12" i="15"/>
  <c r="A3" i="6"/>
  <c r="E16" i="17"/>
  <c r="F16" i="18"/>
  <c r="C11" i="14"/>
  <c r="N18" i="7"/>
  <c r="A7" i="5"/>
  <c r="A7" i="9" s="1"/>
  <c r="E16" i="16"/>
  <c r="A8" i="11"/>
  <c r="A8" i="13"/>
  <c r="A3" i="9"/>
  <c r="A3" i="11"/>
  <c r="A3" i="5"/>
  <c r="A1" i="13"/>
  <c r="C15" i="19"/>
  <c r="A1" i="4"/>
  <c r="A3" i="14"/>
  <c r="A64" i="14" s="1"/>
  <c r="A1" i="11"/>
  <c r="A2" i="15"/>
  <c r="C22" i="14"/>
  <c r="C40" i="15" s="1"/>
  <c r="B46" i="19" s="1"/>
  <c r="B32" i="13"/>
  <c r="C9" i="14"/>
  <c r="A2" i="4"/>
  <c r="A1" i="10"/>
  <c r="A1" i="14"/>
  <c r="A62" i="14" s="1"/>
  <c r="A8" i="7"/>
  <c r="I139" i="6"/>
  <c r="A8" i="9"/>
  <c r="A1" i="9"/>
  <c r="A1" i="12"/>
  <c r="AG7" i="19"/>
  <c r="AG8" i="19" s="1"/>
  <c r="C21" i="8"/>
  <c r="A1" i="19"/>
  <c r="C140" i="6"/>
  <c r="P18" i="5"/>
  <c r="A1" i="8"/>
  <c r="A8" i="5"/>
  <c r="AG9" i="19"/>
  <c r="J8" i="15" l="1"/>
  <c r="J26" i="15" s="1"/>
  <c r="L126" i="7"/>
  <c r="P136" i="5"/>
  <c r="D15" i="9" s="1"/>
  <c r="N125" i="7"/>
  <c r="D17" i="9" s="1"/>
  <c r="A7" i="11"/>
  <c r="A7" i="10"/>
  <c r="B7" i="14"/>
  <c r="A7" i="8"/>
  <c r="A7" i="13"/>
  <c r="A7" i="6"/>
  <c r="A7" i="7"/>
  <c r="B40" i="19"/>
  <c r="B8" i="14"/>
  <c r="A7" i="12"/>
  <c r="I16" i="15"/>
  <c r="D17" i="11"/>
  <c r="E17" i="13" s="1"/>
  <c r="D19" i="11"/>
  <c r="E19" i="13" s="1"/>
  <c r="J16" i="15"/>
  <c r="L135" i="7"/>
  <c r="N138" i="5"/>
  <c r="J6" i="15"/>
  <c r="D15" i="11"/>
  <c r="E15" i="13" s="1"/>
  <c r="D19" i="9" l="1"/>
  <c r="D23" i="11" s="1"/>
  <c r="D28" i="11" s="1"/>
  <c r="H16" i="15"/>
  <c r="J9" i="15"/>
  <c r="J15" i="15" s="1"/>
  <c r="H24" i="15"/>
  <c r="J31" i="15" l="1"/>
  <c r="J32" i="15" s="1"/>
  <c r="J35" i="15"/>
  <c r="J36" i="15" s="1"/>
  <c r="H15" i="15"/>
  <c r="H31" i="15" s="1"/>
  <c r="H32" i="15" s="1"/>
  <c r="I15" i="15"/>
  <c r="O20" i="7" l="1"/>
  <c r="P20" i="7" s="1"/>
  <c r="Q20" i="7" s="1"/>
  <c r="O22" i="7"/>
  <c r="P22" i="7" s="1"/>
  <c r="Q22" i="7" s="1"/>
  <c r="O24" i="7"/>
  <c r="P24" i="7" s="1"/>
  <c r="Q24" i="7" s="1"/>
  <c r="O26" i="7"/>
  <c r="P26" i="7" s="1"/>
  <c r="Q26" i="7" s="1"/>
  <c r="O28" i="7"/>
  <c r="P28" i="7" s="1"/>
  <c r="Q28" i="7" s="1"/>
  <c r="O30" i="7"/>
  <c r="P30" i="7" s="1"/>
  <c r="Q30" i="7" s="1"/>
  <c r="O32" i="7"/>
  <c r="P32" i="7" s="1"/>
  <c r="Q32" i="7" s="1"/>
  <c r="O34" i="7"/>
  <c r="P34" i="7" s="1"/>
  <c r="Q34" i="7" s="1"/>
  <c r="O36" i="7"/>
  <c r="P36" i="7" s="1"/>
  <c r="Q36" i="7" s="1"/>
  <c r="O38" i="7"/>
  <c r="P38" i="7" s="1"/>
  <c r="Q38" i="7" s="1"/>
  <c r="O95" i="7"/>
  <c r="P95" i="7" s="1"/>
  <c r="Q95" i="7" s="1"/>
  <c r="O97" i="7"/>
  <c r="P97" i="7" s="1"/>
  <c r="Q97" i="7" s="1"/>
  <c r="O99" i="7"/>
  <c r="P99" i="7" s="1"/>
  <c r="Q99" i="7" s="1"/>
  <c r="O101" i="7"/>
  <c r="P101" i="7" s="1"/>
  <c r="Q101" i="7" s="1"/>
  <c r="O103" i="7"/>
  <c r="P103" i="7" s="1"/>
  <c r="Q103" i="7" s="1"/>
  <c r="O105" i="7"/>
  <c r="P105" i="7" s="1"/>
  <c r="Q105" i="7" s="1"/>
  <c r="O107" i="7"/>
  <c r="P107" i="7" s="1"/>
  <c r="Q107" i="7" s="1"/>
  <c r="O109" i="7"/>
  <c r="P109" i="7" s="1"/>
  <c r="Q109" i="7" s="1"/>
  <c r="O111" i="7"/>
  <c r="P111" i="7" s="1"/>
  <c r="Q111" i="7" s="1"/>
  <c r="O113" i="7"/>
  <c r="P113" i="7" s="1"/>
  <c r="Q113" i="7" s="1"/>
  <c r="O115" i="7"/>
  <c r="P115" i="7" s="1"/>
  <c r="Q115" i="7" s="1"/>
  <c r="O117" i="7"/>
  <c r="P117" i="7" s="1"/>
  <c r="Q117" i="7" s="1"/>
  <c r="O119" i="7"/>
  <c r="P119" i="7" s="1"/>
  <c r="Q119" i="7" s="1"/>
  <c r="O121" i="7"/>
  <c r="P121" i="7" s="1"/>
  <c r="Q121" i="7" s="1"/>
  <c r="O123" i="7"/>
  <c r="P123" i="7" s="1"/>
  <c r="Q123" i="7" s="1"/>
  <c r="O39" i="7"/>
  <c r="P39" i="7" s="1"/>
  <c r="Q39" i="7" s="1"/>
  <c r="O41" i="7"/>
  <c r="P41" i="7" s="1"/>
  <c r="Q41" i="7" s="1"/>
  <c r="O43" i="7"/>
  <c r="P43" i="7" s="1"/>
  <c r="Q43" i="7" s="1"/>
  <c r="O45" i="7"/>
  <c r="P45" i="7" s="1"/>
  <c r="Q45" i="7" s="1"/>
  <c r="O47" i="7"/>
  <c r="P47" i="7" s="1"/>
  <c r="Q47" i="7" s="1"/>
  <c r="O49" i="7"/>
  <c r="P49" i="7" s="1"/>
  <c r="Q49" i="7" s="1"/>
  <c r="O51" i="7"/>
  <c r="P51" i="7" s="1"/>
  <c r="Q51" i="7" s="1"/>
  <c r="O53" i="7"/>
  <c r="P53" i="7" s="1"/>
  <c r="Q53" i="7" s="1"/>
  <c r="O55" i="7"/>
  <c r="P55" i="7" s="1"/>
  <c r="Q55" i="7" s="1"/>
  <c r="O57" i="7"/>
  <c r="P57" i="7" s="1"/>
  <c r="Q57" i="7" s="1"/>
  <c r="O59" i="7"/>
  <c r="P59" i="7" s="1"/>
  <c r="Q59" i="7" s="1"/>
  <c r="O61" i="7"/>
  <c r="P61" i="7" s="1"/>
  <c r="Q61" i="7" s="1"/>
  <c r="O63" i="7"/>
  <c r="P63" i="7" s="1"/>
  <c r="Q63" i="7" s="1"/>
  <c r="O65" i="7"/>
  <c r="P65" i="7" s="1"/>
  <c r="Q65" i="7" s="1"/>
  <c r="O67" i="7"/>
  <c r="P67" i="7" s="1"/>
  <c r="Q67" i="7" s="1"/>
  <c r="O69" i="7"/>
  <c r="P69" i="7" s="1"/>
  <c r="Q69" i="7" s="1"/>
  <c r="O71" i="7"/>
  <c r="P71" i="7" s="1"/>
  <c r="Q71" i="7" s="1"/>
  <c r="O73" i="7"/>
  <c r="P73" i="7" s="1"/>
  <c r="Q73" i="7" s="1"/>
  <c r="O75" i="7"/>
  <c r="P75" i="7" s="1"/>
  <c r="Q75" i="7" s="1"/>
  <c r="O77" i="7"/>
  <c r="P77" i="7" s="1"/>
  <c r="Q77" i="7" s="1"/>
  <c r="O79" i="7"/>
  <c r="P79" i="7" s="1"/>
  <c r="Q79" i="7" s="1"/>
  <c r="O81" i="7"/>
  <c r="P81" i="7" s="1"/>
  <c r="Q81" i="7" s="1"/>
  <c r="O83" i="7"/>
  <c r="P83" i="7" s="1"/>
  <c r="Q83" i="7" s="1"/>
  <c r="O85" i="7"/>
  <c r="P85" i="7" s="1"/>
  <c r="Q85" i="7" s="1"/>
  <c r="O87" i="7"/>
  <c r="P87" i="7" s="1"/>
  <c r="Q87" i="7" s="1"/>
  <c r="O89" i="7"/>
  <c r="P89" i="7" s="1"/>
  <c r="Q89" i="7" s="1"/>
  <c r="O91" i="7"/>
  <c r="P91" i="7" s="1"/>
  <c r="Q91" i="7" s="1"/>
  <c r="O21" i="7"/>
  <c r="P21" i="7" s="1"/>
  <c r="Q21" i="7" s="1"/>
  <c r="O44" i="7"/>
  <c r="P44" i="7" s="1"/>
  <c r="Q44" i="7" s="1"/>
  <c r="O52" i="7"/>
  <c r="P52" i="7" s="1"/>
  <c r="Q52" i="7" s="1"/>
  <c r="O60" i="7"/>
  <c r="P60" i="7" s="1"/>
  <c r="Q60" i="7" s="1"/>
  <c r="O102" i="7"/>
  <c r="P102" i="7" s="1"/>
  <c r="Q102" i="7" s="1"/>
  <c r="O114" i="7"/>
  <c r="P114" i="7" s="1"/>
  <c r="Q114" i="7" s="1"/>
  <c r="O50" i="7"/>
  <c r="P50" i="7" s="1"/>
  <c r="Q50" i="7" s="1"/>
  <c r="O110" i="7"/>
  <c r="P110" i="7" s="1"/>
  <c r="Q110" i="7" s="1"/>
  <c r="O106" i="7"/>
  <c r="P106" i="7" s="1"/>
  <c r="Q106" i="7" s="1"/>
  <c r="O33" i="7"/>
  <c r="P33" i="7" s="1"/>
  <c r="Q33" i="7" s="1"/>
  <c r="O72" i="7"/>
  <c r="P72" i="7" s="1"/>
  <c r="Q72" i="7" s="1"/>
  <c r="O94" i="7"/>
  <c r="P94" i="7" s="1"/>
  <c r="Q94" i="7" s="1"/>
  <c r="O104" i="7"/>
  <c r="P104" i="7" s="1"/>
  <c r="Q104" i="7" s="1"/>
  <c r="O29" i="7"/>
  <c r="P29" i="7" s="1"/>
  <c r="Q29" i="7" s="1"/>
  <c r="O68" i="7"/>
  <c r="P68" i="7" s="1"/>
  <c r="Q68" i="7" s="1"/>
  <c r="O80" i="7"/>
  <c r="P80" i="7" s="1"/>
  <c r="Q80" i="7" s="1"/>
  <c r="O92" i="7"/>
  <c r="P92" i="7" s="1"/>
  <c r="Q92" i="7" s="1"/>
  <c r="O27" i="7"/>
  <c r="P27" i="7" s="1"/>
  <c r="Q27" i="7" s="1"/>
  <c r="O42" i="7"/>
  <c r="P42" i="7" s="1"/>
  <c r="Q42" i="7" s="1"/>
  <c r="O58" i="7"/>
  <c r="P58" i="7" s="1"/>
  <c r="Q58" i="7" s="1"/>
  <c r="O66" i="7"/>
  <c r="P66" i="7" s="1"/>
  <c r="Q66" i="7" s="1"/>
  <c r="O78" i="7"/>
  <c r="P78" i="7" s="1"/>
  <c r="Q78" i="7" s="1"/>
  <c r="O122" i="7"/>
  <c r="P122" i="7" s="1"/>
  <c r="Q122" i="7" s="1"/>
  <c r="O62" i="7"/>
  <c r="P62" i="7" s="1"/>
  <c r="Q62" i="7" s="1"/>
  <c r="O31" i="7"/>
  <c r="P31" i="7" s="1"/>
  <c r="Q31" i="7" s="1"/>
  <c r="O100" i="7"/>
  <c r="P100" i="7" s="1"/>
  <c r="Q100" i="7" s="1"/>
  <c r="O112" i="7"/>
  <c r="P112" i="7" s="1"/>
  <c r="Q112" i="7" s="1"/>
  <c r="O124" i="7"/>
  <c r="P124" i="7" s="1"/>
  <c r="Q124" i="7" s="1"/>
  <c r="O19" i="7"/>
  <c r="P19" i="7" s="1"/>
  <c r="Q19" i="7" s="1"/>
  <c r="O90" i="7"/>
  <c r="P90" i="7" s="1"/>
  <c r="Q90" i="7" s="1"/>
  <c r="O98" i="7"/>
  <c r="P98" i="7" s="1"/>
  <c r="Q98" i="7" s="1"/>
  <c r="O54" i="7"/>
  <c r="P54" i="7" s="1"/>
  <c r="Q54" i="7" s="1"/>
  <c r="O82" i="7"/>
  <c r="P82" i="7" s="1"/>
  <c r="Q82" i="7" s="1"/>
  <c r="O118" i="7"/>
  <c r="P118" i="7" s="1"/>
  <c r="Q118" i="7" s="1"/>
  <c r="O46" i="7"/>
  <c r="P46" i="7" s="1"/>
  <c r="Q46" i="7" s="1"/>
  <c r="O84" i="7"/>
  <c r="P84" i="7" s="1"/>
  <c r="Q84" i="7" s="1"/>
  <c r="O70" i="7"/>
  <c r="P70" i="7" s="1"/>
  <c r="Q70" i="7" s="1"/>
  <c r="O37" i="7"/>
  <c r="P37" i="7" s="1"/>
  <c r="Q37" i="7" s="1"/>
  <c r="O76" i="7"/>
  <c r="P76" i="7" s="1"/>
  <c r="Q76" i="7" s="1"/>
  <c r="O88" i="7"/>
  <c r="P88" i="7" s="1"/>
  <c r="Q88" i="7" s="1"/>
  <c r="O93" i="7"/>
  <c r="P93" i="7" s="1"/>
  <c r="Q93" i="7" s="1"/>
  <c r="O116" i="7"/>
  <c r="P116" i="7" s="1"/>
  <c r="Q116" i="7" s="1"/>
  <c r="O25" i="7"/>
  <c r="P25" i="7" s="1"/>
  <c r="Q25" i="7" s="1"/>
  <c r="O40" i="7"/>
  <c r="P40" i="7" s="1"/>
  <c r="Q40" i="7" s="1"/>
  <c r="O48" i="7"/>
  <c r="P48" i="7" s="1"/>
  <c r="Q48" i="7" s="1"/>
  <c r="O56" i="7"/>
  <c r="P56" i="7" s="1"/>
  <c r="Q56" i="7" s="1"/>
  <c r="O64" i="7"/>
  <c r="P64" i="7" s="1"/>
  <c r="Q64" i="7" s="1"/>
  <c r="O96" i="7"/>
  <c r="P96" i="7" s="1"/>
  <c r="Q96" i="7" s="1"/>
  <c r="O108" i="7"/>
  <c r="P108" i="7" s="1"/>
  <c r="Q108" i="7" s="1"/>
  <c r="O120" i="7"/>
  <c r="P120" i="7" s="1"/>
  <c r="Q120" i="7" s="1"/>
  <c r="O35" i="7"/>
  <c r="P35" i="7" s="1"/>
  <c r="Q35" i="7" s="1"/>
  <c r="O74" i="7"/>
  <c r="P74" i="7" s="1"/>
  <c r="Q74" i="7" s="1"/>
  <c r="O86" i="7"/>
  <c r="P86" i="7" s="1"/>
  <c r="Q86" i="7" s="1"/>
  <c r="O23" i="7"/>
  <c r="P23" i="7" s="1"/>
  <c r="Q23" i="7" s="1"/>
  <c r="F19" i="13"/>
  <c r="D19" i="13" s="1"/>
  <c r="O18" i="7"/>
  <c r="I35" i="15"/>
  <c r="I36" i="15" s="1"/>
  <c r="F17" i="13" s="1"/>
  <c r="D17" i="13" s="1"/>
  <c r="I31" i="15"/>
  <c r="I32" i="15" s="1"/>
  <c r="H35" i="15"/>
  <c r="H36" i="15" s="1"/>
  <c r="O125" i="7" l="1"/>
  <c r="Q20" i="5"/>
  <c r="R20" i="5" s="1"/>
  <c r="S20" i="5" s="1"/>
  <c r="Q22" i="5"/>
  <c r="R22" i="5" s="1"/>
  <c r="S22" i="5" s="1"/>
  <c r="Q24" i="5"/>
  <c r="R24" i="5" s="1"/>
  <c r="S24" i="5" s="1"/>
  <c r="Q26" i="5"/>
  <c r="R26" i="5" s="1"/>
  <c r="S26" i="5" s="1"/>
  <c r="Q28" i="5"/>
  <c r="R28" i="5" s="1"/>
  <c r="S28" i="5" s="1"/>
  <c r="Q30" i="5"/>
  <c r="R30" i="5" s="1"/>
  <c r="S30" i="5" s="1"/>
  <c r="Q32" i="5"/>
  <c r="R32" i="5" s="1"/>
  <c r="S32" i="5" s="1"/>
  <c r="Q34" i="5"/>
  <c r="R34" i="5" s="1"/>
  <c r="S34" i="5" s="1"/>
  <c r="Q36" i="5"/>
  <c r="R36" i="5" s="1"/>
  <c r="S36" i="5" s="1"/>
  <c r="Q38" i="5"/>
  <c r="R38" i="5" s="1"/>
  <c r="S38" i="5" s="1"/>
  <c r="Q40" i="5"/>
  <c r="R40" i="5" s="1"/>
  <c r="S40" i="5" s="1"/>
  <c r="Q42" i="5"/>
  <c r="R42" i="5" s="1"/>
  <c r="S42" i="5" s="1"/>
  <c r="Q44" i="5"/>
  <c r="R44" i="5" s="1"/>
  <c r="S44" i="5" s="1"/>
  <c r="Q46" i="5"/>
  <c r="R46" i="5" s="1"/>
  <c r="S46" i="5" s="1"/>
  <c r="Q48" i="5"/>
  <c r="R48" i="5" s="1"/>
  <c r="S48" i="5" s="1"/>
  <c r="Q50" i="5"/>
  <c r="R50" i="5" s="1"/>
  <c r="S50" i="5" s="1"/>
  <c r="Q52" i="5"/>
  <c r="R52" i="5" s="1"/>
  <c r="S52" i="5" s="1"/>
  <c r="Q54" i="5"/>
  <c r="R54" i="5" s="1"/>
  <c r="S54" i="5" s="1"/>
  <c r="Q56" i="5"/>
  <c r="R56" i="5" s="1"/>
  <c r="S56" i="5" s="1"/>
  <c r="Q58" i="5"/>
  <c r="R58" i="5" s="1"/>
  <c r="S58" i="5" s="1"/>
  <c r="Q60" i="5"/>
  <c r="R60" i="5" s="1"/>
  <c r="S60" i="5" s="1"/>
  <c r="Q62" i="5"/>
  <c r="R62" i="5" s="1"/>
  <c r="S62" i="5" s="1"/>
  <c r="Q64" i="5"/>
  <c r="R64" i="5" s="1"/>
  <c r="S64" i="5" s="1"/>
  <c r="Q66" i="5"/>
  <c r="R66" i="5" s="1"/>
  <c r="S66" i="5" s="1"/>
  <c r="Q68" i="5"/>
  <c r="R68" i="5" s="1"/>
  <c r="S68" i="5" s="1"/>
  <c r="Q70" i="5"/>
  <c r="R70" i="5" s="1"/>
  <c r="S70" i="5" s="1"/>
  <c r="Q72" i="5"/>
  <c r="R72" i="5" s="1"/>
  <c r="S72" i="5" s="1"/>
  <c r="Q74" i="5"/>
  <c r="R74" i="5" s="1"/>
  <c r="S74" i="5" s="1"/>
  <c r="Q76" i="5"/>
  <c r="R76" i="5" s="1"/>
  <c r="S76" i="5" s="1"/>
  <c r="Q78" i="5"/>
  <c r="R78" i="5" s="1"/>
  <c r="S78" i="5" s="1"/>
  <c r="Q80" i="5"/>
  <c r="R80" i="5" s="1"/>
  <c r="S80" i="5" s="1"/>
  <c r="Q82" i="5"/>
  <c r="R82" i="5" s="1"/>
  <c r="S82" i="5" s="1"/>
  <c r="Q84" i="5"/>
  <c r="R84" i="5" s="1"/>
  <c r="S84" i="5" s="1"/>
  <c r="Q86" i="5"/>
  <c r="R86" i="5" s="1"/>
  <c r="S86" i="5" s="1"/>
  <c r="Q88" i="5"/>
  <c r="R88" i="5" s="1"/>
  <c r="S88" i="5" s="1"/>
  <c r="Q90" i="5"/>
  <c r="R90" i="5" s="1"/>
  <c r="S90" i="5" s="1"/>
  <c r="Q92" i="5"/>
  <c r="R92" i="5" s="1"/>
  <c r="S92" i="5" s="1"/>
  <c r="Q94" i="5"/>
  <c r="R94" i="5" s="1"/>
  <c r="S94" i="5" s="1"/>
  <c r="Q96" i="5"/>
  <c r="R96" i="5" s="1"/>
  <c r="S96" i="5" s="1"/>
  <c r="Q98" i="5"/>
  <c r="R98" i="5" s="1"/>
  <c r="S98" i="5" s="1"/>
  <c r="Q100" i="5"/>
  <c r="R100" i="5" s="1"/>
  <c r="S100" i="5" s="1"/>
  <c r="Q102" i="5"/>
  <c r="R102" i="5" s="1"/>
  <c r="S102" i="5" s="1"/>
  <c r="Q104" i="5"/>
  <c r="R104" i="5" s="1"/>
  <c r="S104" i="5" s="1"/>
  <c r="Q106" i="5"/>
  <c r="R106" i="5" s="1"/>
  <c r="S106" i="5" s="1"/>
  <c r="Q108" i="5"/>
  <c r="R108" i="5" s="1"/>
  <c r="S108" i="5" s="1"/>
  <c r="Q110" i="5"/>
  <c r="R110" i="5" s="1"/>
  <c r="S110" i="5" s="1"/>
  <c r="Q112" i="5"/>
  <c r="R112" i="5" s="1"/>
  <c r="S112" i="5" s="1"/>
  <c r="Q114" i="5"/>
  <c r="R114" i="5" s="1"/>
  <c r="S114" i="5" s="1"/>
  <c r="Q116" i="5"/>
  <c r="R116" i="5" s="1"/>
  <c r="S116" i="5" s="1"/>
  <c r="Q118" i="5"/>
  <c r="R118" i="5" s="1"/>
  <c r="S118" i="5" s="1"/>
  <c r="Q120" i="5"/>
  <c r="R120" i="5" s="1"/>
  <c r="S120" i="5" s="1"/>
  <c r="Q122" i="5"/>
  <c r="R122" i="5" s="1"/>
  <c r="S122" i="5" s="1"/>
  <c r="Q124" i="5"/>
  <c r="R124" i="5" s="1"/>
  <c r="S124" i="5" s="1"/>
  <c r="Q126" i="5"/>
  <c r="R126" i="5" s="1"/>
  <c r="S126" i="5" s="1"/>
  <c r="Q128" i="5"/>
  <c r="R128" i="5" s="1"/>
  <c r="S128" i="5" s="1"/>
  <c r="Q130" i="5"/>
  <c r="R130" i="5" s="1"/>
  <c r="S130" i="5" s="1"/>
  <c r="Q132" i="5"/>
  <c r="R132" i="5" s="1"/>
  <c r="S132" i="5" s="1"/>
  <c r="Q134" i="5"/>
  <c r="R134" i="5" s="1"/>
  <c r="S134" i="5" s="1"/>
  <c r="Q19" i="5"/>
  <c r="R19" i="5" s="1"/>
  <c r="S19" i="5" s="1"/>
  <c r="Q21" i="5"/>
  <c r="R21" i="5" s="1"/>
  <c r="S21" i="5" s="1"/>
  <c r="Q23" i="5"/>
  <c r="R23" i="5" s="1"/>
  <c r="S23" i="5" s="1"/>
  <c r="Q25" i="5"/>
  <c r="R25" i="5" s="1"/>
  <c r="S25" i="5" s="1"/>
  <c r="Q27" i="5"/>
  <c r="R27" i="5" s="1"/>
  <c r="S27" i="5" s="1"/>
  <c r="Q29" i="5"/>
  <c r="R29" i="5" s="1"/>
  <c r="S29" i="5" s="1"/>
  <c r="Q31" i="5"/>
  <c r="R31" i="5" s="1"/>
  <c r="S31" i="5" s="1"/>
  <c r="Q33" i="5"/>
  <c r="R33" i="5" s="1"/>
  <c r="S33" i="5" s="1"/>
  <c r="Q35" i="5"/>
  <c r="R35" i="5" s="1"/>
  <c r="S35" i="5" s="1"/>
  <c r="Q37" i="5"/>
  <c r="R37" i="5" s="1"/>
  <c r="S37" i="5" s="1"/>
  <c r="Q39" i="5"/>
  <c r="R39" i="5" s="1"/>
  <c r="S39" i="5" s="1"/>
  <c r="Q41" i="5"/>
  <c r="R41" i="5" s="1"/>
  <c r="S41" i="5" s="1"/>
  <c r="Q43" i="5"/>
  <c r="R43" i="5" s="1"/>
  <c r="S43" i="5" s="1"/>
  <c r="Q45" i="5"/>
  <c r="R45" i="5" s="1"/>
  <c r="S45" i="5" s="1"/>
  <c r="Q47" i="5"/>
  <c r="R47" i="5" s="1"/>
  <c r="S47" i="5" s="1"/>
  <c r="Q49" i="5"/>
  <c r="R49" i="5" s="1"/>
  <c r="S49" i="5" s="1"/>
  <c r="Q51" i="5"/>
  <c r="R51" i="5" s="1"/>
  <c r="S51" i="5" s="1"/>
  <c r="Q53" i="5"/>
  <c r="R53" i="5" s="1"/>
  <c r="S53" i="5" s="1"/>
  <c r="Q55" i="5"/>
  <c r="R55" i="5" s="1"/>
  <c r="S55" i="5" s="1"/>
  <c r="Q57" i="5"/>
  <c r="R57" i="5" s="1"/>
  <c r="S57" i="5" s="1"/>
  <c r="Q59" i="5"/>
  <c r="R59" i="5" s="1"/>
  <c r="S59" i="5" s="1"/>
  <c r="Q61" i="5"/>
  <c r="R61" i="5" s="1"/>
  <c r="S61" i="5" s="1"/>
  <c r="Q63" i="5"/>
  <c r="R63" i="5" s="1"/>
  <c r="S63" i="5" s="1"/>
  <c r="Q65" i="5"/>
  <c r="R65" i="5" s="1"/>
  <c r="S65" i="5" s="1"/>
  <c r="Q67" i="5"/>
  <c r="R67" i="5" s="1"/>
  <c r="S67" i="5" s="1"/>
  <c r="Q69" i="5"/>
  <c r="R69" i="5" s="1"/>
  <c r="S69" i="5" s="1"/>
  <c r="Q71" i="5"/>
  <c r="R71" i="5" s="1"/>
  <c r="S71" i="5" s="1"/>
  <c r="Q73" i="5"/>
  <c r="R73" i="5" s="1"/>
  <c r="S73" i="5" s="1"/>
  <c r="Q75" i="5"/>
  <c r="R75" i="5" s="1"/>
  <c r="S75" i="5" s="1"/>
  <c r="Q77" i="5"/>
  <c r="R77" i="5" s="1"/>
  <c r="S77" i="5" s="1"/>
  <c r="Q79" i="5"/>
  <c r="R79" i="5" s="1"/>
  <c r="S79" i="5" s="1"/>
  <c r="Q81" i="5"/>
  <c r="R81" i="5" s="1"/>
  <c r="S81" i="5" s="1"/>
  <c r="Q83" i="5"/>
  <c r="R83" i="5" s="1"/>
  <c r="S83" i="5" s="1"/>
  <c r="Q85" i="5"/>
  <c r="R85" i="5" s="1"/>
  <c r="S85" i="5" s="1"/>
  <c r="Q87" i="5"/>
  <c r="R87" i="5" s="1"/>
  <c r="S87" i="5" s="1"/>
  <c r="Q89" i="5"/>
  <c r="R89" i="5" s="1"/>
  <c r="S89" i="5" s="1"/>
  <c r="Q91" i="5"/>
  <c r="R91" i="5" s="1"/>
  <c r="S91" i="5" s="1"/>
  <c r="Q93" i="5"/>
  <c r="R93" i="5" s="1"/>
  <c r="S93" i="5" s="1"/>
  <c r="Q95" i="5"/>
  <c r="R95" i="5" s="1"/>
  <c r="S95" i="5" s="1"/>
  <c r="Q97" i="5"/>
  <c r="R97" i="5" s="1"/>
  <c r="S97" i="5" s="1"/>
  <c r="Q99" i="5"/>
  <c r="R99" i="5" s="1"/>
  <c r="S99" i="5" s="1"/>
  <c r="Q101" i="5"/>
  <c r="R101" i="5" s="1"/>
  <c r="S101" i="5" s="1"/>
  <c r="Q103" i="5"/>
  <c r="R103" i="5" s="1"/>
  <c r="S103" i="5" s="1"/>
  <c r="Q105" i="5"/>
  <c r="R105" i="5" s="1"/>
  <c r="S105" i="5" s="1"/>
  <c r="Q107" i="5"/>
  <c r="R107" i="5" s="1"/>
  <c r="S107" i="5" s="1"/>
  <c r="Q109" i="5"/>
  <c r="R109" i="5" s="1"/>
  <c r="S109" i="5" s="1"/>
  <c r="Q111" i="5"/>
  <c r="R111" i="5" s="1"/>
  <c r="S111" i="5" s="1"/>
  <c r="Q113" i="5"/>
  <c r="R113" i="5" s="1"/>
  <c r="S113" i="5" s="1"/>
  <c r="Q115" i="5"/>
  <c r="R115" i="5" s="1"/>
  <c r="S115" i="5" s="1"/>
  <c r="Q117" i="5"/>
  <c r="R117" i="5" s="1"/>
  <c r="S117" i="5" s="1"/>
  <c r="Q119" i="5"/>
  <c r="R119" i="5" s="1"/>
  <c r="S119" i="5" s="1"/>
  <c r="Q121" i="5"/>
  <c r="R121" i="5" s="1"/>
  <c r="S121" i="5" s="1"/>
  <c r="Q123" i="5"/>
  <c r="R123" i="5" s="1"/>
  <c r="S123" i="5" s="1"/>
  <c r="Q125" i="5"/>
  <c r="R125" i="5" s="1"/>
  <c r="S125" i="5" s="1"/>
  <c r="Q127" i="5"/>
  <c r="R127" i="5" s="1"/>
  <c r="S127" i="5" s="1"/>
  <c r="Q129" i="5"/>
  <c r="R129" i="5" s="1"/>
  <c r="S129" i="5" s="1"/>
  <c r="Q131" i="5"/>
  <c r="R131" i="5" s="1"/>
  <c r="S131" i="5" s="1"/>
  <c r="Q133" i="5"/>
  <c r="R133" i="5" s="1"/>
  <c r="S133" i="5" s="1"/>
  <c r="P18" i="7"/>
  <c r="P125" i="7" s="1"/>
  <c r="F15" i="13"/>
  <c r="D15" i="13" s="1"/>
  <c r="Q18" i="5"/>
  <c r="Q136" i="5" l="1"/>
  <c r="R18" i="5"/>
  <c r="R136" i="5" s="1"/>
  <c r="Q18" i="7"/>
  <c r="Q125" i="7" l="1"/>
  <c r="D17" i="10" s="1"/>
  <c r="S18" i="5"/>
  <c r="S136" i="5" l="1"/>
  <c r="D15" i="10" s="1"/>
  <c r="D19" i="10" s="1"/>
  <c r="D23" i="13" s="1"/>
  <c r="D28" i="13" s="1"/>
  <c r="H18" i="19" l="1"/>
  <c r="P1" i="22"/>
  <c r="Y23" i="22" s="1"/>
  <c r="T23" i="22" s="1"/>
  <c r="Y20" i="22"/>
  <c r="T20" i="22" s="1"/>
  <c r="Y18" i="22"/>
  <c r="T18" i="22" s="1"/>
  <c r="Y38" i="22"/>
  <c r="T38" i="22" s="1"/>
  <c r="P6" i="22" l="1"/>
  <c r="Q6" i="22" s="1"/>
  <c r="Y22" i="22"/>
  <c r="T22" i="22" s="1"/>
  <c r="Y12" i="22"/>
  <c r="T12" i="22" s="1"/>
  <c r="Y39" i="22"/>
  <c r="T39" i="22" s="1"/>
  <c r="Y36" i="22"/>
  <c r="T36" i="22" s="1"/>
  <c r="Y35" i="22"/>
  <c r="T35" i="22" s="1"/>
  <c r="Y9" i="22"/>
  <c r="T9" i="22" s="1"/>
  <c r="P10" i="22"/>
  <c r="Q10" i="22" s="1"/>
  <c r="S10" i="22" s="1"/>
  <c r="Y29" i="22"/>
  <c r="T29" i="22" s="1"/>
  <c r="Y42" i="22"/>
  <c r="T42" i="22" s="1"/>
  <c r="Y30" i="22"/>
  <c r="T30" i="22" s="1"/>
  <c r="Y17" i="22"/>
  <c r="T17" i="22" s="1"/>
  <c r="Y43" i="22"/>
  <c r="T43" i="22" s="1"/>
  <c r="Y32" i="22"/>
  <c r="T32" i="22" s="1"/>
  <c r="Y37" i="22"/>
  <c r="T37" i="22" s="1"/>
  <c r="Y31" i="22"/>
  <c r="T31" i="22" s="1"/>
  <c r="P8" i="22"/>
  <c r="Q8" i="22" s="1"/>
  <c r="S8" i="22" s="1"/>
  <c r="Y16" i="22"/>
  <c r="T16" i="22" s="1"/>
  <c r="Y40" i="22"/>
  <c r="T40" i="22" s="1"/>
  <c r="Y8" i="22"/>
  <c r="T8" i="22" s="1"/>
  <c r="Y10" i="22"/>
  <c r="T10" i="22" s="1"/>
  <c r="P7" i="22"/>
  <c r="Q7" i="22" s="1"/>
  <c r="S7" i="22" s="1"/>
  <c r="P11" i="22"/>
  <c r="Q11" i="22" s="1"/>
  <c r="S11" i="22" s="1"/>
  <c r="Y41" i="22"/>
  <c r="T41" i="22" s="1"/>
  <c r="Y28" i="22"/>
  <c r="T28" i="22" s="1"/>
  <c r="Y13" i="22"/>
  <c r="T13" i="22" s="1"/>
  <c r="P9" i="22"/>
  <c r="Q9" i="22" s="1"/>
  <c r="S9" i="22" s="1"/>
  <c r="Y15" i="22"/>
  <c r="T15" i="22" s="1"/>
  <c r="Y14" i="22"/>
  <c r="T14" i="22" s="1"/>
  <c r="Y33" i="22"/>
  <c r="T33" i="22" s="1"/>
  <c r="Y34" i="22"/>
  <c r="T34" i="22" s="1"/>
  <c r="Y11" i="22"/>
  <c r="T11" i="22" s="1"/>
  <c r="Y19" i="22"/>
  <c r="T19" i="22" s="1"/>
  <c r="Y21" i="22"/>
  <c r="T21" i="22" s="1"/>
  <c r="P4" i="22" l="1"/>
  <c r="H19" i="19" s="1"/>
  <c r="B17" i="19" s="1"/>
  <c r="U5" i="22"/>
  <c r="U4" i="22"/>
</calcChain>
</file>

<file path=xl/sharedStrings.xml><?xml version="1.0" encoding="utf-8"?>
<sst xmlns="http://schemas.openxmlformats.org/spreadsheetml/2006/main" count="2222" uniqueCount="670">
  <si>
    <t>(SCHEDULE OF RATES AND PRICES)</t>
  </si>
  <si>
    <t>To:</t>
  </si>
  <si>
    <t>Contract Services</t>
  </si>
  <si>
    <t>Power Grid Corporation of India Ltd.,</t>
  </si>
  <si>
    <t>"Saudamini", Plot No.-2</t>
  </si>
  <si>
    <t xml:space="preserve">Sector-29, </t>
  </si>
  <si>
    <t>Gurgaon (Haryana) - 122001</t>
  </si>
  <si>
    <t>SI. No.</t>
  </si>
  <si>
    <t>Item  Description</t>
  </si>
  <si>
    <t>Unit</t>
  </si>
  <si>
    <t>Qty.</t>
  </si>
  <si>
    <t>Address   :</t>
  </si>
  <si>
    <t>Name       :</t>
  </si>
  <si>
    <t>Material Code</t>
  </si>
  <si>
    <t>Schedule - 2</t>
  </si>
  <si>
    <t>Description</t>
  </si>
  <si>
    <t>Quantity</t>
  </si>
  <si>
    <t>Schedule - 3</t>
  </si>
  <si>
    <t>As per Lum-sum</t>
  </si>
  <si>
    <t>(SCHEDULE OF RATES AND PRICES )</t>
  </si>
  <si>
    <t>AS per Percent</t>
  </si>
  <si>
    <t>Installation Charges :</t>
  </si>
  <si>
    <t>Dis Alert</t>
  </si>
  <si>
    <t>Unit Erection Charges</t>
  </si>
  <si>
    <t>Total Erection Charges</t>
  </si>
  <si>
    <t>Service Code</t>
  </si>
  <si>
    <t>Schedule - 4</t>
  </si>
  <si>
    <t>Training Charges :</t>
  </si>
  <si>
    <t>Unit Charges</t>
  </si>
  <si>
    <t>Total Charges</t>
  </si>
  <si>
    <t>Schedule 7</t>
  </si>
  <si>
    <t>Name     :</t>
  </si>
  <si>
    <t>Address :</t>
  </si>
  <si>
    <t>SL. NO.</t>
  </si>
  <si>
    <t>Description of Test</t>
  </si>
  <si>
    <t>Unit Test Charge</t>
  </si>
  <si>
    <t>Total Test Charges (Rs.)</t>
  </si>
  <si>
    <t>Total Test Charges After Discount (Rs.)</t>
  </si>
  <si>
    <t>Total Test Charges After MPD (Rs.)</t>
  </si>
  <si>
    <t>Code</t>
  </si>
  <si>
    <t>Package Name</t>
  </si>
  <si>
    <t>Package Code</t>
  </si>
  <si>
    <t>Specification No.</t>
  </si>
  <si>
    <t>Price Schedules</t>
  </si>
  <si>
    <t>Fill up only green shaded cells in Sch-1, Sch-2, Sch-3, Sch-5, Sch-7 and Bid Form 2nd Envelope.</t>
  </si>
  <si>
    <t/>
  </si>
  <si>
    <t>All the cells in Sch-4 &amp; Sch-6 are auto filled, therefore no cell is required to be filled up there.</t>
  </si>
  <si>
    <t>Instructions / error messages, if any, will be displayed automatically  after selecting the cell.</t>
  </si>
  <si>
    <t>After filling up all the schedues, save the file, take print out of all the schedules and Bid form and sign &amp; stamp and submit them as hard copy of the 2nd envelope (Price part) of the bid. Also ensure to submit the soft copy of the the same file on CD/ DVD.</t>
  </si>
  <si>
    <t>पावर ग्रिड कारपोरेशन ऑफ इण्डिया लिमिटेड</t>
  </si>
  <si>
    <t>(भारत सरकार का उद्यम)</t>
  </si>
  <si>
    <t>Power Grid Corporation of India Limited</t>
  </si>
  <si>
    <t>(A Government of India Enterprises)</t>
  </si>
  <si>
    <t>I</t>
  </si>
  <si>
    <t>While filling up the worksheets following may please be observed :</t>
  </si>
  <si>
    <t>(i)</t>
  </si>
  <si>
    <t>Fill up only green shaded cells.</t>
  </si>
  <si>
    <t>(ii)</t>
  </si>
  <si>
    <t>Certain data type entries have been restricted, such as Numeric values or limits of numeric values.</t>
  </si>
  <si>
    <t>(iii)</t>
  </si>
  <si>
    <t>Select only the options provided in pull down menus.</t>
  </si>
  <si>
    <t>(iv)</t>
  </si>
  <si>
    <t>Do not link any cell of this work book with any other work book.</t>
  </si>
  <si>
    <t>(v)</t>
  </si>
  <si>
    <t>Do not use copy &amp; paste or cut &amp; paste options for filling up the data.</t>
  </si>
  <si>
    <t>(vi)</t>
  </si>
  <si>
    <t>Do not reformat any of the cell of the work book.</t>
  </si>
  <si>
    <t>II</t>
  </si>
  <si>
    <t>This Workbook consists of following worksheets :</t>
  </si>
  <si>
    <t xml:space="preserve">Cover : </t>
  </si>
  <si>
    <t>Opening page of the workbook.</t>
  </si>
  <si>
    <t>Names of Bidder :</t>
  </si>
  <si>
    <t>●</t>
  </si>
  <si>
    <t>Select Sole Bidder or JV (Joint Venture) from the pull down menu. Do not leave this cell blank.</t>
  </si>
  <si>
    <t>Select nos. of the JV Partners other than the Lead Partner from drop down menu.</t>
  </si>
  <si>
    <r>
      <t>In case of JV partners more than 2, enter details of 3</t>
    </r>
    <r>
      <rPr>
        <vertAlign val="superscript"/>
        <sz val="12"/>
        <rFont val="Book Antiqua"/>
        <family val="1"/>
      </rPr>
      <t>rd</t>
    </r>
    <r>
      <rPr>
        <sz val="12"/>
        <rFont val="Book Antiqua"/>
        <family val="1"/>
      </rPr>
      <t xml:space="preserve"> &amp; more partners along with details of 2</t>
    </r>
    <r>
      <rPr>
        <vertAlign val="superscript"/>
        <sz val="12"/>
        <rFont val="Book Antiqua"/>
        <family val="1"/>
      </rPr>
      <t>nd</t>
    </r>
    <r>
      <rPr>
        <sz val="12"/>
        <rFont val="Book Antiqua"/>
        <family val="1"/>
      </rPr>
      <t xml:space="preserve"> partner.</t>
    </r>
  </si>
  <si>
    <t>Fill up names and address of the Sole Bidder and /or Joint Venture.</t>
  </si>
  <si>
    <t>Fill up date in dd-mm-yyyy format from drop down menu.</t>
  </si>
  <si>
    <t>Click for Sch-1 given at the right top of the worksheet to go to Sch-1.</t>
  </si>
  <si>
    <t>Sch-1 (Ex-works Prices) :</t>
  </si>
  <si>
    <t>Fill up unit rates for all the items in numeric values greater than 0 (zero). If unit rate is left blank, the corresponding item shall be deemed to be included in the total price.</t>
  </si>
  <si>
    <t>Corresponding cell for mode of transaction shall be come enable only after filling up the unit rate, therefore first fill up the unit rate and then mode of transaction for the corresponding item.</t>
  </si>
  <si>
    <t>Select either Direct or Bought-out from the drop down menu. Do not leave the cell blank the same shall be deemed to be Bought-out if the cell is left blank.</t>
  </si>
  <si>
    <t>Total amount shall get calculated automatically.</t>
  </si>
  <si>
    <t>Type Test charges shall appear automatically after filling up Sch-7 appropriately.</t>
  </si>
  <si>
    <t>Sch-2 (Freight &amp; Insurance Charges) :</t>
  </si>
  <si>
    <t>Sch-3 (Erection  Charges) :</t>
  </si>
  <si>
    <t>Sch-4 (Training  Charges) :</t>
  </si>
  <si>
    <t>Not applicable, hence no cell is required to be filled up.</t>
  </si>
  <si>
    <t>Sch-5 (Summary of Taxes and Duties applicable on the Goods) :</t>
  </si>
  <si>
    <t xml:space="preserve">Fill up applicable rate of Excise Duty. The amount of Excise Duty on the items mentioned as Direct in the mode of transaction in Schedule-1 shall be calculated automatically at the rate mentioned by the bidder here. </t>
  </si>
  <si>
    <t xml:space="preserve">Segregate and fill up the amount on which Sales Tax shall be applicable out of Ex-works supply items mentioned as direct in the mode of transaction in Schedule-1. Applicable Excise Duty on this amount will be calculated automatically at the rate mentioned by the bidder. Further, fill up the rate of applicable Sales Tax. Amount of Sales Tax shall be automatically calculated on the amount mentioned by the bidder as subjected to Sales Tax plus applicable Excise Duty at the rate mentioned by the Bidder.   </t>
  </si>
  <si>
    <t>Difference of total amount quoted by the bidder as Direct Transaction and the amount mentioned by him subjected to Sales Tax shall be considered as the amount on which VAT shall become applicable and the same shall be calculated &amp; displayed automatically. Applicable Excise Duty on this amount at the rate mentioned by the bidder shall also be calculated &amp; displayed automatically. Fill up the rate of applicable VAT. The amount of VAT shall be calculated automatically on the amount considered to be subjected to VAT plus applicable Excise Duty at the rate mentioned by the bidder here.</t>
  </si>
  <si>
    <t xml:space="preserve">Amount as per details filled up by the bidder in the work sheets Entry Tax, Octroi and other Taxes &amp; Duties shall be displayed in this work sheet Sch-5 but will not be added to the grand total and shall be  considered as applicable. </t>
  </si>
  <si>
    <t>Click at the links to go to the work sheets Entry Tax, Octroi and other Taxes &amp; Duties one by one.</t>
  </si>
  <si>
    <t>Entry Tax :</t>
  </si>
  <si>
    <t>Fill the description, amount and rate of applicable Entry Tax. Total of this worksheet shall be displayed in Sch -5 (Taxes &amp; Duties)</t>
  </si>
  <si>
    <t>Click at the link to go back to Sch-5.</t>
  </si>
  <si>
    <t>OCTROI :</t>
  </si>
  <si>
    <t>Fill the description, amount and rate of applicable Octroi. Total of this worksheet shall be displayed in Sch -5 (Taxes &amp; Duties)</t>
  </si>
  <si>
    <t>Other Taxes &amp; Duties :</t>
  </si>
  <si>
    <t xml:space="preserve">       </t>
  </si>
  <si>
    <t>Fill the description, amount and rate of applicable Other Taxes &amp; Duties. Total of this worksheet shall be displayed in Sch -5 (Taxes &amp; Duties)</t>
  </si>
  <si>
    <t>Sch -6 :</t>
  </si>
  <si>
    <t xml:space="preserve">Summary of all the Schedules without considering discount (mentioned in the work sheet discount) shall be displayed automatically. </t>
  </si>
  <si>
    <t>No cell is required to be filled in by the bidder in this worksheet.</t>
  </si>
  <si>
    <t>Sch-7 (Type Test Charges) :</t>
  </si>
  <si>
    <t>Fill up the rates &amp; location where type tests are proposed.</t>
  </si>
  <si>
    <t>Total of this Sch-7 shall automatically appear in Sch-1.</t>
  </si>
  <si>
    <r>
      <t>Bid form 2</t>
    </r>
    <r>
      <rPr>
        <b/>
        <vertAlign val="superscript"/>
        <sz val="12"/>
        <color indexed="12"/>
        <rFont val="Book Antiqua"/>
        <family val="1"/>
      </rPr>
      <t>nd</t>
    </r>
    <r>
      <rPr>
        <b/>
        <sz val="12"/>
        <color indexed="12"/>
        <rFont val="Book Antiqua"/>
        <family val="1"/>
      </rPr>
      <t xml:space="preserve"> Envelope :</t>
    </r>
  </si>
  <si>
    <t>Fill up ref. no. as bidder's ref no. of this letter.</t>
  </si>
  <si>
    <t xml:space="preserve">This letter shall consider the net price as per Sch-6 (After Discount). </t>
  </si>
  <si>
    <t xml:space="preserve">Fill up names &amp; Designation of the representatives of other JV partner(s) if the bidder is JV (Joint Venture) . </t>
  </si>
  <si>
    <t>Fill up additional information as required.</t>
  </si>
  <si>
    <t>* * *</t>
  </si>
  <si>
    <t>Happy Bidding !</t>
  </si>
  <si>
    <t>Sole Bidder</t>
  </si>
  <si>
    <t>JV (Joint Venture)</t>
  </si>
  <si>
    <t>Other Partner</t>
  </si>
  <si>
    <t>Enter following details of the bidder</t>
  </si>
  <si>
    <t xml:space="preserve">…….. …….. …….. …….. …….. …….. </t>
  </si>
  <si>
    <t>Name of other Partner - 2 (more, if any)</t>
  </si>
  <si>
    <t>Address of other Partner - 2 (more, if any)</t>
  </si>
  <si>
    <t xml:space="preserve">Printed Name </t>
  </si>
  <si>
    <t>Designation</t>
  </si>
  <si>
    <t xml:space="preserve">Date     </t>
  </si>
  <si>
    <t xml:space="preserve">Place     </t>
  </si>
  <si>
    <t>Schedule - 5</t>
  </si>
  <si>
    <t>(SUMMARY OF TAXES &amp; DUTIES APPLICABLE ON PLANT &amp; EQUIPMENT)</t>
  </si>
  <si>
    <t>Sl. No.</t>
  </si>
  <si>
    <t>Item Nos.</t>
  </si>
  <si>
    <t>Total Price (INR)</t>
  </si>
  <si>
    <t>After Discount</t>
  </si>
  <si>
    <t>After MPDiscount</t>
  </si>
  <si>
    <t>1</t>
  </si>
  <si>
    <t>Excise Duty</t>
  </si>
  <si>
    <t>2</t>
  </si>
  <si>
    <t>Sales Tax</t>
  </si>
  <si>
    <t>3</t>
  </si>
  <si>
    <t>4</t>
  </si>
  <si>
    <t>Amount on which Octroi is applicable</t>
  </si>
  <si>
    <t>6</t>
  </si>
  <si>
    <t xml:space="preserve">Date         : </t>
  </si>
  <si>
    <t>Printed Name   :</t>
  </si>
  <si>
    <t>Place        :</t>
  </si>
  <si>
    <t>Designation   :</t>
  </si>
  <si>
    <t>Schedule - 6</t>
  </si>
  <si>
    <t>(GRAND SUMMARY)</t>
  </si>
  <si>
    <t>TOTAL SCHEDULE NO. 1</t>
  </si>
  <si>
    <t xml:space="preserve">Ex-works price of Plant and Equipment including Type Test Charges </t>
  </si>
  <si>
    <t>TOTAL SCHEDULE NO. 2</t>
  </si>
  <si>
    <t xml:space="preserve">Local Transportation, Insurance and other Incidental Services </t>
  </si>
  <si>
    <t>TOTAL SCHEDULE NO. 3</t>
  </si>
  <si>
    <t>Installation Charges</t>
  </si>
  <si>
    <t>TOTAL SCHEDULE NO. 4</t>
  </si>
  <si>
    <t xml:space="preserve">Training Charges </t>
  </si>
  <si>
    <t>TOTAL SCHEDULE NO. 5</t>
  </si>
  <si>
    <t>Taxes and Duties</t>
  </si>
  <si>
    <t>TOTAL SCHEDULE NO. 7</t>
  </si>
  <si>
    <r>
      <t xml:space="preserve">Type Test Charges 
</t>
    </r>
    <r>
      <rPr>
        <sz val="10"/>
        <rFont val="Book Antiqua"/>
        <family val="1"/>
      </rPr>
      <t>[Total of this Schedule is included in Schedule - 1 above.]</t>
    </r>
  </si>
  <si>
    <t>GRAND TOTAL [1+2+3+4+5]</t>
  </si>
  <si>
    <t xml:space="preserve">Date          : </t>
  </si>
  <si>
    <t>Place         :</t>
  </si>
  <si>
    <t>Schedule - 6 After Discount</t>
  </si>
  <si>
    <t xml:space="preserve">This letter of discount is optional. Bidder may / may not offer any discount. </t>
  </si>
  <si>
    <t>Letter of Discount</t>
  </si>
  <si>
    <t>LETTER OF DISCOUNT</t>
  </si>
  <si>
    <t>Sector-29, (near IFFCO Chowk)</t>
  </si>
  <si>
    <t>Subject  :</t>
  </si>
  <si>
    <t>Dear Sir</t>
  </si>
  <si>
    <t>With reference to the subject tender, we hereby offer unconditional discount on the prices quoted by us as per details given here below :</t>
  </si>
  <si>
    <r>
      <t xml:space="preserve">Discount on lum-sum basis on the Schedules as given below : </t>
    </r>
    <r>
      <rPr>
        <sz val="11"/>
        <rFont val="Book Antiqua"/>
        <family val="1"/>
      </rPr>
      <t xml:space="preserve">[The discount shall be proportionately applicable on all the relevent items of the respective Schdules.] </t>
    </r>
    <r>
      <rPr>
        <b/>
        <sz val="11"/>
        <rFont val="Book Antiqua"/>
        <family val="1"/>
      </rPr>
      <t>In Rs.</t>
    </r>
  </si>
  <si>
    <t>In Rs.</t>
  </si>
  <si>
    <t>Schedule-7 : Type Test Charges</t>
  </si>
  <si>
    <t>In Percent (%)</t>
  </si>
  <si>
    <t xml:space="preserve">Discount(s) offered at sl. No. 1 to 4 will get displayed and accounted for automatically in the respective items of the Schedules. </t>
  </si>
  <si>
    <t>We hereby offer Multi-package discount as given below:</t>
  </si>
  <si>
    <t>Multi-Package Discount(s) offered at sl. No. 5 will not get automatically accounted for in the respective items of the Schedules. The same shall be worked out saparately for evaluation.</t>
  </si>
  <si>
    <t>Please consider this letter of discount as the integral part of our price bid.</t>
  </si>
  <si>
    <t>Thanking you, we remain,</t>
  </si>
  <si>
    <t>Yours faithfully,</t>
  </si>
  <si>
    <t>Date :</t>
  </si>
  <si>
    <t>Printed Name :</t>
  </si>
  <si>
    <t>Place :</t>
  </si>
  <si>
    <t>Designation :</t>
  </si>
  <si>
    <t>Details of Octroi</t>
  </si>
  <si>
    <t>Sl No.</t>
  </si>
  <si>
    <t>Description of Items</t>
  </si>
  <si>
    <t>Rate of Octroi</t>
  </si>
  <si>
    <t>Octroi</t>
  </si>
  <si>
    <t>(1)</t>
  </si>
  <si>
    <t>(2)</t>
  </si>
  <si>
    <t>(3)</t>
  </si>
  <si>
    <t>(4)</t>
  </si>
  <si>
    <t>(5) =(3) x (4)</t>
  </si>
  <si>
    <t>Total</t>
  </si>
  <si>
    <t>Details of Entry Tax</t>
  </si>
  <si>
    <t>Amount on which Entry Tax is applicable</t>
  </si>
  <si>
    <t>Rate of Entry Tax</t>
  </si>
  <si>
    <t>Entry Tax</t>
  </si>
  <si>
    <t>Details of Other Taxes &amp; Duties</t>
  </si>
  <si>
    <t>Amount on which Other Taxes &amp; Duties are applicable</t>
  </si>
  <si>
    <t>Description of Taxes &amp; Duties</t>
  </si>
  <si>
    <t>Rate of Taxes &amp; Duties</t>
  </si>
  <si>
    <t>Amount of Taxes &amp; Duties</t>
  </si>
  <si>
    <t>(5)</t>
  </si>
  <si>
    <t>(6) =(3) x (4)</t>
  </si>
  <si>
    <r>
      <t>Bid Form 2</t>
    </r>
    <r>
      <rPr>
        <b/>
        <vertAlign val="superscript"/>
        <sz val="11"/>
        <rFont val="Book Antiqua"/>
        <family val="1"/>
      </rPr>
      <t>nd</t>
    </r>
    <r>
      <rPr>
        <b/>
        <sz val="11"/>
        <rFont val="Book Antiqua"/>
        <family val="1"/>
      </rPr>
      <t xml:space="preserve"> Envelope</t>
    </r>
  </si>
  <si>
    <t>st</t>
  </si>
  <si>
    <t>January</t>
  </si>
  <si>
    <t>nd</t>
  </si>
  <si>
    <t>February</t>
  </si>
  <si>
    <t>BID FORM (Second Envelope)</t>
  </si>
  <si>
    <t>rd</t>
  </si>
  <si>
    <t>March</t>
  </si>
  <si>
    <t>th</t>
  </si>
  <si>
    <t>April</t>
  </si>
  <si>
    <t>Bid Proposal Ref. No.</t>
  </si>
  <si>
    <t>May</t>
  </si>
  <si>
    <t>Date      :</t>
  </si>
  <si>
    <t>June</t>
  </si>
  <si>
    <t>July</t>
  </si>
  <si>
    <t>August</t>
  </si>
  <si>
    <t>September</t>
  </si>
  <si>
    <t>October</t>
  </si>
  <si>
    <t>November</t>
  </si>
  <si>
    <t>December</t>
  </si>
  <si>
    <t>Name of Contract  :</t>
  </si>
  <si>
    <t>Dear Ladies and/or Gentlemen,</t>
  </si>
  <si>
    <t xml:space="preserve">The above amounts are in accordance with the price schedules attached herewith and are made part of this bid.  </t>
  </si>
  <si>
    <t xml:space="preserve">Price Schedules </t>
  </si>
  <si>
    <t>In line with the requirements of the Bidding documents, we enclose herewith the following Price Schedules, duly filled - in as per your proforma:</t>
  </si>
  <si>
    <t>Schedule 1</t>
  </si>
  <si>
    <t>Plant and Equipment (Including Mandatory Spare Parts) to be supplied, including Type Test Charges.</t>
  </si>
  <si>
    <t>Schedule 2</t>
  </si>
  <si>
    <t>Schedule 3</t>
  </si>
  <si>
    <t>Installation Charges.</t>
  </si>
  <si>
    <t>Schedule 4</t>
  </si>
  <si>
    <t>Schedule 5</t>
  </si>
  <si>
    <t>Schedule 6</t>
  </si>
  <si>
    <t>Grand Summary [Schedule 1to 5]</t>
  </si>
  <si>
    <t>We are aware that the Price Schedules do not generally give a full description of the Work to be performed under each item and we shall be deemed to have read the Technical Specifications and other sections of the Bidding Documents and Drawings to ascertain the full scope of Work included in each item while filling-in the rates and prices. We agree that the entered rates and prices shall be deemed to include for the full scope as aforesaid, including overheads and profit.</t>
  </si>
  <si>
    <t>We understand that in the price schedules, where there are errors between the total of the amounts given under the column for the price Breakdown and the amount given under the Total Price, the former shall prevail and the latter will be corrected accordingly. We further understand that where there are discrepancies between amounts stated in figures and amounts stated in words, the amount stated in words shall prevail. Similarly, any discrepancy in the total bid price and that of the summation of Schedule price (price indicated in a Schedule indicating the total of that schedule), the total bid price shall be corrected to reflect the actual summation of the Schedule prices.</t>
  </si>
  <si>
    <t>We declare that items left blank in the Schedules will be deemed to have been included in other items. The TOTAL for each Schedule and the TOTAL of Grand Summary shall be deemed to be the total price for executing the Facilities and sections thereof in complete accordance with the Contract, whether or not each individual item has been priced.</t>
  </si>
  <si>
    <t># (For Joint Venture only) We, the partners of Joint Venture submitting this bid, do agree and confirm that in case of Award of Contract on the Joint Venture, we shall be jointly and severally liable and responsible for the execution of the Contract in accordance with Contract terms and conditions.</t>
  </si>
  <si>
    <t xml:space="preserve">We, hereby, declare that only the persons or firms interested in this proposal as principals are named here and that no other persons or firms other than those mentioned herein have any interest in this proposal or in the Contract to be entered into, if the award is made on us, that this proposal is made without any connection with any other person, firm or party likewise submitting a proposal is in all respects for and in good faith, without collusion or fraud. </t>
  </si>
  <si>
    <t>Signature :</t>
  </si>
  <si>
    <t>Common Seal :</t>
  </si>
  <si>
    <t>Please provide additional information of the Bidder</t>
  </si>
  <si>
    <t>Business Address                       :</t>
  </si>
  <si>
    <t>Country of Incorporation         :</t>
  </si>
  <si>
    <t>State/Province to be indicated :</t>
  </si>
  <si>
    <t>Name of Principal Officer         :</t>
  </si>
  <si>
    <t>Address of  Principal Officer    :</t>
  </si>
  <si>
    <t>(=IF('Sch-1'!B43=0,"", 'Sch-1'!B43))</t>
  </si>
  <si>
    <t>(=IF('Sch-1'!B44=0,"", 'Sch-1'!B44))</t>
  </si>
  <si>
    <t>(='Sch-1'!B43)</t>
  </si>
  <si>
    <t>(='Sch-1'!B44)</t>
  </si>
  <si>
    <t>Direct</t>
  </si>
  <si>
    <t>Bought-out</t>
  </si>
  <si>
    <t>PR No</t>
  </si>
  <si>
    <t>Line Item No</t>
  </si>
  <si>
    <t xml:space="preserve"> Total Ex-Works Price Direct</t>
  </si>
  <si>
    <t xml:space="preserve"> Total Ex-Works Price  Bought Out</t>
  </si>
  <si>
    <t xml:space="preserve"> Total Ex-Works Price </t>
  </si>
  <si>
    <t>Total Type Test charges as per Schedule-7</t>
  </si>
  <si>
    <t>Total Ex-works Price including Type Test charges</t>
  </si>
  <si>
    <t>Note          :</t>
  </si>
  <si>
    <t>Specify amount of Excise Duty, Sales Tax/'VAT and other taxes payable on the transaction between the Contractor and the Employer and octroi/entry tax as applicable for destination site/state on all items of supply including bought-out finished items (to be identified in the Contract), which shall be dispatched directly from the sub-vendor’s works to the Employer’s site (sale-in-transit), separately in Schedule-5. Excise Duty, Sales tax and other levies for all the bought-out items are to be included in the EXW Price (Col. No. 5) only and not to be indicated in Schedule-5.</t>
  </si>
  <si>
    <t>^</t>
  </si>
  <si>
    <t>If the item(s) quoted/considered as "Bought-out" in the bid are manufactured at Bidder's works and confirmed to be supplied under “Direct transaction” by the bidder, then the taxes and duties  on such items shall be paid/reimbursed by POWERGRID in line with the provisions of Bidding Documents. For this purpose, at the time of award,  the Ex-works price (exclusive of taxes &amp; duties) shall be arrived at from the quoted Ex-works price (inclusive of taxes ad duties) by excluding taxes and duties applicable on such items, as on date of Bid opening, in case of supplies from manufacturer proposed in the bid. During contract execution, the taxes and duties on such items shall be paid/reimbursed at actuals, limited to the rates prevailing on date of Bid opening.</t>
  </si>
  <si>
    <t>Activity Header</t>
  </si>
  <si>
    <t>PR Line Item No</t>
  </si>
  <si>
    <t>PR Activity No</t>
  </si>
  <si>
    <t>Activity Description</t>
  </si>
  <si>
    <t>Exworks</t>
  </si>
  <si>
    <t>FandI</t>
  </si>
  <si>
    <t xml:space="preserve">Total F&amp;I Price </t>
  </si>
  <si>
    <t>(='Sch-1'!E44)</t>
  </si>
  <si>
    <t>(='Sch-1'!E45)</t>
  </si>
  <si>
    <t>service</t>
  </si>
  <si>
    <t>Total Installaiton Charges</t>
  </si>
  <si>
    <t>(="Printed Name : " &amp; IF('Sch-1'!E44=0,"",'Sch-1'!E44))</t>
  </si>
  <si>
    <t>(="Designation   : " &amp; IF('Sch-1'!E45=0,"",'Sch-1'!E45))</t>
  </si>
  <si>
    <t>Training</t>
  </si>
  <si>
    <t>Type test</t>
  </si>
  <si>
    <t>TOTAL TYPE TEST CHARGES</t>
  </si>
  <si>
    <t>(="Printed Name   : " &amp; 'Sch-1'!E44)</t>
  </si>
  <si>
    <t>(="Designation      : " &amp; 'Sch-1'!E45)</t>
  </si>
  <si>
    <t>Note         :</t>
  </si>
  <si>
    <t>Bidder should indicate the name of test laboratories where type tests are proposed to be conducted</t>
  </si>
  <si>
    <t>(=SUM(I16:I27))</t>
  </si>
  <si>
    <t>(=SUM(I17:I18))</t>
  </si>
  <si>
    <t>or such other sums as may be determined in accordance with the terms and conditions of the Bidding Documents</t>
  </si>
  <si>
    <t>In continuation of First Envelope of our Bid, we hereby submit the Second Envelope of the Bid, both of which shall be read together and in conjunction with each other, and shall be construed as an integral part of our Bid. Accordingly, we the undersigned, offer to design, manufacture, test, deliver, install and commission (including carrying out Trial Operation, Performance &amp; Guarantee Test as per provision of Technical Specification) under the above-named package in full conformity with the said Bidding Documents for the sum of Rs.</t>
  </si>
  <si>
    <t xml:space="preserve">Local Transportation, In-transit Insurance, loading and unloading </t>
  </si>
  <si>
    <t>100% of applicable Taxes and Duties i.e GST which are payable by the Employer under the Contract, shall be reimbursed by the Employer  on production of satisfactory documentary evidence by the Contractor in accordance with the provisions of the Bidding Documents</t>
  </si>
  <si>
    <t>We further understand that notwithstanding 3.0 above, in case of award on us, you shall also bear and pay/reimburse to us, GST applicable on supplies  by us to you, imposed on the Plant &amp; Equipment including Mandatory Spare Parts to be incorporated into the Facilities including  Type Test charges for Type test to be conducted in India specified in Schedule No. 1,  Installation Services specified in Schedule No. 3 and  Charges for Training to be imparted in India specified in Schedule No. 4 of the Price Schedule in this Second Envelope, by the Indian Laws.</t>
  </si>
  <si>
    <t>We confirm that we have also registered/we shall also get registered in the GST Network with a GSTIN in all the states where the project is located and the states from which we shall make our supply of goods.</t>
  </si>
  <si>
    <t>Plant and Equipment (including Mandatory Spares Parts) to be supplied, including Type Test Charges for Tests to be conducted.</t>
  </si>
  <si>
    <t xml:space="preserve">HSN Code </t>
  </si>
  <si>
    <t>Rate of GST applicable ( in %)</t>
  </si>
  <si>
    <t xml:space="preserve"># In case the bidder leaves the cell for confirmation of the HSN code and/or  GST rate  “blank”,  the HSN code and corresponding GST rate indicated by the Employer shall be deemed to be the one confirmed by the Bidder. </t>
  </si>
  <si>
    <t>Whether HSN in column ‘6’ is confirmed. If not  indicate applicable the HSN code #</t>
  </si>
  <si>
    <t>Whether  rate of GST in column ‘8’ is confirmed. If not  indicate applicable rate of GST #</t>
  </si>
  <si>
    <t>Local Transportation, In-transit Insurance, loading and unloading</t>
  </si>
  <si>
    <t>Rate of GST applicable
( in %)</t>
  </si>
  <si>
    <t>Date</t>
  </si>
  <si>
    <t>Place</t>
  </si>
  <si>
    <t>Printed Name</t>
  </si>
  <si>
    <t>Whether  rate of GST in column ‘---’ is confirmed. If not  indicate applicable rate of GST #</t>
  </si>
  <si>
    <t xml:space="preserve">SAC
(Service Accounting Codes)
</t>
  </si>
  <si>
    <t>16=14*15</t>
  </si>
  <si>
    <t>Whether SAC in column ‘…’ is confirmed. If not  indicate applicable the SAC #</t>
  </si>
  <si>
    <t>SAC
(Service Accounting Codes)</t>
  </si>
  <si>
    <t>TOTAL GST on Goods</t>
  </si>
  <si>
    <t>Total GST for Supply of Goods (inter-alia including Type Test Charges) between the Contractor and the Employer (identified in Schedule 1') which are not included in the Ex-works price as per the provision of the Bidding Documents, as applicable.</t>
  </si>
  <si>
    <t>TOTAL GST on Services</t>
  </si>
  <si>
    <t>Total GST on Installation Services  (indentified in Schedule-3) and Training to be imparted in India (identified  in Schedule-4) which are not included in the Installation and Training charges as per the provision of the Bidding Documents, as applicable</t>
  </si>
  <si>
    <t xml:space="preserve">HSN of the Equipment /item for which type test is to be conducted </t>
  </si>
  <si>
    <t>Whether HSN in column ‘---’ is confirmed. If not  indicate applicable the HSN code #</t>
  </si>
  <si>
    <t xml:space="preserve">GRAND TOTAL [1+2] </t>
  </si>
  <si>
    <r>
      <t>Discount on lum-sum basis on total price quoted by us without GST.</t>
    </r>
    <r>
      <rPr>
        <sz val="11"/>
        <rFont val="Book Antiqua"/>
        <family val="1"/>
      </rPr>
      <t xml:space="preserve"> 
[The discount shall be proportionately applicable on all the items of all the Schdules i.e. Sch-1 (without type test charges), Sch-2, Sch-3, Sch-4 &amp; Sch-7] </t>
    </r>
    <r>
      <rPr>
        <b/>
        <sz val="11"/>
        <rFont val="Book Antiqua"/>
        <family val="1"/>
      </rPr>
      <t>In Rs.</t>
    </r>
  </si>
  <si>
    <t>Schedule-1 : Ex works prices</t>
  </si>
  <si>
    <t>Schedule-3 : Installation Charges</t>
  </si>
  <si>
    <t>Schedule-4 : Training Charges</t>
  </si>
  <si>
    <t>[Discount will not be calculated authometrically. However, the same shall be considered during evaluation.]</t>
  </si>
  <si>
    <t>NOT APPLICABLE</t>
  </si>
  <si>
    <t>Not Applicable</t>
  </si>
  <si>
    <t>Sch-1</t>
  </si>
  <si>
    <t>Sch-2</t>
  </si>
  <si>
    <t>Sch-3</t>
  </si>
  <si>
    <t>Total Price after discount</t>
  </si>
  <si>
    <t>GST After Discount</t>
  </si>
  <si>
    <t>GST Before Discount</t>
  </si>
  <si>
    <t>Discount</t>
  </si>
  <si>
    <t>GRAND TOTAL [1+2+3+5]</t>
  </si>
  <si>
    <t>General Instruction to the Bidders for filling up this workbook of Price Schedules for Package TW13</t>
  </si>
  <si>
    <t>Note: Bidders to note that the item description under various schedules are through unique material ID for respective items under SAP ERP System and therefore, identical item description appears in schedule-1(Ex-works) &amp; schedule-2(F&amp;I). However, the prices to be quoted in Price Schedule-2(F&amp;I) shall be towards  Local Transportation, In-transit Insurance, loading and unloading only in line with clause ITB 11.4(b).</t>
  </si>
  <si>
    <t>BIDDER:</t>
  </si>
  <si>
    <r>
      <t xml:space="preserve">Specify type of Bidder
</t>
    </r>
    <r>
      <rPr>
        <i/>
        <sz val="12"/>
        <rFont val="Book Antiqua"/>
        <family val="1"/>
      </rPr>
      <t>[Select from drop down menu]</t>
    </r>
  </si>
  <si>
    <t>14 = 12 X 13</t>
  </si>
  <si>
    <t xml:space="preserve">Total Ex-Works Price
(excluding GST)
</t>
  </si>
  <si>
    <t xml:space="preserve">Unit Ex-Works Price
(excluding GST)
</t>
  </si>
  <si>
    <t>(All Prices are in Indian Rupees)</t>
  </si>
  <si>
    <t>10 = 8 X 9</t>
  </si>
  <si>
    <t xml:space="preserve"># </t>
  </si>
  <si>
    <t>Schedule-2 : Local Transportation, In-transit Insurance, loading and unloading</t>
  </si>
  <si>
    <t>Discount Factors</t>
  </si>
  <si>
    <t>From Sch-6</t>
  </si>
  <si>
    <t xml:space="preserve">Total Freight, 
In-transit Insurance, loading &amp; Unloading Charges 
</t>
  </si>
  <si>
    <t xml:space="preserve">Unit Freight, In-transit Insurance, loading &amp; Unloading Charges </t>
  </si>
  <si>
    <t>Local Transportation, In-transit Insurance, Loading and Unloading</t>
  </si>
  <si>
    <t>One</t>
  </si>
  <si>
    <t>Two</t>
  </si>
  <si>
    <t>Three</t>
  </si>
  <si>
    <t>Four</t>
  </si>
  <si>
    <t>Five</t>
  </si>
  <si>
    <t>Six</t>
  </si>
  <si>
    <t>Seven</t>
  </si>
  <si>
    <t>Eight</t>
  </si>
  <si>
    <t>Nine</t>
  </si>
  <si>
    <t>Ten</t>
  </si>
  <si>
    <t>Eleven</t>
  </si>
  <si>
    <t>Twelve</t>
  </si>
  <si>
    <t>Thirteen</t>
  </si>
  <si>
    <t>Fourteen</t>
  </si>
  <si>
    <t>Fifteen</t>
  </si>
  <si>
    <t>Sixteen</t>
  </si>
  <si>
    <t>Seventeen</t>
  </si>
  <si>
    <t>Eighteen</t>
  </si>
  <si>
    <t>Nineteen</t>
  </si>
  <si>
    <t>Twenty</t>
  </si>
  <si>
    <t>Twenty One</t>
  </si>
  <si>
    <t>Twenty Two</t>
  </si>
  <si>
    <t>Twenty Three</t>
  </si>
  <si>
    <t>Twenty Four</t>
  </si>
  <si>
    <t>Twenty Five</t>
  </si>
  <si>
    <t>Twenty Six</t>
  </si>
  <si>
    <t>Twenty Seven</t>
  </si>
  <si>
    <t>Twenty Eight</t>
  </si>
  <si>
    <t>Twenty Nine</t>
  </si>
  <si>
    <t>Thirty</t>
  </si>
  <si>
    <t>Thirty One</t>
  </si>
  <si>
    <t>Thirty Two</t>
  </si>
  <si>
    <t>Thirty Three</t>
  </si>
  <si>
    <t>Thirty Four</t>
  </si>
  <si>
    <t>Thirty Fivr</t>
  </si>
  <si>
    <t>Thirty Six</t>
  </si>
  <si>
    <t>Thirty Seven</t>
  </si>
  <si>
    <t>Thirty Eight</t>
  </si>
  <si>
    <t>Thirty Nine</t>
  </si>
  <si>
    <t>Forty</t>
  </si>
  <si>
    <t>Forty One</t>
  </si>
  <si>
    <t>Forty Two</t>
  </si>
  <si>
    <t>Forty Three</t>
  </si>
  <si>
    <t>Forty Four</t>
  </si>
  <si>
    <t>Forty Five</t>
  </si>
  <si>
    <t>Forty Six</t>
  </si>
  <si>
    <t>Forty Seven</t>
  </si>
  <si>
    <t>Forty Eight</t>
  </si>
  <si>
    <t>Forty Nine</t>
  </si>
  <si>
    <t>Fifty</t>
  </si>
  <si>
    <t>Fifty One</t>
  </si>
  <si>
    <t>Fifty Two</t>
  </si>
  <si>
    <t>Fifty Three</t>
  </si>
  <si>
    <t>Fifty Four</t>
  </si>
  <si>
    <t>Fifty Five</t>
  </si>
  <si>
    <t>Fifty Six</t>
  </si>
  <si>
    <t>Fifty Seven</t>
  </si>
  <si>
    <t>Fifty Eight</t>
  </si>
  <si>
    <t>Fifty Nine</t>
  </si>
  <si>
    <t>Sixty</t>
  </si>
  <si>
    <t>Sixty One</t>
  </si>
  <si>
    <t>Sixty Two</t>
  </si>
  <si>
    <t>Sixty Three</t>
  </si>
  <si>
    <t>Sixty Four</t>
  </si>
  <si>
    <t>Sixty Five</t>
  </si>
  <si>
    <t>Sixty Six</t>
  </si>
  <si>
    <t>Sixty Seven</t>
  </si>
  <si>
    <t>Sixty Eight</t>
  </si>
  <si>
    <t>Sixty Nine</t>
  </si>
  <si>
    <t xml:space="preserve">Seventy </t>
  </si>
  <si>
    <t>Seventy One</t>
  </si>
  <si>
    <t>Seventy Two</t>
  </si>
  <si>
    <t>Seventy Three</t>
  </si>
  <si>
    <t>Seventy Four</t>
  </si>
  <si>
    <t>Seventy Five</t>
  </si>
  <si>
    <t>Seventy Six</t>
  </si>
  <si>
    <t>Seventy Seven</t>
  </si>
  <si>
    <t>Seventy Eight</t>
  </si>
  <si>
    <t>Seventy Nine</t>
  </si>
  <si>
    <t xml:space="preserve">Eighty </t>
  </si>
  <si>
    <t>Eighty One</t>
  </si>
  <si>
    <t>Eighty Two</t>
  </si>
  <si>
    <t>Eighty Three</t>
  </si>
  <si>
    <t>Eighty Four</t>
  </si>
  <si>
    <t>Eighty Five</t>
  </si>
  <si>
    <t>Eighty Six</t>
  </si>
  <si>
    <t>Eighty Seven</t>
  </si>
  <si>
    <t>Eighty Eight</t>
  </si>
  <si>
    <t>Eighty Nine</t>
  </si>
  <si>
    <t xml:space="preserve">Ninety </t>
  </si>
  <si>
    <t>Ninety One</t>
  </si>
  <si>
    <t>Ninety Two</t>
  </si>
  <si>
    <t>Ninety Three</t>
  </si>
  <si>
    <t>Ninety Four</t>
  </si>
  <si>
    <t>Ninety Five</t>
  </si>
  <si>
    <t>Ninety Six</t>
  </si>
  <si>
    <t>Ninety Seven</t>
  </si>
  <si>
    <t>Ninety Eight</t>
  </si>
  <si>
    <t>Ninety Nine</t>
  </si>
  <si>
    <t xml:space="preserve">One Hundred </t>
  </si>
  <si>
    <t xml:space="preserve">INR </t>
  </si>
  <si>
    <t xml:space="preserve"> plus </t>
  </si>
  <si>
    <t xml:space="preserve"> + </t>
  </si>
  <si>
    <t xml:space="preserve">/- + </t>
  </si>
  <si>
    <t>/-</t>
  </si>
  <si>
    <t>BG VALUE:</t>
  </si>
  <si>
    <t>)</t>
  </si>
  <si>
    <t>/- (</t>
  </si>
  <si>
    <t>Total Ex-Works Price</t>
  </si>
  <si>
    <t>Total Ex-Works Price including Type Test charges</t>
  </si>
  <si>
    <t>Schedule-1</t>
  </si>
  <si>
    <t>TOTAL of SCHEDULE-2</t>
  </si>
  <si>
    <t>Whether  rate of GST in column ‘10’ is confirmed. If not  indicate applicable rate of GST #</t>
  </si>
  <si>
    <t>Whether SAC in column ‘8’ is confirmed. If not  indicate applicable the SAC #</t>
  </si>
  <si>
    <t>We confirm that except as otherwise specifically provided our Bid Prices in this Second Envelope include all taxes, duties, levies and charges as may be assessed on us, our Sub-Contractor/Sub-Vendor or their employees by all municipal, state or national government authorities in connection with the Facilities, in and outside of India.</t>
  </si>
  <si>
    <t>Training charges for training to be imparted (Not Applicable)</t>
  </si>
  <si>
    <t>Taxes and Duties not included in Schedule 1 &amp; 3</t>
  </si>
  <si>
    <t>(SUMMARY OF TAXES &amp; DUTIES not included in Schedule 1 &amp; 3)</t>
  </si>
  <si>
    <t>Break-up of Type Test Charges (Not Applicable)</t>
  </si>
  <si>
    <t>Type tests :</t>
  </si>
  <si>
    <t xml:space="preserve">We declare that as specified in Clause 11.5, Section –II:ITB, Vol.-I of the Bidding Documents, prices quoted by us in the Price Schedules in Second Envelope shall be on ‘Firm’ basis during the entire currency of contract and shall not be subject to price variation, what-so-ever during contract execution. </t>
  </si>
  <si>
    <t>Supply of Pipe Type Earthing</t>
  </si>
  <si>
    <t xml:space="preserve">EA </t>
  </si>
  <si>
    <t>ROD TYPE EARTHING</t>
  </si>
  <si>
    <t>SET</t>
  </si>
  <si>
    <t xml:space="preserve">KM </t>
  </si>
  <si>
    <t>Check survey</t>
  </si>
  <si>
    <t>Detailed soil investigation: All kinds of soils except fissured rock and hard rock</t>
  </si>
  <si>
    <t>Benching: All kinds of soils except fissured rock,hard rock and sandy soil</t>
  </si>
  <si>
    <t xml:space="preserve">M3 </t>
  </si>
  <si>
    <t>Installation of earthing of towers: Pipe Type</t>
  </si>
  <si>
    <t>Installation of Shieldwire Earthingincluding PG clamps, Downlead clampsand  Earthwire bits i.e Shield wireearthing (Pipe Type/counterpoise type)shall be an addition to earthing oftowers (Pipe type/ counterpoisetype)-Pipe type</t>
  </si>
  <si>
    <t>Installation of tower accessories : Danger  Plate</t>
  </si>
  <si>
    <t>Installation of tower accessories: Number  Plate</t>
  </si>
  <si>
    <t>Installation of tower accessories: Anti-Climbing Devices</t>
  </si>
  <si>
    <t>Protection of tower footing (supply and installation): ' Random rubble stone masonary including excavation (1:5 cement mortar)</t>
  </si>
  <si>
    <t>Protection of tower footing (supply and installation): M 15 (1:2:4) mixed concrete for top seal cover of revetment</t>
  </si>
  <si>
    <t>Protection of tower footing (supply and installation): Backfilling and gap levelling of volumes enclosed by revetment</t>
  </si>
  <si>
    <t>Protection of tower footing (supply and installation): Stone Bound in Galvanising wire netting including excavation</t>
  </si>
  <si>
    <r>
      <t>Discount on percent basis on total price quoted by us without GST.</t>
    </r>
    <r>
      <rPr>
        <sz val="11"/>
        <rFont val="Book Antiqua"/>
        <family val="1"/>
      </rPr>
      <t xml:space="preserve"> [The discount shall be  applicable on all the items of all the Schdules i.e. Sch-1 (without type test charges), Sch-2 , Sch-3, Sch-4 &amp; Sch-7] </t>
    </r>
    <r>
      <rPr>
        <b/>
        <sz val="11"/>
        <rFont val="Book Antiqua"/>
        <family val="1"/>
      </rPr>
      <t>In Percent (%)</t>
    </r>
  </si>
  <si>
    <r>
      <t>Discount on percent basis on the Schedules as given below :</t>
    </r>
    <r>
      <rPr>
        <sz val="11"/>
        <rFont val="Book Antiqua"/>
        <family val="1"/>
      </rPr>
      <t xml:space="preserve"> [The discount shall be  applicable on all the relevent items of the respective Schdules.] </t>
    </r>
    <r>
      <rPr>
        <b/>
        <sz val="11"/>
        <rFont val="Book Antiqua"/>
        <family val="1"/>
      </rPr>
      <t>In Percent (%)</t>
    </r>
  </si>
  <si>
    <t>Supply of Span Marker for Aviation</t>
  </si>
  <si>
    <t>Installation of Span Markers for aviation requirements</t>
  </si>
  <si>
    <t xml:space="preserve">MT </t>
  </si>
  <si>
    <t>Erection of various types of towers, tower extensions (complete), bolts &amp; nuts, hangers, d-shackles, step bolts, pack washers etc.including tack welding &amp; supply &amp; application of zinc rich paint : Normal towers</t>
  </si>
  <si>
    <t>Installation of stub including bolts and nuts : For Normal Towers</t>
  </si>
  <si>
    <t>Excavation : Dry Soil</t>
  </si>
  <si>
    <t>Supply of Hexagonal Bolts &amp; Nuts fortowers including Step Bolts,SpringWashers etc.</t>
  </si>
  <si>
    <t>Supply of Bolts &amp; Nuts for Stubsincluding Spring Washers etc.</t>
  </si>
  <si>
    <t>Supply of Shieldwire EarthingincludingPG clamps, downlead clampsbutexcluding Earthwire bits for Pipetypeearthing</t>
  </si>
  <si>
    <t>Supply of Anti-Climbing Devices ofBarbedWire Type</t>
  </si>
  <si>
    <t>ESTABLISHMENT OF LABOUR CAMPS AS PER PROVISION UNDER FACILITIES TO BE INCORPORATED FOR LABOURERS IN TECHNICAL SPECIFICATION</t>
  </si>
  <si>
    <t xml:space="preserve">LS </t>
  </si>
  <si>
    <t>Installation of Bird diverter .</t>
  </si>
  <si>
    <t>Concreting (including all associated works related to foundation not covered in excavation and reinforcemt steel works : concreting(1:1.5:3)</t>
  </si>
  <si>
    <t>Concreting (including all associated works related to foundation not covered in excavation and reinforcemt steel works : LeanConcrete (1:3:6)</t>
  </si>
  <si>
    <t>Reinforcement Steel : Supply and placement</t>
  </si>
  <si>
    <t>Rev 01</t>
  </si>
  <si>
    <t>BIRD DIVERTER</t>
  </si>
  <si>
    <t>Installation of Obstruction Lights for Aviation requirements 1 Medium Intensity Plus 2 Low Intensity</t>
  </si>
  <si>
    <t>Painting of towers</t>
  </si>
  <si>
    <t>Transmission Line Package TL03</t>
  </si>
  <si>
    <t>PIPE TYPE CHEMICAL EARTHING</t>
  </si>
  <si>
    <t>Supply of Counterpoise type earthing (120 mlength)</t>
  </si>
  <si>
    <t>SUPPLY OF CHEMICAL EARTHING: COUNTERPOISE TYPE  (120M LENGTH)</t>
  </si>
  <si>
    <t>Supply of Shieldwire Earthing Counterpoise (4X30M) Type including PGclamps, downlead clamps but excluding Earthwire bits.</t>
  </si>
  <si>
    <t xml:space="preserve">Soil Investigation                      </t>
  </si>
  <si>
    <t xml:space="preserve">Benching                                </t>
  </si>
  <si>
    <t xml:space="preserve">Tower Erection                          </t>
  </si>
  <si>
    <t xml:space="preserve">CABLE BYPASS ARRANGEMENT                </t>
  </si>
  <si>
    <t>Detailed soil investigation: Fissured Rock</t>
  </si>
  <si>
    <t>Detailed soil investigation: Hard Rock</t>
  </si>
  <si>
    <t>Benching: Fissured Rock</t>
  </si>
  <si>
    <t>Benching:Hard Rock</t>
  </si>
  <si>
    <t>Excavation: Dry Fissured Rock</t>
  </si>
  <si>
    <t>Excavation: Wet Fissured Rock</t>
  </si>
  <si>
    <t>Excavation: Hard Rock</t>
  </si>
  <si>
    <t>Installation of Chemical earthing of towers: Pipe Type .</t>
  </si>
  <si>
    <t>Installation of earthing of towers: Counterpoise type (120 m length)</t>
  </si>
  <si>
    <t>Installation of Chemical earthing of towers: Counterpoise Type (120m length).</t>
  </si>
  <si>
    <t>Installation of Shieldwire Earthing Counterpoise (4X30M) type including PG clamps, Downlead clamps and  Earthwire bits. Shieldwireearthing (Pipe Type/counterpoise type) shall be an in addition to Tower Earthing (Pipe type/counterpoise type)</t>
  </si>
  <si>
    <t>Cable bypass arrangement of 11KV Powerline crossing including arrangement of required cables and all other accessories, works, etcfor bypass arrangement and restoration of line.</t>
  </si>
  <si>
    <t>Cable bypass arrangement of 33KV Powerline crossing including arrangement of required cables and all other accessories,works etc forbypass arrangement and restoration of line.</t>
  </si>
  <si>
    <t>Cable bypass arrangement of LT lines including arrangement of required cables and all other accessories, works etc for bypassarrangement and restoration of line.</t>
  </si>
  <si>
    <t xml:space="preserve">TW03 </t>
  </si>
  <si>
    <t>CC/NT/W-TW/DOM/A04/25/06315</t>
  </si>
  <si>
    <t xml:space="preserve">TW03  Zing-zingbar to Sisu              </t>
  </si>
  <si>
    <t xml:space="preserve">TOWER SUPPLY                            </t>
  </si>
  <si>
    <t xml:space="preserve">STEEL SUPPLY FOR GRILLAGE FOUNDATION    </t>
  </si>
  <si>
    <t xml:space="preserve">EARTHING OF TOWERS                      </t>
  </si>
  <si>
    <t xml:space="preserve">Supply of  Tower Accessories            </t>
  </si>
  <si>
    <t xml:space="preserve">Hardware Fittings                       </t>
  </si>
  <si>
    <t xml:space="preserve">Conductor Accessories                   </t>
  </si>
  <si>
    <t xml:space="preserve">Aviation Reqmt                          </t>
  </si>
  <si>
    <t xml:space="preserve">Insulator                               </t>
  </si>
  <si>
    <t xml:space="preserve">Supply OPGW: WZ-2 48km Peak 1           </t>
  </si>
  <si>
    <t xml:space="preserve">Spares:OPGW WZ-2 48km Peak 1            </t>
  </si>
  <si>
    <t xml:space="preserve">Supply OPGW: WZ-2 48km Peak 2           </t>
  </si>
  <si>
    <t xml:space="preserve">Spares:OPGW WZ-2 48km Peak 2            </t>
  </si>
  <si>
    <t xml:space="preserve">SPECIAL TOWERS SUPPLY                   </t>
  </si>
  <si>
    <t xml:space="preserve">Repeater Peak 1                         </t>
  </si>
  <si>
    <t xml:space="preserve">Repeater Spares                         </t>
  </si>
  <si>
    <t xml:space="preserve">Repeater Peak 2                         </t>
  </si>
  <si>
    <t>FABRICATION, GALVANISING &amp; SUPPLY OF VARIOUS TYPES OF TOWERS &amp; TOWERPARTS, TOWER/LEG EXTENSIONS (COMPLETE) EXCLUDING STEP BOLT, STUBS ANDBOLTS &amp; NUTS BUT INCLUDING HANGERS, D-SHACKLES, PACK WASHERS ETC.-MSSTEEL (GRADE C AS PER IS 2062:2011) FOR NORMAL TOWERS</t>
  </si>
  <si>
    <t>FABRICATION, GALVANISING &amp; SUPPLY OF VARIOUS TYPES OF TOWERS &amp; TOWERPARTS, TOWER/LEG EXTENSIONS (COMPLETE) EXCLUDING STEP BOLT, STUBS ANDBOLTS &amp; NUTS BUT INCLUDING HANGERS, D-SHACKLES, PACK WASHERS ETC.-HTSTEEL (GRADE C AS PER IS 2062:2011) FOR NORMAL TOWERS</t>
  </si>
  <si>
    <t>FABRICATION, GALVANISING &amp; SUPPLY OF STUBS WITH CLEATS FOR VARIOUSTYPES OF TOWERS AND TOWER EXTENSIONS; GANTRIES (COMPLETE) WITH PACKWASHERS EXCLUDING SUPPLY OF BOLTS &amp; NUTS-HT STEEL (GRADE C AS PER IS2062:2011) FOR NORMAL TOWERS</t>
  </si>
  <si>
    <t>FABRICATION, GALVANISING &amp; SUPPLY OF STEEL SECTIONS COMPOSED OFANGLES, BEAMS, CHANNELS,PLATES FOR VARIOUS TYPES OF TOWERS &amp;TOWERPARTS, TOWER/LEG EXTENSIONS (COMPLETE) EXCLUDING  STUBS AND BOLTS&amp;NUTS BUT INCLUDING PACK WASHERS ETC.- GRADE C STEEL  - MS -FORGRILLAGE FOUNDATION</t>
  </si>
  <si>
    <t>Counterpoise type (280 m length)</t>
  </si>
  <si>
    <t>SUPPLY OF CHEMICAL EARTHING: COUNTERPOISE TYPE  (280M LENGTH)</t>
  </si>
  <si>
    <t>Supply of Pole Plate (Set of two)</t>
  </si>
  <si>
    <t>DANGER  PLATE FOR 350 KV HVDC</t>
  </si>
  <si>
    <t>NUMBER  PLATE FOR 350 KV HVDC</t>
  </si>
  <si>
    <t>HARDWARE FITTINGS FOR 350KV HVDC WITH QUAD ACSR LAPWING-QUAD TENSIONSTRING</t>
  </si>
  <si>
    <t>HARDWARE FITTINGS FOR 350KV HVDC WITH QUAD ACSR LAPWING-SINGLE VSUSPENSION STRING (PILOT)</t>
  </si>
  <si>
    <t>MID SPAN COMP JOINT-ACSR LAPWING</t>
  </si>
  <si>
    <t>Repair Sleeve for Conductor-ACSR Lapwing</t>
  </si>
  <si>
    <t>PREFORMED RETAINING ROD TYPE SPACER DAMPER SUITABLE FOR QUAD ACSRLAPWING CONDUCTOR</t>
  </si>
  <si>
    <t>Quad Rigid Spacer for Jumper-ACSR Lapwing</t>
  </si>
  <si>
    <t>SUPPLY OF OBSTRUCTION LIGHTS (AS PER IS 5613)-1 MEDIUM INTENSITY + 2LOW INTENSITY FOR SUBZERO TEMPERATURE</t>
  </si>
  <si>
    <t>210 KN DC Disc Insulator</t>
  </si>
  <si>
    <t>48 FIBRE (DWSM) OPGW FIBRE OPTIC CABLE</t>
  </si>
  <si>
    <t>TENSION  FITTINGS ASSEMBLY FOR 48F OPGW INCLUDING ALL ACCESSORIES FORJOINT BOX (SPLICING) LOCATION</t>
  </si>
  <si>
    <t>TENSION ASSEMBLY - DOUBLE TENSION PASS THROUGH ASSEMBLY FOR 48 FIBEROPGW</t>
  </si>
  <si>
    <t>Vibration Damper for 48 fibre OPGW</t>
  </si>
  <si>
    <t>Down Lead clamp Assembly for 48 fibre OPGW</t>
  </si>
  <si>
    <t>Joint Box for 48 fibre OPGW</t>
  </si>
  <si>
    <t>96 FIBRE (DWSM) OPGW FIBRE OPTIC CABLE</t>
  </si>
  <si>
    <t>SUSPENSION CLAMP ASSEMBLY FOR 96 FIBRE OPGW</t>
  </si>
  <si>
    <t>TENSION ASSEMBLY - DEAD END FOR 96 FIBER OPGW</t>
  </si>
  <si>
    <t>TENSION  FITTINGS ASSEMBLY FOR 96F OPGW INCLUDING ALL ACCESSORIESFORJOINT BOX (SPLICING) LOCATION</t>
  </si>
  <si>
    <t>TENSION ASSEMBLY - DOUBLE TENSION PASS THROUGH ASSEMBLY FOR 96FIBEROPGW</t>
  </si>
  <si>
    <t>TENSION ASSEMBLY FOR JOINTING AT SUSPENSION TOWER FOR 96 FIBER OPGW</t>
  </si>
  <si>
    <t>VIBRATION DAMPER FOR 96 FIBRE OPGW</t>
  </si>
  <si>
    <t>DOWN LEAD CLAMP ASSEMBLY FOR 96 FIBRE OPGW</t>
  </si>
  <si>
    <t>JOINT BOX FOR 96 FIBRE OPGW</t>
  </si>
  <si>
    <t>96F (DWSM) APPROACH FIBRE OPTIC CABLE</t>
  </si>
  <si>
    <t>OPGW Fibre Optic Distribution Panel (FODP): Indoor Type: 96F</t>
  </si>
  <si>
    <t>GI PIPE INSTALLATION HARDWARE FOR APPROACH CABLING</t>
  </si>
  <si>
    <t>GI ELBOW INSTALLATION HARDWARE FOR APPROAH CABLING</t>
  </si>
  <si>
    <t>GI FLEXIBLE CONDUIT INSTALLATION HARDWARE FOR APPROAH CABLING</t>
  </si>
  <si>
    <t>Supply of Bolts &amp; Nuts for Stubs including Spring Washers etc.</t>
  </si>
  <si>
    <t>FABRICATION, GALVANISING &amp; SUPPLY OF VARIOUS TYPES OF TOWERS &amp; TOWER PARTS, TOWER/LEG EXTENSIONS (COMPLETE) EXCLUDING STEP BOLT, STUBS ANDBOLTS &amp; NUTS BUT INCLUDING HANGERS, D-SHACKLES, PACK WASHERS ETC.-MSSTEEL (GRADE C AS PER IS 2062:2011) FOR NORMAL TOWERS</t>
  </si>
  <si>
    <t xml:space="preserve">SURVEY                                  </t>
  </si>
  <si>
    <t xml:space="preserve">Work associated with tower fdn          </t>
  </si>
  <si>
    <t xml:space="preserve">Installation of earthing of towers      </t>
  </si>
  <si>
    <t>Installation of the following tower acce</t>
  </si>
  <si>
    <t xml:space="preserve">Protection of Tower Footing             </t>
  </si>
  <si>
    <t xml:space="preserve">Stringining                             </t>
  </si>
  <si>
    <t xml:space="preserve">ERECTION OF AVIATION REQUIREMENT        </t>
  </si>
  <si>
    <t>AVALANCHE PROTECT FOUND/SPL FDN &amp; STRUCT</t>
  </si>
  <si>
    <t xml:space="preserve">TOWER TESTING                           </t>
  </si>
  <si>
    <t xml:space="preserve">Services: OPGW Peak 1                   </t>
  </si>
  <si>
    <t xml:space="preserve">HELICOPTER TRANSPORTATION               </t>
  </si>
  <si>
    <t xml:space="preserve">Labour camp                             </t>
  </si>
  <si>
    <t xml:space="preserve">Services: OPGW Peak 2                   </t>
  </si>
  <si>
    <t xml:space="preserve">SPECIAL TOWER ERECTION                  </t>
  </si>
  <si>
    <t xml:space="preserve">SPECIAL TOWER TESTING                   </t>
  </si>
  <si>
    <t xml:space="preserve">Repeater Services Peak 1                </t>
  </si>
  <si>
    <t xml:space="preserve">Repeater Services Peak 2                </t>
  </si>
  <si>
    <t>Detailed survey including route alignment, profiling and tower spotting using Total stations etc</t>
  </si>
  <si>
    <t>Detailed survey including route alignment, profiling and tower spotting using ALTM (Airborne Laser Terrain Modeling)/ Aerial LiDARtechniques</t>
  </si>
  <si>
    <t>Land scheduling for the purpose of  Compensation  including identification of villages, collection and digitisation of Cadastralmaps, identification of ownership based on Plot/Khasras etc as per TS</t>
  </si>
  <si>
    <t>Installation of steel grillage foundation, stub reinforcement/frames for 350KV HVDC Towers etc. (including all works related tofoundation)</t>
  </si>
  <si>
    <t>Installation of Chemical earthing of towers: Counterpoise Type (280m length).</t>
  </si>
  <si>
    <t>Installation of earthing of towers: Counterpoise type (280 m length)*</t>
  </si>
  <si>
    <t>Installation of Pole Plate (Set of two)</t>
  </si>
  <si>
    <t>Installation of insulator strings complete with arcing horns and necessary hardware, installing and stringing of conductor includingfixing of conductor accessories, installing and stringing of earthwire/OPGW including fixing of earthwire/OPGW accessories for 350kVHVDC Line with QUAD bundle IN Hilly Terrain(4 Pole)</t>
  </si>
  <si>
    <t>Installation of insulator strings complete with arcing horns and necessary hardware, installing and stringing of conductor includingfixing of conductor accessories, iinstallation and stringing of earthwire /OPGW  including fixing of earthwire/OPGW and itsaccessories for Bipole 350kV HVDC Line with Quad bundle conductor through Drone as per technical specification</t>
  </si>
  <si>
    <t>Concreting M20(1:1.5:3) Mix for avlanche protection deflection wall (including all associated works related to including requisitemeasures for cold weather concreting as per relevant standards/practices)</t>
  </si>
  <si>
    <t>DEVELOPMENT OF  STRUCTURAL DRAWINGS, SHOP DRAWING , BILL OF MATERIALS AND THEIR REVISIONS FOR TOWERS INCLUDING ALL TYPES OF BODYEXTENSION, LEG EXTENSIONS, STUB AND STUB SETTING TEMPLATE DRAWING AS PER EMPLOYERâ€™S SUPPLIED SINGLE LINE DIAGRAM AND TECHNICALSPECIFICATION FOR FOR 350KV HVDC TOWER FOR NON TESTED BODY AND LEG EXTENSIONS  FOR TOWER TYPE: B</t>
  </si>
  <si>
    <t>DEVELOPMENT OF  STRUCTURAL DRAWINGS, PROTO CORRECTED STRUCTURAL AND SHOP DRAWING , BILL OF MATERIALS AND THEIR REVISIONS FOR TOWERSINCLUDING ALL TYPES OF BODY EXTENSION, LEG EXTENSIONS, STUB AND STUB SETTING TEMPLATE DRAWING AS PER EMPLOYERâ€™S SUPPLIED SINGLELINE DIAGRAM AND TECHNICAL SPECIFICATION, FABRICATION/REFABRICATION, PROTO ASSEMBLY AND TRANSPORTATION OF TEST TOWER TO TEST BED FORFOR 350KV HVDC TOWER FOR TEST TOWER TYPE: B</t>
  </si>
  <si>
    <t>ERECTION/DISMANTLINGÂ  OF TOWER AND/OR TOWER PARTS ON THE TOWER TESTING BED AS PER SPECIFICATION FOR FOR 350KV HVDC TOWER FOR TOWERTYPE: B</t>
  </si>
  <si>
    <t>TESTING OF TEST TOWER FOR RELIABILITY FOR FOR 350KV HVDC TOWER FOR TOWER TYPE: B</t>
  </si>
  <si>
    <t>TESTING OF TEST TOWER FOR SECURITY FOR FOR 350KV HVDC TOWER FOR TOWER TYPE: B</t>
  </si>
  <si>
    <t>TESTING OF TEST TOWER FOR SAFETY FOR FOR 350KV HVDC TOWER FOR TOWER TYPE: B</t>
  </si>
  <si>
    <t>DESTRUCTION TESTING OF TOWER FOR FOR 350KV HVDC TOWER FOR TOWER TYPE: B</t>
  </si>
  <si>
    <t>DEVELOPMENT OF  STRUCTURAL DRAWINGS,  SHOP DRAWING , BILL OF MATERIALS AND THEIR REVISIONS FOR TOWERS INCLUDING ALL TYPES OF BODYEXTENSION, LEG EXTENSIONS, STUB AND STUB SETTING TEMPLATE DRAWING AS PER EMPLOYERâ€™S SUPPLIED SINGLE LINE DIAGRAM AND TECHNICALSPECIFICATION FOR FOR 350KV HVDC TOWER FOR NON TESTED BODY AND LEG EXTENSIONS FOR TOWER TYPE: C</t>
  </si>
  <si>
    <t>DEVELOPMENT OF  STRUCTURAL DRAWINGS, PROTO CORRECTED STRUCTURAL AND SHOP DRAWING , BILL OF MATERIALS AND THEIR REVISIONS FOR TOWERSINCLUDING ALL TYPES OF BODY EXTENSION, LEG EXTENSIONS, STUB AND STUB SETTING TEMPLATE DRAWING AS PER EMPLOYERâ€™S SUPPLIED SINGLELINE DIAGRAM AND TECHNICAL SPECIFICATION, FABRICATION/REFABRICATION, PROTO ASSEMBLY AND TRANSPORTATION OF TEST TOWER TO TEST BED FORFOR 350KV HVDC TOWER FOR TEST TOWER TYPE: C</t>
  </si>
  <si>
    <t>ERECTION/DISMANTLINGÂ  OF TOWER AND/OR TOWER PARTS ON THE TOWER TESTING BED AS PER SPECIFICATION FOR FOR 350KV HVDC TOWER FOR TOWERTYPE: C</t>
  </si>
  <si>
    <t>TESTING OF TEST TOWER FOR RELIABILITY FOR FOR 350KV HVDC TOWER FOR TOWER TYPE: C</t>
  </si>
  <si>
    <t>TESTING OF TEST TOWER FOR SECURITY FOR FOR 350KV HVDC TOWER FOR TOWER TYPE: C</t>
  </si>
  <si>
    <t>TESTING OF TEST TOWER FOR SAFETY FOR FOR 350KV HVDC TOWER FOR TOWER TYPE: C</t>
  </si>
  <si>
    <t>DESTRUCTION TESTING OF TOWER FOR FOR 350KV HVDC TOWER FOR TOWER TYPE: C</t>
  </si>
  <si>
    <t>DEVELOPMENT OF  STRUCTURAL DRAWINGS, SHOP DRAWING , BILL OF MATERIALS AND THEIR REVISIONS FOR TOWERS INCLUDING ALL TYPES OF BODYEXTENSION, LEG EXTENSIONS, STUB AND STUB SETTING TEMPLATE DRAWING AS PER EMPLOYERâ€™S SUPPLIED SINGLE LINE DIAGRAM AND TECHNICALSPECIFICATION FOR FOR 350KV HVDC TOWER FOR NON TESTED BODY AND LEG EXTENSIONS FOR TOWER TYPE: D</t>
  </si>
  <si>
    <t>DEVELOPMENT OF  STRUCTURAL DRAWINGS, PROTO CORRECTED STRUCTURAL AND SHOP DRAWING , BILL OF MATERIALS AND THEIR REVISIONS FOR TOWERSINCLUDING ALL TYPES OF BODY EXTENSION, LEG EXTENSIONS, STUB AND STUB SETTING TEMPLATE DRAWING AS PER EMPLOYERâ€™S SUPPLIED SINGLELINE DIAGRAM AND TECHNICAL SPECIFICATION, FABRICATION/REFABRICATION, PROTO ASSEMBLY AND TRANSPORTATION OF TEST TOWER TO TEST BED FORFOR 350KV HVDC TOWER FOR TEST TOWER TYPE: D</t>
  </si>
  <si>
    <t>ERECTION/DISMANTLINGÂ  OF TOWER AND/OR TOWER PARTS ON THE TOWER TESTING BED AS PER SPECIFICATION FOR FOR 350KV HVDC TOWER FOR TOWERTYPE: D</t>
  </si>
  <si>
    <t>TESTING OF TEST TOWER FOR RELIABILITY FOR FOR 350KV HVDC TOWER FOR TOWER TYPE: D</t>
  </si>
  <si>
    <t>TESTING OF TEST TOWER FOR SECURITY FOR FOR 350KV HVDC TOWER FOR TOWER TYPE: D</t>
  </si>
  <si>
    <t>TESTING OF TEST TOWER FOR SAFETY FOR FOR 350KV HVDC TOWER FOR TOWER TYPE: D</t>
  </si>
  <si>
    <t>DESTRUCTION TESTING OF TOWER FOR FOR 350KV HVDC TOWER FOR TOWER TYPE: D</t>
  </si>
  <si>
    <t>Installation of Joint box above ground (Including Splicing &amp; Testing) : 48 fibres</t>
  </si>
  <si>
    <t>Use of Helicopter for Transportation of Transmission Line materials to tower location (in MT)</t>
  </si>
  <si>
    <t>DEVELOPMENT OF  STRUCTURAL DRAWINGS, SHOP DRAWING , BILL OF MATERIALS AND THEIR REVISIONS FOR TOWERS INCLUDING ALL TYPES OF BODYEXTENSION, LEG EXTENSIONS, STUB AND STUB SETTING TEMPLATE DRAWING AS PER EMPLOYERâ€™S SUPPLIED SINGLE LINE DIAGRAM AND TECHNICALSPECIFICATION FOR FOR 350KV HVDC SPECIAL TOWER FOR NON TESTED BODY AND LEG EXTENSIONS  FOR TOWER TYPE: SPB</t>
  </si>
  <si>
    <t>DEVELOPMENT OF  STRUCTURAL DRAWINGS, PROTO CORRECTED STRUCTURAL AND SHOP DRAWING , BILL OF MATERIALS AND THEIR REVISIONS FOR TOWERSINCLUDING ALL TYPES OF BODY EXTENSION, LEG EXTENSIONS, STUB AND STUB SETTING TEMPLATE DRAWING AS PER EMPLOYERâ€™S SUPPLIED SINGLELINE DIAGRAM AND TECHNICAL SPECIFICATION, FABRICATION/REFABRICATION, PROTO ASSEMBLY AND TRANSPORTATION OF TEST TOWER TO TEST BED FORFOR 350KV HVDC SPECIAL TOWER FOR TEST TOWER TYPE: SPB</t>
  </si>
  <si>
    <t>ERECTION/DISMANTLINGÂ  OF TOWER AND/OR TOWER PARTS ON THE TOWER TESTING BED AS PER SPECIFICATION FOR FOR 350KV HVDC SPECIAL TOWERFOR TOWER TYPE: SPB</t>
  </si>
  <si>
    <t>TESTING OF TEST TOWER FOR RELIABILITY FOR FOR 350KV HVDC SPECIAL TOWER FOR TOWER TYPE: SPB</t>
  </si>
  <si>
    <t>TESTING OF TEST TOWER FOR SECURITY FOR FOR 350KV HVDC SPECIAL TOWER FOR TOWER TYPE: SPB</t>
  </si>
  <si>
    <t>TESTING OF TEST TOWER FOR SAFETY FOR FOR 350KV HVDC SPECIAL TOWER FOR TOWER TYPE: SPB</t>
  </si>
  <si>
    <t>DESTRUCTION TESTING OF TOWER FOR FOR 350KV HVDC SPECIAL TOWER FOR TOWER TYPE: SPB</t>
  </si>
  <si>
    <t>DEVELOPMENT OF  STRUCTURAL DRAWINGS,  SHOP DRAWING , BILL OF MATERIALS AND THEIR REVISIONS FOR TOWERS INCLUDING ALL TYPES OF BODYEXTENSION, LEG EXTENSIONS, STUB AND STUB SETTING TEMPLATE DRAWING AS PER EMPLOYERâ€™S SUPPLIED SINGLE LINE DIAGRAM AND TECHNICALSPECIFICATION FOR FOR 350KV HVDC SPECIAL TOWER FOR NON TESTED BODY AND LEG EXTENSIONS FOR TOWER TYPE: SPC</t>
  </si>
  <si>
    <t>DEVELOPMENT OF  STRUCTURAL DRAWINGS, PROTO CORRECTED STRUCTURAL AND SHOP DRAWING , BILL OF MATERIALS AND THEIR REVISIONS FOR TOWERSINCLUDING ALL TYPES OF BODY EXTENSION, LEG EXTENSIONS, STUB AND STUB SETTING TEMPLATE DRAWING AS PER EMPLOYERâ€™S SUPPLIED SINGLELINE DIAGRAM AND TECHNICAL SPECIFICATION, FABRICATION/REFABRICATION, PROTO ASSEMBLY AND TRANSPORTATION OF TEST TOWER TO TEST BED FORFOR 350KV HVDC SPECIAL TOWER FOR TOWER TYPE: SPC</t>
  </si>
  <si>
    <t>ERECTION/DISMANTLINGÂ  OF TOWER AND/OR TOWER PARTS ON THE TOWER TESTING BED AS PER SPECIFICATION FOR FOR 350KV HVDC SPECIAL TOWERFOR TOWER TYPE: SPC</t>
  </si>
  <si>
    <t>TESTING OF TEST TOWER FOR RELIABILITY FOR FOR 350KV HVDC SPECIAL TOWER FOR TOWER TYPE: SPC</t>
  </si>
  <si>
    <t>TESTING OF TEST TOWER FOR SECURITY FOR FOR 350KV HVDC SPECIAL TOWER FOR TOWER TYPE: SPC</t>
  </si>
  <si>
    <t>TESTING OF TEST TOWER FOR SAFETY FOR FOR 350KV HVDC SPECIAL TOWER FOR TOWER TYPE: SPC</t>
  </si>
  <si>
    <t>DESTRUCTION TESTING OF TOWER FOR FOR 350KV HVDC SPECIAL TOWER FOR TOWER TYPE: SPC</t>
  </si>
  <si>
    <t>DEVELOPMENT OF  STRUCTURAL DRAWINGS, SHOP DRAWING , BILL OF MATERIALS AND THEIR REVISIONS FOR TOWERS INCLUDING ALL TYPES OF BODYEXTENSION, LEG EXTENSIONS, STUB AND STUB SETTING TEMPLATE DRAWING AS PER EMPLOYERâ€™S SUPPLIED SINGLE LINE DIAGRAM AND TECHNICALSPECIFICATION FOR FOR 350KV HVDC SPECIAL TOWER FOR NON TESTED BODY AND LEG EXTENSIONS FOR TOWER TYPE: SPD</t>
  </si>
  <si>
    <t>DEVELOPMENT OF  STRUCTURAL DRAWINGS, PROTO CORRECTED STRUCTURAL AND SHOP DRAWING , BILL OF MATERIALS AND THEIR REVISIONS FOR TOWERSINCLUDING ALL TYPES OF BODY EXTENSION, LEG EXTENSIONS, STUB AND STUB SETTING TEMPLATE DRAWING AS PER EMPLOYERâ€™S SUPPLIED SINGLELINE DIAGRAM AND TECHNICAL SPECIFICATION, FABRICATION/REFABRICATION, PROTO ASSEMBLY AND TRANSPORTATION OF TEST TOWER TO TEST BED FORFOR 350KV HVDC SPECIAL TOWER FOR  TOWER TYPE: SPD</t>
  </si>
  <si>
    <t>ERECTION/DISMANTLINGÂ  OF TOWER AND/OR TOWER PARTS ON THE TOWER TESTING BED AS PER SPECIFICATION FOR FOR 350KV HVDC SPECIAL TOWERFOR TOWER TYPE: SPD</t>
  </si>
  <si>
    <t>TESTING OF TEST TOWER FOR RELIABILITY FOR FOR 350KV HVDC SPECIAL TOWER FOR TOWER TYPE: SPD</t>
  </si>
  <si>
    <t>TESTING OF TEST TOWER FOR SECURITY FOR FOR 350KV HVDC SPECIAL TOWER FOR TOWER TYPE: SPD</t>
  </si>
  <si>
    <t>TESTING OF TEST TOWER FOR SAFETY FOR FOR 350KV HVDC SPECIAL TOWER FOR TOWER TYPE: SPD</t>
  </si>
  <si>
    <t>DESTRUCTION TESTING OF TOWER FOR FOR 350KV HVDC SPECIAL TOWER FOR TOWER TYPE: SPD</t>
  </si>
  <si>
    <t>Installation of 96F (DWSM) OPGW along with hardware fittings and vibration damper in offline condition</t>
  </si>
  <si>
    <t>Installation of Joint box above ground(including splicing &amp; testing)-96Fibre</t>
  </si>
  <si>
    <t>Fibre Optic Approach cabling: Including installation hardware like GI pipe, elbow, conduits, accessories etc.: 96 Fibre</t>
  </si>
  <si>
    <t xml:space="preserve">Tower Package TW03 for Zing-Zingbar to Sissu portion of ±350 KV HVDC Pang-Kaithal Transmission Line associated with Transmission system for evacuation of RE power from renewable energy parks in Leh (5 GW Leh-Kaithal transmission corridor)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</si>
</sst>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43" formatCode="_ * #,##0.00_ ;_ * \-#,##0.00_ ;_ * &quot;-&quot;??_ ;_ @_ "/>
    <numFmt numFmtId="164" formatCode="_(* #,##0.00_);_(* \(#,##0.00\);_(* &quot;-&quot;??_);_(@_)"/>
    <numFmt numFmtId="165" formatCode="0.0"/>
    <numFmt numFmtId="166" formatCode="_(* #,##0_);_(* \(#,##0\);_(* \-??_);_(@_)"/>
    <numFmt numFmtId="167" formatCode="_(* #,##0.0_);_(* \(#,##0.0\);_(* \-??_);_(@_)"/>
    <numFmt numFmtId="168" formatCode="_-&quot;£&quot;* #,##0.00_-;\-&quot;£&quot;* #,##0.00_-;_-&quot;£&quot;* &quot;-&quot;??_-;_-@_-"/>
    <numFmt numFmtId="169" formatCode="0.0_)"/>
    <numFmt numFmtId="170" formatCode="#,##0.000_);\(#,##0.000\)"/>
    <numFmt numFmtId="171" formatCode=";;"/>
    <numFmt numFmtId="172" formatCode="&quot;\&quot;#,##0.00;[Red]\-&quot;\&quot;#,##0.00"/>
    <numFmt numFmtId="173" formatCode="#,##0.0"/>
    <numFmt numFmtId="174" formatCode="0.000"/>
    <numFmt numFmtId="175" formatCode="[$-409]dd\-mmm\-yy;@"/>
    <numFmt numFmtId="176" formatCode="&quot; &quot;@"/>
    <numFmt numFmtId="177" formatCode="0.0000000000%"/>
    <numFmt numFmtId="178" formatCode="#,##0.0000000000_);\(#,##0.0000000000\)"/>
    <numFmt numFmtId="179" formatCode="0.00000000"/>
  </numFmts>
  <fonts count="85">
    <font>
      <sz val="11"/>
      <color theme="1"/>
      <name val="Calibri"/>
      <family val="2"/>
      <scheme val="minor"/>
    </font>
    <font>
      <b/>
      <sz val="12"/>
      <name val="Book Antiqua"/>
      <family val="1"/>
    </font>
    <font>
      <sz val="12"/>
      <name val="Book Antiqua"/>
      <family val="1"/>
    </font>
    <font>
      <b/>
      <sz val="12"/>
      <color indexed="9"/>
      <name val="Book Antiqua"/>
      <family val="1"/>
    </font>
    <font>
      <sz val="11"/>
      <name val="Book Antiqua"/>
      <family val="1"/>
    </font>
    <font>
      <sz val="12"/>
      <color indexed="9"/>
      <name val="Book Antiqua"/>
      <family val="1"/>
    </font>
    <font>
      <sz val="10"/>
      <name val="Arial"/>
      <family val="2"/>
    </font>
    <font>
      <b/>
      <sz val="11"/>
      <name val="Book Antiqua"/>
      <family val="1"/>
    </font>
    <font>
      <b/>
      <sz val="11"/>
      <color indexed="9"/>
      <name val="Book Antiqua"/>
      <family val="1"/>
    </font>
    <font>
      <sz val="10"/>
      <name val="Book Antiqua"/>
      <family val="1"/>
    </font>
    <font>
      <sz val="11"/>
      <color indexed="9"/>
      <name val="Book Antiqua"/>
      <family val="1"/>
    </font>
    <font>
      <sz val="14"/>
      <name val="AngsanaUPC"/>
      <family val="1"/>
    </font>
    <font>
      <sz val="12"/>
      <name val="¹ÙÅÁÃ¼"/>
      <charset val="129"/>
    </font>
    <font>
      <sz val="10"/>
      <color indexed="10"/>
      <name val="Arial"/>
      <family val="2"/>
    </font>
    <font>
      <b/>
      <sz val="12"/>
      <name val="Arial"/>
      <family val="2"/>
    </font>
    <font>
      <u/>
      <sz val="9"/>
      <color indexed="12"/>
      <name val="Arial"/>
      <family val="2"/>
    </font>
    <font>
      <sz val="7"/>
      <name val="Small Fonts"/>
      <family val="2"/>
    </font>
    <font>
      <b/>
      <sz val="10"/>
      <name val="Arial CE"/>
      <family val="2"/>
      <charset val="238"/>
    </font>
    <font>
      <u/>
      <sz val="9"/>
      <color indexed="36"/>
      <name val="Arial"/>
      <family val="2"/>
    </font>
    <font>
      <sz val="10"/>
      <name val="MS Sans Serif"/>
      <family val="2"/>
    </font>
    <font>
      <sz val="12"/>
      <name val="Arial"/>
      <family val="2"/>
    </font>
    <font>
      <sz val="18"/>
      <color indexed="10"/>
      <name val="Book Antiqua"/>
      <family val="1"/>
    </font>
    <font>
      <b/>
      <sz val="12"/>
      <color indexed="16"/>
      <name val="Book Antiqua"/>
      <family val="1"/>
    </font>
    <font>
      <b/>
      <u/>
      <sz val="12"/>
      <name val="Book Antiqua"/>
      <family val="1"/>
    </font>
    <font>
      <b/>
      <sz val="12"/>
      <color indexed="12"/>
      <name val="Book Antiqua"/>
      <family val="1"/>
    </font>
    <font>
      <b/>
      <sz val="16"/>
      <color indexed="12"/>
      <name val="Book Antiqua"/>
      <family val="1"/>
    </font>
    <font>
      <b/>
      <sz val="10"/>
      <name val="Book Antiqua"/>
      <family val="1"/>
    </font>
    <font>
      <sz val="11"/>
      <color indexed="12"/>
      <name val="Book Antiqua"/>
      <family val="1"/>
    </font>
    <font>
      <b/>
      <sz val="16"/>
      <color indexed="12"/>
      <name val="Arial"/>
      <family val="2"/>
    </font>
    <font>
      <b/>
      <sz val="14"/>
      <color indexed="9"/>
      <name val="Book Antiqua"/>
      <family val="1"/>
    </font>
    <font>
      <b/>
      <sz val="14"/>
      <color indexed="12"/>
      <name val="Book Antiqua"/>
      <family val="1"/>
    </font>
    <font>
      <vertAlign val="superscript"/>
      <sz val="12"/>
      <name val="Book Antiqua"/>
      <family val="1"/>
    </font>
    <font>
      <b/>
      <vertAlign val="superscript"/>
      <sz val="12"/>
      <color indexed="12"/>
      <name val="Book Antiqua"/>
      <family val="1"/>
    </font>
    <font>
      <b/>
      <sz val="14"/>
      <name val="Book Antiqua"/>
      <family val="1"/>
    </font>
    <font>
      <b/>
      <sz val="11"/>
      <color indexed="10"/>
      <name val="Book Antiqua"/>
      <family val="1"/>
    </font>
    <font>
      <sz val="12"/>
      <color indexed="56"/>
      <name val="Book Antiqua"/>
      <family val="1"/>
    </font>
    <font>
      <sz val="12"/>
      <color indexed="10"/>
      <name val="Book Antiqua"/>
      <family val="1"/>
    </font>
    <font>
      <b/>
      <sz val="11"/>
      <color indexed="8"/>
      <name val="Cambria"/>
      <family val="1"/>
    </font>
    <font>
      <b/>
      <sz val="12"/>
      <color indexed="8"/>
      <name val="Cambria"/>
      <family val="1"/>
    </font>
    <font>
      <b/>
      <sz val="12"/>
      <color indexed="9"/>
      <name val="Cambria"/>
      <family val="1"/>
    </font>
    <font>
      <b/>
      <sz val="12"/>
      <color indexed="9"/>
      <name val="Arial"/>
      <family val="2"/>
    </font>
    <font>
      <b/>
      <sz val="10"/>
      <color indexed="8"/>
      <name val="Cambria"/>
      <family val="1"/>
    </font>
    <font>
      <sz val="10"/>
      <color indexed="8"/>
      <name val="Cambria"/>
      <family val="1"/>
    </font>
    <font>
      <sz val="10"/>
      <color indexed="9"/>
      <name val="Cambria"/>
      <family val="1"/>
    </font>
    <font>
      <sz val="10"/>
      <color indexed="9"/>
      <name val="Arial"/>
      <family val="2"/>
    </font>
    <font>
      <sz val="11"/>
      <name val="Arial"/>
      <family val="2"/>
    </font>
    <font>
      <sz val="11"/>
      <color indexed="8"/>
      <name val="Cambria"/>
      <family val="1"/>
    </font>
    <font>
      <sz val="11"/>
      <color indexed="9"/>
      <name val="Cambria"/>
      <family val="1"/>
    </font>
    <font>
      <sz val="11"/>
      <color indexed="9"/>
      <name val="Arial"/>
      <family val="2"/>
    </font>
    <font>
      <b/>
      <sz val="11"/>
      <color indexed="8"/>
      <name val="Book Antiqua"/>
      <family val="1"/>
    </font>
    <font>
      <b/>
      <vertAlign val="superscript"/>
      <sz val="11"/>
      <name val="Book Antiqua"/>
      <family val="1"/>
    </font>
    <font>
      <sz val="12"/>
      <color indexed="8"/>
      <name val="Book Antiqua"/>
      <family val="1"/>
    </font>
    <font>
      <b/>
      <sz val="12"/>
      <color indexed="10"/>
      <name val="Book Antiqua"/>
      <family val="1"/>
    </font>
    <font>
      <sz val="12"/>
      <name val="Times New Roman"/>
      <family val="1"/>
    </font>
    <font>
      <b/>
      <i/>
      <sz val="11"/>
      <name val="Book Antiqua"/>
      <family val="1"/>
    </font>
    <font>
      <sz val="10"/>
      <name val="Cambria"/>
      <family val="1"/>
    </font>
    <font>
      <b/>
      <sz val="12"/>
      <name val="Bookman Old Style"/>
      <family val="1"/>
    </font>
    <font>
      <sz val="12"/>
      <name val="Bookman Old Style"/>
      <family val="1"/>
    </font>
    <font>
      <b/>
      <i/>
      <sz val="12"/>
      <name val="Book Antiqua"/>
      <family val="1"/>
    </font>
    <font>
      <b/>
      <sz val="13"/>
      <name val="Book Antiqua"/>
      <family val="1"/>
    </font>
    <font>
      <b/>
      <u/>
      <sz val="13"/>
      <name val="Book Antiqua"/>
      <family val="1"/>
    </font>
    <font>
      <i/>
      <sz val="12"/>
      <name val="Book Antiqua"/>
      <family val="1"/>
    </font>
    <font>
      <i/>
      <sz val="12"/>
      <color indexed="9"/>
      <name val="Book Antiqua"/>
      <family val="1"/>
    </font>
    <font>
      <i/>
      <sz val="11"/>
      <name val="Book Antiqua"/>
      <family val="1"/>
    </font>
    <font>
      <b/>
      <i/>
      <sz val="13"/>
      <color indexed="8"/>
      <name val="Cambria"/>
      <family val="1"/>
    </font>
    <font>
      <b/>
      <sz val="12"/>
      <color indexed="8"/>
      <name val="Book Antiqua"/>
      <family val="1"/>
    </font>
    <font>
      <sz val="13"/>
      <name val="Book Antiqua"/>
      <family val="1"/>
    </font>
    <font>
      <b/>
      <sz val="10"/>
      <name val="Arial"/>
      <family val="2"/>
    </font>
    <font>
      <b/>
      <sz val="11"/>
      <name val="Arial"/>
      <family val="2"/>
    </font>
    <font>
      <b/>
      <u/>
      <sz val="10"/>
      <name val="Arial"/>
      <family val="2"/>
    </font>
    <font>
      <sz val="11"/>
      <color theme="1"/>
      <name val="Calibri"/>
      <family val="2"/>
      <scheme val="minor"/>
    </font>
    <font>
      <sz val="12"/>
      <color theme="0"/>
      <name val="Book Antiqua"/>
      <family val="1"/>
    </font>
    <font>
      <b/>
      <sz val="12"/>
      <color theme="0"/>
      <name val="Book Antiqua"/>
      <family val="1"/>
    </font>
    <font>
      <sz val="12"/>
      <color theme="1"/>
      <name val="Book Antiqua"/>
      <family val="1"/>
    </font>
    <font>
      <sz val="11"/>
      <color theme="1"/>
      <name val="Book Antiqua"/>
      <family val="1"/>
    </font>
    <font>
      <b/>
      <sz val="11"/>
      <color theme="1"/>
      <name val="Book Antiqua"/>
      <family val="1"/>
    </font>
    <font>
      <b/>
      <sz val="12"/>
      <color theme="1"/>
      <name val="Book Antiqua"/>
      <family val="1"/>
    </font>
    <font>
      <b/>
      <sz val="20"/>
      <color theme="1"/>
      <name val="Book Antiqua"/>
      <family val="1"/>
    </font>
    <font>
      <i/>
      <sz val="12"/>
      <color theme="1"/>
      <name val="Book Antiqua"/>
      <family val="1"/>
    </font>
    <font>
      <b/>
      <i/>
      <sz val="11"/>
      <color theme="1"/>
      <name val="Book Antiqua"/>
      <family val="1"/>
    </font>
    <font>
      <b/>
      <sz val="16"/>
      <color theme="5" tint="-0.249977111117893"/>
      <name val="Book Antiqua"/>
      <family val="1"/>
    </font>
    <font>
      <strike/>
      <sz val="11"/>
      <name val="Book Antiqua"/>
      <family val="1"/>
    </font>
    <font>
      <sz val="11"/>
      <color theme="0"/>
      <name val="Book Antiqua"/>
      <family val="1"/>
    </font>
    <font>
      <b/>
      <sz val="12"/>
      <color rgb="FF0070C0"/>
      <name val="Arial"/>
      <family val="2"/>
    </font>
    <font>
      <sz val="12"/>
      <color theme="1"/>
      <name val="Aptos"/>
      <family val="2"/>
    </font>
  </fonts>
  <fills count="18">
    <fill>
      <patternFill patternType="none"/>
    </fill>
    <fill>
      <patternFill patternType="gray125"/>
    </fill>
    <fill>
      <patternFill patternType="solid">
        <fgColor indexed="26"/>
      </patternFill>
    </fill>
    <fill>
      <patternFill patternType="solid">
        <fgColor indexed="42"/>
        <bgColor indexed="64"/>
      </patternFill>
    </fill>
    <fill>
      <patternFill patternType="solid">
        <fgColor indexed="22"/>
        <bgColor indexed="64"/>
      </patternFill>
    </fill>
    <fill>
      <patternFill patternType="solid">
        <fgColor indexed="44"/>
        <bgColor indexed="64"/>
      </patternFill>
    </fill>
    <fill>
      <patternFill patternType="solid">
        <fgColor indexed="12"/>
        <bgColor indexed="64"/>
      </patternFill>
    </fill>
    <fill>
      <patternFill patternType="solid">
        <fgColor indexed="45"/>
        <bgColor indexed="64"/>
      </patternFill>
    </fill>
    <fill>
      <patternFill patternType="solid">
        <fgColor rgb="FFFFFF00"/>
        <bgColor indexed="64"/>
      </patternFill>
    </fill>
    <fill>
      <patternFill patternType="solid">
        <fgColor theme="0"/>
        <bgColor indexed="64"/>
      </patternFill>
    </fill>
    <fill>
      <patternFill patternType="solid">
        <fgColor rgb="FFFFC000"/>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theme="9" tint="0.39997558519241921"/>
        <bgColor indexed="64"/>
      </patternFill>
    </fill>
    <fill>
      <patternFill patternType="solid">
        <fgColor theme="7" tint="0.39997558519241921"/>
        <bgColor indexed="64"/>
      </patternFill>
    </fill>
    <fill>
      <patternFill patternType="solid">
        <fgColor theme="0" tint="-0.14999847407452621"/>
        <bgColor indexed="64"/>
      </patternFill>
    </fill>
    <fill>
      <patternFill patternType="solid">
        <fgColor theme="6" tint="0.39997558519241921"/>
        <bgColor indexed="64"/>
      </patternFill>
    </fill>
    <fill>
      <patternFill patternType="solid">
        <fgColor theme="6" tint="0.79998168889431442"/>
        <bgColor indexed="64"/>
      </patternFill>
    </fill>
  </fills>
  <borders count="71">
    <border>
      <left/>
      <right/>
      <top/>
      <bottom/>
      <diagonal/>
    </border>
    <border>
      <left style="thin">
        <color indexed="64"/>
      </left>
      <right style="thin">
        <color indexed="64"/>
      </right>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top style="hair">
        <color indexed="64"/>
      </top>
      <bottom style="hair">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top style="hair">
        <color indexed="64"/>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right style="thin">
        <color indexed="64"/>
      </right>
      <top style="thin">
        <color indexed="64"/>
      </top>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right/>
      <top style="thin">
        <color indexed="64"/>
      </top>
      <bottom style="hair">
        <color indexed="64"/>
      </bottom>
      <diagonal/>
    </border>
    <border>
      <left style="thin">
        <color indexed="64"/>
      </left>
      <right/>
      <top style="thin">
        <color indexed="64"/>
      </top>
      <bottom/>
      <diagonal/>
    </border>
    <border>
      <left/>
      <right/>
      <top/>
      <bottom style="hair">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top style="medium">
        <color indexed="64"/>
      </top>
      <bottom style="thin">
        <color indexed="64"/>
      </bottom>
      <diagonal/>
    </border>
    <border>
      <left/>
      <right/>
      <top style="hair">
        <color indexed="64"/>
      </top>
      <bottom style="thin">
        <color indexed="64"/>
      </bottom>
      <diagonal/>
    </border>
    <border>
      <left/>
      <right/>
      <top style="hair">
        <color indexed="64"/>
      </top>
      <bottom/>
      <diagonal/>
    </border>
    <border>
      <left style="medium">
        <color indexed="64"/>
      </left>
      <right/>
      <top style="medium">
        <color indexed="64"/>
      </top>
      <bottom/>
      <diagonal/>
    </border>
  </borders>
  <cellStyleXfs count="164">
    <xf numFmtId="0" fontId="0" fillId="0" borderId="0"/>
    <xf numFmtId="9" fontId="11" fillId="0" borderId="0"/>
    <xf numFmtId="9" fontId="11" fillId="0" borderId="0"/>
    <xf numFmtId="168" fontId="6" fillId="0" borderId="0" applyFont="0" applyFill="0" applyBorder="0" applyAlignment="0" applyProtection="0"/>
    <xf numFmtId="169" fontId="6" fillId="0" borderId="0" applyFont="0" applyFill="0" applyBorder="0" applyAlignment="0" applyProtection="0"/>
    <xf numFmtId="170" fontId="6" fillId="0" borderId="0" applyFont="0" applyFill="0" applyBorder="0" applyAlignment="0" applyProtection="0"/>
    <xf numFmtId="171" fontId="6" fillId="0" borderId="0" applyFont="0" applyFill="0" applyBorder="0" applyAlignment="0" applyProtection="0"/>
    <xf numFmtId="0" fontId="12" fillId="0" borderId="0"/>
    <xf numFmtId="43" fontId="70" fillId="0" borderId="0" applyFont="0" applyFill="0" applyBorder="0" applyAlignment="0" applyProtection="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43"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73" fontId="13" fillId="0" borderId="1">
      <alignment horizontal="right"/>
    </xf>
    <xf numFmtId="173" fontId="13" fillId="0" borderId="1">
      <alignment horizontal="right"/>
    </xf>
    <xf numFmtId="0" fontId="14" fillId="0" borderId="2" applyNumberFormat="0" applyAlignment="0" applyProtection="0">
      <alignment horizontal="left" vertical="center"/>
    </xf>
    <xf numFmtId="0" fontId="14" fillId="0" borderId="3">
      <alignment horizontal="left" vertical="center"/>
    </xf>
    <xf numFmtId="0" fontId="15"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37" fontId="16" fillId="0" borderId="0"/>
    <xf numFmtId="37" fontId="16" fillId="0" borderId="0"/>
    <xf numFmtId="174" fontId="6" fillId="0" borderId="0"/>
    <xf numFmtId="174" fontId="6" fillId="0" borderId="0"/>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4" fillId="0" borderId="0"/>
    <xf numFmtId="0" fontId="6" fillId="0" borderId="0"/>
    <xf numFmtId="0" fontId="9" fillId="0" borderId="0"/>
    <xf numFmtId="0" fontId="6" fillId="0" borderId="0"/>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4" fillId="0" borderId="0"/>
    <xf numFmtId="0" fontId="6" fillId="0" borderId="0"/>
    <xf numFmtId="0" fontId="6" fillId="0" borderId="0"/>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9" fillId="0" borderId="0"/>
    <xf numFmtId="0" fontId="9" fillId="0" borderId="0"/>
    <xf numFmtId="0" fontId="4" fillId="0" borderId="0"/>
    <xf numFmtId="0" fontId="9" fillId="0" borderId="0"/>
    <xf numFmtId="0" fontId="6" fillId="0" borderId="0"/>
    <xf numFmtId="0" fontId="4" fillId="0" borderId="0" applyNumberFormat="0" applyFill="0" applyBorder="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xf numFmtId="0" fontId="4" fillId="0" borderId="0"/>
    <xf numFmtId="0" fontId="4" fillId="0" borderId="0"/>
    <xf numFmtId="0" fontId="6" fillId="0" borderId="0"/>
    <xf numFmtId="0" fontId="6" fillId="0" borderId="0" applyNumberFormat="0" applyFont="0" applyFill="0" applyBorder="0" applyAlignment="0" applyProtection="0">
      <alignment vertical="top"/>
    </xf>
    <xf numFmtId="0" fontId="6" fillId="0" borderId="0"/>
    <xf numFmtId="0" fontId="6" fillId="2" borderId="4" applyNumberFormat="0" applyFont="0" applyAlignment="0" applyProtection="0"/>
    <xf numFmtId="0" fontId="6" fillId="2" borderId="4" applyNumberFormat="0" applyFont="0" applyAlignment="0" applyProtection="0"/>
    <xf numFmtId="0" fontId="17" fillId="0" borderId="0" applyFont="0"/>
    <xf numFmtId="0" fontId="18" fillId="0" borderId="0" applyNumberFormat="0" applyFill="0" applyBorder="0" applyAlignment="0" applyProtection="0">
      <alignment vertical="top"/>
      <protection locked="0"/>
    </xf>
    <xf numFmtId="0" fontId="18" fillId="0" borderId="0" applyNumberFormat="0" applyFill="0" applyBorder="0" applyAlignment="0" applyProtection="0">
      <alignment vertical="top"/>
      <protection locked="0"/>
    </xf>
    <xf numFmtId="0" fontId="19" fillId="0" borderId="0"/>
    <xf numFmtId="43" fontId="6" fillId="0" borderId="0" applyFont="0" applyFill="0" applyBorder="0" applyAlignment="0" applyProtection="0"/>
    <xf numFmtId="43" fontId="70"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70" fillId="0" borderId="0" applyFont="0" applyFill="0" applyBorder="0" applyAlignment="0" applyProtection="0"/>
    <xf numFmtId="43" fontId="70" fillId="0" borderId="0" applyFont="0" applyFill="0" applyBorder="0" applyAlignment="0" applyProtection="0"/>
    <xf numFmtId="43" fontId="70" fillId="0" borderId="0" applyFont="0" applyFill="0" applyBorder="0" applyAlignment="0" applyProtection="0"/>
    <xf numFmtId="43" fontId="70" fillId="0" borderId="0" applyFont="0" applyFill="0" applyBorder="0" applyAlignment="0" applyProtection="0"/>
    <xf numFmtId="43" fontId="70" fillId="0" borderId="0" applyFont="0" applyFill="0" applyBorder="0" applyAlignment="0" applyProtection="0"/>
    <xf numFmtId="43" fontId="70" fillId="0" borderId="0" applyFont="0" applyFill="0" applyBorder="0" applyAlignment="0" applyProtection="0"/>
    <xf numFmtId="43" fontId="70" fillId="0" borderId="0" applyFont="0" applyFill="0" applyBorder="0" applyAlignment="0" applyProtection="0"/>
    <xf numFmtId="43" fontId="70" fillId="0" borderId="0" applyFont="0" applyFill="0" applyBorder="0" applyAlignment="0" applyProtection="0"/>
    <xf numFmtId="43" fontId="70" fillId="0" borderId="0" applyFont="0" applyFill="0" applyBorder="0" applyAlignment="0" applyProtection="0"/>
    <xf numFmtId="43" fontId="70" fillId="0" borderId="0" applyFont="0" applyFill="0" applyBorder="0" applyAlignment="0" applyProtection="0"/>
  </cellStyleXfs>
  <cellXfs count="930">
    <xf numFmtId="0" fontId="0" fillId="0" borderId="0" xfId="0"/>
    <xf numFmtId="0" fontId="1" fillId="0" borderId="5" xfId="0" applyFont="1" applyBorder="1" applyAlignment="1">
      <alignment vertical="center"/>
    </xf>
    <xf numFmtId="0" fontId="1" fillId="0" borderId="5" xfId="0" applyFont="1" applyBorder="1" applyAlignment="1">
      <alignment horizontal="right" vertical="center"/>
    </xf>
    <xf numFmtId="0" fontId="2" fillId="0" borderId="0" xfId="0" applyFont="1" applyAlignment="1">
      <alignment vertical="center"/>
    </xf>
    <xf numFmtId="0" fontId="2" fillId="0" borderId="0" xfId="0" applyFont="1" applyAlignment="1">
      <alignment horizontal="center" vertical="center"/>
    </xf>
    <xf numFmtId="0" fontId="2" fillId="0" borderId="0" xfId="115" applyFont="1" applyAlignment="1" applyProtection="1">
      <alignment vertical="center"/>
      <protection hidden="1"/>
    </xf>
    <xf numFmtId="0" fontId="1" fillId="0" borderId="5" xfId="0" applyFont="1" applyBorder="1" applyAlignment="1">
      <alignment horizontal="center" vertical="center"/>
    </xf>
    <xf numFmtId="0" fontId="5" fillId="0" borderId="0" xfId="0" applyFont="1" applyAlignment="1">
      <alignment vertical="center"/>
    </xf>
    <xf numFmtId="0" fontId="2" fillId="0" borderId="0" xfId="111" applyNumberFormat="1" applyFont="1" applyFill="1" applyBorder="1" applyAlignment="1" applyProtection="1">
      <alignment vertical="center" wrapText="1"/>
    </xf>
    <xf numFmtId="0" fontId="2" fillId="0" borderId="0" xfId="111" applyNumberFormat="1" applyFont="1" applyFill="1" applyBorder="1" applyAlignment="1" applyProtection="1">
      <alignment vertical="center"/>
    </xf>
    <xf numFmtId="0" fontId="2" fillId="0" borderId="0" xfId="0" applyFont="1" applyAlignment="1" applyProtection="1">
      <alignment horizontal="left" vertical="center"/>
      <protection hidden="1"/>
    </xf>
    <xf numFmtId="0" fontId="2" fillId="0" borderId="0" xfId="115" applyFont="1" applyAlignment="1" applyProtection="1">
      <alignment horizontal="left" vertical="center"/>
      <protection hidden="1"/>
    </xf>
    <xf numFmtId="0" fontId="1" fillId="0" borderId="6" xfId="111" applyNumberFormat="1" applyFont="1" applyFill="1" applyBorder="1" applyAlignment="1" applyProtection="1">
      <alignment vertical="center" wrapText="1"/>
    </xf>
    <xf numFmtId="0" fontId="1" fillId="0" borderId="7" xfId="111" applyNumberFormat="1" applyFont="1" applyFill="1" applyBorder="1" applyAlignment="1" applyProtection="1">
      <alignment horizontal="center" vertical="center" wrapText="1"/>
    </xf>
    <xf numFmtId="0" fontId="1" fillId="0" borderId="8" xfId="111" applyNumberFormat="1" applyFont="1" applyFill="1" applyBorder="1" applyAlignment="1" applyProtection="1">
      <alignment horizontal="center" vertical="center" wrapText="1"/>
    </xf>
    <xf numFmtId="0" fontId="1" fillId="0" borderId="9" xfId="0" applyFont="1" applyBorder="1" applyAlignment="1">
      <alignment horizontal="center" vertical="center"/>
    </xf>
    <xf numFmtId="0" fontId="1" fillId="0" borderId="10" xfId="111" applyNumberFormat="1" applyFont="1" applyFill="1" applyBorder="1" applyAlignment="1" applyProtection="1">
      <alignment vertical="center" wrapText="1"/>
    </xf>
    <xf numFmtId="165" fontId="1" fillId="0" borderId="5" xfId="0" applyNumberFormat="1" applyFont="1" applyBorder="1" applyAlignment="1">
      <alignment horizontal="left" vertical="center"/>
    </xf>
    <xf numFmtId="165" fontId="2" fillId="0" borderId="0" xfId="0" applyNumberFormat="1" applyFont="1" applyAlignment="1">
      <alignment horizontal="left" vertical="center"/>
    </xf>
    <xf numFmtId="165" fontId="2" fillId="0" borderId="0" xfId="111" applyNumberFormat="1" applyFont="1" applyFill="1" applyBorder="1" applyAlignment="1" applyProtection="1">
      <alignment vertical="center"/>
    </xf>
    <xf numFmtId="165" fontId="2" fillId="0" borderId="0" xfId="115" applyNumberFormat="1" applyFont="1" applyAlignment="1" applyProtection="1">
      <alignment vertical="center"/>
      <protection hidden="1"/>
    </xf>
    <xf numFmtId="0" fontId="4" fillId="0" borderId="0" xfId="0" applyFont="1" applyAlignment="1" applyProtection="1">
      <alignment horizontal="justify" vertical="center"/>
      <protection hidden="1"/>
    </xf>
    <xf numFmtId="0" fontId="4" fillId="0" borderId="0" xfId="0" applyFont="1" applyAlignment="1" applyProtection="1">
      <alignment horizontal="center" vertical="center"/>
      <protection hidden="1"/>
    </xf>
    <xf numFmtId="0" fontId="4" fillId="0" borderId="0" xfId="0" applyFont="1" applyAlignment="1" applyProtection="1">
      <alignment vertical="center"/>
      <protection hidden="1"/>
    </xf>
    <xf numFmtId="0" fontId="7" fillId="0" borderId="0" xfId="115" applyFont="1" applyAlignment="1" applyProtection="1">
      <alignment vertical="center"/>
      <protection hidden="1"/>
    </xf>
    <xf numFmtId="0" fontId="4" fillId="0" borderId="0" xfId="115" applyAlignment="1" applyProtection="1">
      <alignment vertical="center"/>
      <protection hidden="1"/>
    </xf>
    <xf numFmtId="0" fontId="4" fillId="0" borderId="0" xfId="115" applyAlignment="1" applyProtection="1">
      <alignment horizontal="left" vertical="center" indent="1"/>
      <protection hidden="1"/>
    </xf>
    <xf numFmtId="0" fontId="4" fillId="0" borderId="0" xfId="114" applyFont="1" applyAlignment="1" applyProtection="1">
      <alignment vertical="center"/>
      <protection hidden="1"/>
    </xf>
    <xf numFmtId="0" fontId="7" fillId="0" borderId="0" xfId="117" applyFont="1" applyAlignment="1" applyProtection="1">
      <alignment vertical="top"/>
      <protection hidden="1"/>
    </xf>
    <xf numFmtId="0" fontId="4" fillId="0" borderId="0" xfId="114" applyFont="1" applyAlignment="1" applyProtection="1">
      <alignment vertical="top"/>
      <protection hidden="1"/>
    </xf>
    <xf numFmtId="0" fontId="4" fillId="0" borderId="0" xfId="73" applyAlignment="1">
      <alignment vertical="top"/>
    </xf>
    <xf numFmtId="0" fontId="2" fillId="0" borderId="0" xfId="73" applyFont="1" applyAlignment="1" applyProtection="1">
      <alignment horizontal="left" vertical="top" wrapText="1"/>
      <protection hidden="1"/>
    </xf>
    <xf numFmtId="0" fontId="2" fillId="0" borderId="0" xfId="73" applyFont="1" applyAlignment="1" applyProtection="1">
      <alignment vertical="center"/>
      <protection hidden="1"/>
    </xf>
    <xf numFmtId="0" fontId="4" fillId="0" borderId="0" xfId="73"/>
    <xf numFmtId="0" fontId="4" fillId="0" borderId="0" xfId="73" applyAlignment="1">
      <alignment wrapText="1"/>
    </xf>
    <xf numFmtId="0" fontId="9" fillId="0" borderId="9" xfId="114" quotePrefix="1" applyFont="1" applyBorder="1" applyAlignment="1" applyProtection="1">
      <alignment horizontal="left" vertical="center"/>
      <protection hidden="1"/>
    </xf>
    <xf numFmtId="0" fontId="14" fillId="0" borderId="9" xfId="114" applyFont="1" applyBorder="1" applyAlignment="1" applyProtection="1">
      <alignment vertical="center"/>
      <protection hidden="1"/>
    </xf>
    <xf numFmtId="0" fontId="20" fillId="0" borderId="0" xfId="114" applyFont="1" applyAlignment="1" applyProtection="1">
      <alignment vertical="center"/>
      <protection hidden="1"/>
    </xf>
    <xf numFmtId="0" fontId="20" fillId="0" borderId="0" xfId="114" applyFont="1" applyProtection="1">
      <protection hidden="1"/>
    </xf>
    <xf numFmtId="0" fontId="6" fillId="0" borderId="0" xfId="114" applyProtection="1">
      <protection hidden="1"/>
    </xf>
    <xf numFmtId="0" fontId="24" fillId="0" borderId="11" xfId="114" applyFont="1" applyBorder="1" applyAlignment="1" applyProtection="1">
      <alignment horizontal="center" vertical="center"/>
      <protection hidden="1"/>
    </xf>
    <xf numFmtId="0" fontId="6" fillId="0" borderId="0" xfId="114"/>
    <xf numFmtId="0" fontId="6" fillId="0" borderId="0" xfId="114" quotePrefix="1" applyAlignment="1">
      <alignment horizontal="left"/>
    </xf>
    <xf numFmtId="0" fontId="6" fillId="0" borderId="0" xfId="114" applyAlignment="1" applyProtection="1">
      <alignment vertical="center"/>
      <protection hidden="1"/>
    </xf>
    <xf numFmtId="0" fontId="2" fillId="0" borderId="12" xfId="114" applyFont="1" applyBorder="1" applyAlignment="1" applyProtection="1">
      <alignment vertical="center"/>
      <protection hidden="1"/>
    </xf>
    <xf numFmtId="0" fontId="2" fillId="0" borderId="0" xfId="114" applyFont="1" applyAlignment="1" applyProtection="1">
      <alignment vertical="center"/>
      <protection hidden="1"/>
    </xf>
    <xf numFmtId="0" fontId="2" fillId="0" borderId="13" xfId="114" applyFont="1" applyBorder="1" applyAlignment="1" applyProtection="1">
      <alignment vertical="center"/>
      <protection hidden="1"/>
    </xf>
    <xf numFmtId="0" fontId="2" fillId="0" borderId="14" xfId="114" applyFont="1" applyBorder="1" applyAlignment="1" applyProtection="1">
      <alignment vertical="center"/>
      <protection hidden="1"/>
    </xf>
    <xf numFmtId="0" fontId="2" fillId="0" borderId="5" xfId="114" applyFont="1" applyBorder="1" applyAlignment="1" applyProtection="1">
      <alignment vertical="center"/>
      <protection hidden="1"/>
    </xf>
    <xf numFmtId="0" fontId="2" fillId="0" borderId="15" xfId="114" applyFont="1" applyBorder="1" applyAlignment="1" applyProtection="1">
      <alignment vertical="center"/>
      <protection hidden="1"/>
    </xf>
    <xf numFmtId="0" fontId="26" fillId="0" borderId="13" xfId="114" applyFont="1" applyBorder="1" applyAlignment="1" applyProtection="1">
      <alignment vertical="center"/>
      <protection hidden="1"/>
    </xf>
    <xf numFmtId="0" fontId="9" fillId="0" borderId="13" xfId="114" applyFont="1" applyBorder="1" applyAlignment="1" applyProtection="1">
      <alignment vertical="center"/>
      <protection hidden="1"/>
    </xf>
    <xf numFmtId="0" fontId="28" fillId="0" borderId="0" xfId="114" applyFont="1" applyAlignment="1" applyProtection="1">
      <alignment vertical="center"/>
      <protection hidden="1"/>
    </xf>
    <xf numFmtId="0" fontId="9" fillId="0" borderId="15" xfId="114" applyFont="1" applyBorder="1" applyAlignment="1" applyProtection="1">
      <alignment vertical="center"/>
      <protection hidden="1"/>
    </xf>
    <xf numFmtId="0" fontId="2" fillId="0" borderId="16" xfId="114" applyFont="1" applyBorder="1" applyAlignment="1" applyProtection="1">
      <alignment vertical="center"/>
      <protection hidden="1"/>
    </xf>
    <xf numFmtId="0" fontId="9" fillId="0" borderId="0" xfId="114" applyFont="1" applyAlignment="1" applyProtection="1">
      <alignment vertical="center"/>
      <protection hidden="1"/>
    </xf>
    <xf numFmtId="0" fontId="30" fillId="0" borderId="0" xfId="73" applyFont="1" applyAlignment="1" applyProtection="1">
      <alignment horizontal="center" vertical="center" wrapText="1"/>
      <protection hidden="1"/>
    </xf>
    <xf numFmtId="0" fontId="14" fillId="0" borderId="0" xfId="73" applyFont="1" applyProtection="1">
      <protection hidden="1"/>
    </xf>
    <xf numFmtId="0" fontId="4" fillId="0" borderId="0" xfId="73" applyProtection="1">
      <protection hidden="1"/>
    </xf>
    <xf numFmtId="0" fontId="4" fillId="0" borderId="0" xfId="73" applyAlignment="1" applyProtection="1">
      <alignment vertical="top"/>
      <protection hidden="1"/>
    </xf>
    <xf numFmtId="0" fontId="2" fillId="0" borderId="0" xfId="73" applyFont="1" applyAlignment="1" applyProtection="1">
      <alignment vertical="top"/>
      <protection hidden="1"/>
    </xf>
    <xf numFmtId="0" fontId="20" fillId="0" borderId="0" xfId="73" applyFont="1" applyProtection="1">
      <protection hidden="1"/>
    </xf>
    <xf numFmtId="0" fontId="7" fillId="0" borderId="0" xfId="73" applyFont="1" applyAlignment="1" applyProtection="1">
      <alignment horizontal="center" vertical="top"/>
      <protection hidden="1"/>
    </xf>
    <xf numFmtId="0" fontId="2" fillId="0" borderId="0" xfId="73" applyFont="1" applyAlignment="1" applyProtection="1">
      <alignment horizontal="justify" vertical="center"/>
      <protection hidden="1"/>
    </xf>
    <xf numFmtId="0" fontId="20" fillId="0" borderId="0" xfId="73" applyFont="1" applyAlignment="1" applyProtection="1">
      <alignment vertical="top" wrapText="1"/>
      <protection hidden="1"/>
    </xf>
    <xf numFmtId="165" fontId="1" fillId="0" borderId="0" xfId="73" quotePrefix="1" applyNumberFormat="1" applyFont="1" applyAlignment="1" applyProtection="1">
      <alignment horizontal="left" vertical="top" wrapText="1" indent="1"/>
      <protection hidden="1"/>
    </xf>
    <xf numFmtId="0" fontId="2" fillId="0" borderId="0" xfId="73" applyFont="1" applyAlignment="1" applyProtection="1">
      <alignment horizontal="justify" vertical="top"/>
      <protection hidden="1"/>
    </xf>
    <xf numFmtId="0" fontId="24" fillId="0" borderId="0" xfId="73" applyFont="1" applyAlignment="1" applyProtection="1">
      <alignment horizontal="justify" vertical="center"/>
      <protection hidden="1"/>
    </xf>
    <xf numFmtId="0" fontId="2" fillId="0" borderId="0" xfId="73" applyFont="1" applyAlignment="1" applyProtection="1">
      <alignment horizontal="right" vertical="top" wrapText="1"/>
      <protection hidden="1"/>
    </xf>
    <xf numFmtId="0" fontId="2" fillId="0" borderId="0" xfId="73" applyFont="1" applyAlignment="1" applyProtection="1">
      <alignment horizontal="center" vertical="top" wrapText="1"/>
      <protection hidden="1"/>
    </xf>
    <xf numFmtId="0" fontId="2" fillId="8" borderId="0" xfId="73" applyFont="1" applyFill="1" applyAlignment="1" applyProtection="1">
      <alignment horizontal="justify" vertical="top"/>
      <protection hidden="1"/>
    </xf>
    <xf numFmtId="0" fontId="2" fillId="0" borderId="0" xfId="73" applyFont="1" applyAlignment="1" applyProtection="1">
      <alignment horizontal="left"/>
      <protection hidden="1"/>
    </xf>
    <xf numFmtId="0" fontId="2" fillId="0" borderId="0" xfId="73" applyFont="1" applyAlignment="1" applyProtection="1">
      <alignment horizontal="justify"/>
      <protection hidden="1"/>
    </xf>
    <xf numFmtId="0" fontId="2" fillId="0" borderId="0" xfId="73" applyFont="1" applyProtection="1">
      <protection hidden="1"/>
    </xf>
    <xf numFmtId="165" fontId="1" fillId="0" borderId="0" xfId="73" quotePrefix="1" applyNumberFormat="1" applyFont="1" applyAlignment="1" applyProtection="1">
      <alignment horizontal="left" vertical="top" wrapText="1"/>
      <protection hidden="1"/>
    </xf>
    <xf numFmtId="0" fontId="24" fillId="0" borderId="0" xfId="73" applyFont="1" applyAlignment="1" applyProtection="1">
      <alignment horizontal="center" vertical="top"/>
      <protection hidden="1"/>
    </xf>
    <xf numFmtId="0" fontId="7" fillId="0" borderId="5" xfId="73" applyFont="1" applyBorder="1" applyAlignment="1">
      <alignment horizontal="left" vertical="center"/>
    </xf>
    <xf numFmtId="0" fontId="7" fillId="0" borderId="5" xfId="73" applyFont="1" applyBorder="1" applyAlignment="1">
      <alignment horizontal="justify" vertical="center"/>
    </xf>
    <xf numFmtId="0" fontId="7" fillId="0" borderId="5" xfId="73" applyFont="1" applyBorder="1" applyAlignment="1">
      <alignment horizontal="center" vertical="center"/>
    </xf>
    <xf numFmtId="0" fontId="7" fillId="0" borderId="5" xfId="73" applyFont="1" applyBorder="1" applyAlignment="1">
      <alignment horizontal="right" vertical="center"/>
    </xf>
    <xf numFmtId="0" fontId="5" fillId="0" borderId="0" xfId="114" applyFont="1" applyAlignment="1" applyProtection="1">
      <alignment vertical="top"/>
      <protection hidden="1"/>
    </xf>
    <xf numFmtId="0" fontId="4" fillId="0" borderId="0" xfId="73" applyAlignment="1">
      <alignment horizontal="left" vertical="center"/>
    </xf>
    <xf numFmtId="0" fontId="4" fillId="0" borderId="0" xfId="73" applyAlignment="1">
      <alignment horizontal="justify" vertical="center"/>
    </xf>
    <xf numFmtId="0" fontId="4" fillId="0" borderId="0" xfId="73" applyAlignment="1">
      <alignment horizontal="center" vertical="center"/>
    </xf>
    <xf numFmtId="0" fontId="4" fillId="0" borderId="0" xfId="73" applyAlignment="1">
      <alignment vertical="center"/>
    </xf>
    <xf numFmtId="0" fontId="10" fillId="0" borderId="0" xfId="73" applyFont="1" applyAlignment="1" applyProtection="1">
      <alignment vertical="center"/>
      <protection hidden="1"/>
    </xf>
    <xf numFmtId="0" fontId="8" fillId="0" borderId="0" xfId="114" applyFont="1" applyAlignment="1" applyProtection="1">
      <alignment vertical="center"/>
      <protection hidden="1"/>
    </xf>
    <xf numFmtId="0" fontId="8" fillId="0" borderId="0" xfId="114" applyFont="1" applyAlignment="1" applyProtection="1">
      <alignment horizontal="center" vertical="center"/>
      <protection hidden="1"/>
    </xf>
    <xf numFmtId="0" fontId="4" fillId="0" borderId="0" xfId="114" applyFont="1" applyAlignment="1" applyProtection="1">
      <alignment horizontal="left" vertical="center" indent="1"/>
      <protection hidden="1"/>
    </xf>
    <xf numFmtId="0" fontId="4" fillId="0" borderId="0" xfId="117" applyFont="1" applyAlignment="1" applyProtection="1">
      <alignment horizontal="left" vertical="center" indent="1"/>
      <protection hidden="1"/>
    </xf>
    <xf numFmtId="176" fontId="7" fillId="0" borderId="17" xfId="114" applyNumberFormat="1" applyFont="1" applyBorder="1" applyAlignment="1" applyProtection="1">
      <alignment horizontal="center" vertical="center"/>
      <protection hidden="1"/>
    </xf>
    <xf numFmtId="0" fontId="3" fillId="0" borderId="0" xfId="114" applyFont="1" applyAlignment="1" applyProtection="1">
      <alignment vertical="top"/>
      <protection hidden="1"/>
    </xf>
    <xf numFmtId="0" fontId="35" fillId="0" borderId="0" xfId="114" applyFont="1" applyAlignment="1" applyProtection="1">
      <alignment vertical="top"/>
      <protection hidden="1"/>
    </xf>
    <xf numFmtId="10" fontId="7" fillId="3" borderId="9" xfId="114" applyNumberFormat="1" applyFont="1" applyFill="1" applyBorder="1" applyAlignment="1" applyProtection="1">
      <alignment horizontal="right" vertical="center" wrapText="1"/>
      <protection locked="0"/>
    </xf>
    <xf numFmtId="2" fontId="3" fillId="0" borderId="0" xfId="114" applyNumberFormat="1" applyFont="1" applyAlignment="1" applyProtection="1">
      <alignment vertical="top"/>
      <protection hidden="1"/>
    </xf>
    <xf numFmtId="0" fontId="36" fillId="0" borderId="0" xfId="114" applyFont="1" applyAlignment="1" applyProtection="1">
      <alignment vertical="top"/>
      <protection hidden="1"/>
    </xf>
    <xf numFmtId="0" fontId="4" fillId="0" borderId="0" xfId="114" applyFont="1" applyAlignment="1" applyProtection="1">
      <alignment horizontal="left" vertical="center" wrapText="1"/>
      <protection hidden="1"/>
    </xf>
    <xf numFmtId="0" fontId="7" fillId="0" borderId="0" xfId="73" applyFont="1" applyAlignment="1">
      <alignment horizontal="right" vertical="center"/>
    </xf>
    <xf numFmtId="0" fontId="7" fillId="0" borderId="0" xfId="73" applyFont="1" applyAlignment="1">
      <alignment horizontal="justify" vertical="center"/>
    </xf>
    <xf numFmtId="0" fontId="10" fillId="0" borderId="0" xfId="73" applyFont="1" applyAlignment="1" applyProtection="1">
      <alignment horizontal="right" vertical="center"/>
      <protection hidden="1"/>
    </xf>
    <xf numFmtId="0" fontId="10" fillId="0" borderId="0" xfId="73" applyFont="1" applyAlignment="1" applyProtection="1">
      <alignment horizontal="center" vertical="center"/>
      <protection hidden="1"/>
    </xf>
    <xf numFmtId="0" fontId="10" fillId="0" borderId="0" xfId="73" applyFont="1" applyAlignment="1" applyProtection="1">
      <alignment horizontal="justify" vertical="center"/>
      <protection hidden="1"/>
    </xf>
    <xf numFmtId="0" fontId="8" fillId="0" borderId="0" xfId="73" applyFont="1" applyAlignment="1" applyProtection="1">
      <alignment horizontal="right" vertical="center"/>
      <protection hidden="1"/>
    </xf>
    <xf numFmtId="0" fontId="10" fillId="0" borderId="0" xfId="114" applyFont="1" applyAlignment="1" applyProtection="1">
      <alignment vertical="center"/>
      <protection hidden="1"/>
    </xf>
    <xf numFmtId="0" fontId="10" fillId="0" borderId="0" xfId="114" applyFont="1" applyAlignment="1" applyProtection="1">
      <alignment horizontal="right" vertical="center"/>
      <protection hidden="1"/>
    </xf>
    <xf numFmtId="0" fontId="10" fillId="0" borderId="0" xfId="114" applyFont="1" applyAlignment="1" applyProtection="1">
      <alignment horizontal="left" vertical="center"/>
      <protection hidden="1"/>
    </xf>
    <xf numFmtId="0" fontId="2" fillId="0" borderId="0" xfId="114" applyFont="1" applyAlignment="1" applyProtection="1">
      <alignment vertical="top"/>
      <protection hidden="1"/>
    </xf>
    <xf numFmtId="0" fontId="7" fillId="0" borderId="5" xfId="73" applyFont="1" applyBorder="1" applyAlignment="1" applyProtection="1">
      <alignment horizontal="left" vertical="center"/>
      <protection hidden="1"/>
    </xf>
    <xf numFmtId="0" fontId="7" fillId="0" borderId="5" xfId="73" applyFont="1" applyBorder="1" applyAlignment="1" applyProtection="1">
      <alignment horizontal="justify" vertical="center"/>
      <protection hidden="1"/>
    </xf>
    <xf numFmtId="0" fontId="7" fillId="0" borderId="5" xfId="73" applyFont="1" applyBorder="1" applyAlignment="1" applyProtection="1">
      <alignment vertical="center"/>
      <protection hidden="1"/>
    </xf>
    <xf numFmtId="0" fontId="7" fillId="0" borderId="5" xfId="73" applyFont="1" applyBorder="1" applyAlignment="1" applyProtection="1">
      <alignment horizontal="right" vertical="center"/>
      <protection hidden="1"/>
    </xf>
    <xf numFmtId="0" fontId="4" fillId="0" borderId="0" xfId="73" applyAlignment="1" applyProtection="1">
      <alignment horizontal="left" vertical="center"/>
      <protection hidden="1"/>
    </xf>
    <xf numFmtId="0" fontId="4" fillId="0" borderId="0" xfId="73" applyAlignment="1" applyProtection="1">
      <alignment horizontal="justify" vertical="center"/>
      <protection hidden="1"/>
    </xf>
    <xf numFmtId="0" fontId="4" fillId="0" borderId="0" xfId="73" applyAlignment="1" applyProtection="1">
      <alignment vertical="center"/>
      <protection hidden="1"/>
    </xf>
    <xf numFmtId="0" fontId="1" fillId="0" borderId="0" xfId="114" applyFont="1" applyAlignment="1" applyProtection="1">
      <alignment horizontal="center" vertical="top"/>
      <protection hidden="1"/>
    </xf>
    <xf numFmtId="0" fontId="7" fillId="0" borderId="0" xfId="114" applyFont="1" applyAlignment="1" applyProtection="1">
      <alignment vertical="center"/>
      <protection hidden="1"/>
    </xf>
    <xf numFmtId="0" fontId="7" fillId="0" borderId="5" xfId="114" applyFont="1" applyBorder="1" applyAlignment="1" applyProtection="1">
      <alignment vertical="top"/>
      <protection hidden="1"/>
    </xf>
    <xf numFmtId="0" fontId="7" fillId="0" borderId="17" xfId="114" applyFont="1" applyBorder="1" applyAlignment="1" applyProtection="1">
      <alignment horizontal="justify" vertical="top" wrapText="1"/>
      <protection hidden="1"/>
    </xf>
    <xf numFmtId="0" fontId="7" fillId="0" borderId="17" xfId="114" applyFont="1" applyBorder="1" applyAlignment="1" applyProtection="1">
      <alignment horizontal="right" vertical="center" wrapText="1" indent="5"/>
      <protection hidden="1"/>
    </xf>
    <xf numFmtId="4" fontId="7" fillId="0" borderId="17" xfId="114" applyNumberFormat="1" applyFont="1" applyBorder="1" applyAlignment="1" applyProtection="1">
      <alignment vertical="center"/>
      <protection hidden="1"/>
    </xf>
    <xf numFmtId="0" fontId="4" fillId="0" borderId="18" xfId="114" applyFont="1" applyBorder="1" applyAlignment="1" applyProtection="1">
      <alignment horizontal="center" vertical="center"/>
      <protection hidden="1"/>
    </xf>
    <xf numFmtId="0" fontId="4" fillId="0" borderId="18" xfId="114" applyFont="1" applyBorder="1" applyAlignment="1" applyProtection="1">
      <alignment vertical="center"/>
      <protection hidden="1"/>
    </xf>
    <xf numFmtId="4" fontId="7" fillId="0" borderId="17" xfId="114" applyNumberFormat="1" applyFont="1" applyBorder="1" applyAlignment="1" applyProtection="1">
      <alignment horizontal="right" vertical="center"/>
      <protection hidden="1"/>
    </xf>
    <xf numFmtId="4" fontId="7" fillId="0" borderId="17" xfId="114" applyNumberFormat="1" applyFont="1" applyBorder="1" applyAlignment="1" applyProtection="1">
      <alignment vertical="center" wrapText="1"/>
      <protection hidden="1"/>
    </xf>
    <xf numFmtId="3" fontId="26" fillId="0" borderId="18" xfId="114" applyNumberFormat="1" applyFont="1" applyBorder="1" applyAlignment="1" applyProtection="1">
      <alignment horizontal="justify" vertical="center" wrapText="1"/>
      <protection hidden="1"/>
    </xf>
    <xf numFmtId="0" fontId="4" fillId="0" borderId="0" xfId="114" applyFont="1" applyAlignment="1" applyProtection="1">
      <alignment horizontal="center" vertical="center"/>
      <protection hidden="1"/>
    </xf>
    <xf numFmtId="0" fontId="7" fillId="0" borderId="0" xfId="114" applyFont="1" applyAlignment="1" applyProtection="1">
      <alignment horizontal="left" vertical="center" wrapText="1"/>
      <protection hidden="1"/>
    </xf>
    <xf numFmtId="0" fontId="7" fillId="0" borderId="0" xfId="114" applyFont="1" applyAlignment="1" applyProtection="1">
      <alignment horizontal="right" vertical="center" wrapText="1"/>
      <protection hidden="1"/>
    </xf>
    <xf numFmtId="0" fontId="7" fillId="0" borderId="0" xfId="73" applyFont="1" applyAlignment="1" applyProtection="1">
      <alignment horizontal="right" vertical="center"/>
      <protection hidden="1"/>
    </xf>
    <xf numFmtId="0" fontId="7" fillId="0" borderId="0" xfId="73" applyFont="1" applyAlignment="1" applyProtection="1">
      <alignment horizontal="justify" vertical="center"/>
      <protection hidden="1"/>
    </xf>
    <xf numFmtId="0" fontId="4" fillId="0" borderId="0" xfId="73" applyAlignment="1" applyProtection="1">
      <alignment horizontal="right" vertical="center"/>
      <protection hidden="1"/>
    </xf>
    <xf numFmtId="0" fontId="4" fillId="0" borderId="0" xfId="73" applyAlignment="1" applyProtection="1">
      <alignment horizontal="center" vertical="center"/>
      <protection hidden="1"/>
    </xf>
    <xf numFmtId="0" fontId="4" fillId="0" borderId="0" xfId="114" applyFont="1" applyAlignment="1" applyProtection="1">
      <alignment horizontal="right" vertical="center"/>
      <protection hidden="1"/>
    </xf>
    <xf numFmtId="0" fontId="4" fillId="0" borderId="0" xfId="114" applyFont="1" applyAlignment="1" applyProtection="1">
      <alignment horizontal="left" vertical="center"/>
      <protection hidden="1"/>
    </xf>
    <xf numFmtId="0" fontId="2" fillId="0" borderId="0" xfId="114" applyFont="1" applyAlignment="1" applyProtection="1">
      <alignment horizontal="right"/>
      <protection hidden="1"/>
    </xf>
    <xf numFmtId="0" fontId="4" fillId="0" borderId="18" xfId="114" applyFont="1" applyBorder="1" applyAlignment="1" applyProtection="1">
      <alignment horizontal="justify" vertical="top" wrapText="1"/>
      <protection hidden="1"/>
    </xf>
    <xf numFmtId="0" fontId="37" fillId="0" borderId="0" xfId="113" applyNumberFormat="1" applyFont="1" applyFill="1" applyBorder="1" applyAlignment="1" applyProtection="1">
      <alignment horizontal="center" vertical="center"/>
      <protection hidden="1"/>
    </xf>
    <xf numFmtId="0" fontId="38" fillId="0" borderId="0" xfId="113" applyNumberFormat="1" applyFont="1" applyFill="1" applyBorder="1" applyAlignment="1" applyProtection="1">
      <alignment horizontal="center" vertical="center"/>
      <protection hidden="1"/>
    </xf>
    <xf numFmtId="0" fontId="38" fillId="0" borderId="0" xfId="113" applyNumberFormat="1" applyFont="1" applyFill="1" applyBorder="1" applyAlignment="1" applyProtection="1">
      <alignment horizontal="center" vertical="top"/>
      <protection hidden="1"/>
    </xf>
    <xf numFmtId="0" fontId="39" fillId="0" borderId="0" xfId="113" applyNumberFormat="1" applyFont="1" applyFill="1" applyBorder="1" applyAlignment="1" applyProtection="1">
      <alignment horizontal="center" vertical="top"/>
      <protection hidden="1"/>
    </xf>
    <xf numFmtId="0" fontId="40" fillId="0" borderId="0" xfId="113" applyNumberFormat="1" applyFont="1" applyFill="1" applyBorder="1" applyAlignment="1" applyProtection="1">
      <alignment horizontal="center" vertical="top"/>
      <protection hidden="1"/>
    </xf>
    <xf numFmtId="0" fontId="14" fillId="0" borderId="0" xfId="113" applyNumberFormat="1" applyFont="1" applyFill="1" applyBorder="1" applyAlignment="1" applyProtection="1">
      <alignment horizontal="center" vertical="top"/>
      <protection hidden="1"/>
    </xf>
    <xf numFmtId="0" fontId="7" fillId="0" borderId="5" xfId="73" applyFont="1" applyBorder="1" applyAlignment="1" applyProtection="1">
      <alignment horizontal="center" vertical="center"/>
      <protection hidden="1"/>
    </xf>
    <xf numFmtId="0" fontId="37" fillId="0" borderId="0" xfId="113" applyNumberFormat="1" applyFont="1" applyFill="1" applyBorder="1" applyAlignment="1" applyProtection="1">
      <alignment vertical="center"/>
      <protection hidden="1"/>
    </xf>
    <xf numFmtId="0" fontId="41" fillId="0" borderId="0" xfId="113" applyNumberFormat="1" applyFont="1" applyFill="1" applyBorder="1" applyAlignment="1" applyProtection="1">
      <alignment vertical="center"/>
      <protection hidden="1"/>
    </xf>
    <xf numFmtId="0" fontId="41" fillId="0" borderId="0" xfId="113" applyNumberFormat="1" applyFont="1" applyFill="1" applyBorder="1" applyAlignment="1" applyProtection="1">
      <alignment vertical="top"/>
      <protection hidden="1"/>
    </xf>
    <xf numFmtId="0" fontId="42" fillId="0" borderId="0" xfId="113" applyNumberFormat="1" applyFont="1" applyFill="1" applyBorder="1" applyAlignment="1" applyProtection="1">
      <alignment vertical="top"/>
      <protection hidden="1"/>
    </xf>
    <xf numFmtId="0" fontId="43" fillId="0" borderId="0" xfId="113" applyNumberFormat="1" applyFont="1" applyFill="1" applyBorder="1" applyAlignment="1" applyProtection="1">
      <alignment vertical="top"/>
      <protection hidden="1"/>
    </xf>
    <xf numFmtId="0" fontId="44" fillId="0" borderId="0" xfId="113" applyNumberFormat="1" applyFont="1" applyFill="1" applyBorder="1" applyAlignment="1" applyProtection="1">
      <alignment vertical="top"/>
      <protection hidden="1"/>
    </xf>
    <xf numFmtId="0" fontId="6" fillId="0" borderId="0" xfId="113" applyNumberFormat="1" applyFont="1" applyFill="1" applyBorder="1" applyAlignment="1" applyProtection="1">
      <alignment vertical="top"/>
      <protection hidden="1"/>
    </xf>
    <xf numFmtId="0" fontId="4" fillId="0" borderId="0" xfId="73" applyAlignment="1" applyProtection="1">
      <alignment horizontal="left" vertical="center" indent="1"/>
      <protection hidden="1"/>
    </xf>
    <xf numFmtId="0" fontId="7" fillId="0" borderId="0" xfId="73" applyFont="1" applyAlignment="1" applyProtection="1">
      <alignment horizontal="center" vertical="center"/>
      <protection hidden="1"/>
    </xf>
    <xf numFmtId="0" fontId="4" fillId="0" borderId="0" xfId="113" applyFont="1" applyAlignment="1" applyProtection="1">
      <alignment vertical="top"/>
      <protection hidden="1"/>
    </xf>
    <xf numFmtId="0" fontId="4" fillId="0" borderId="0" xfId="113" applyFont="1" applyAlignment="1" applyProtection="1">
      <alignment vertical="center"/>
      <protection hidden="1"/>
    </xf>
    <xf numFmtId="0" fontId="4" fillId="0" borderId="0" xfId="113" applyFont="1" applyAlignment="1" applyProtection="1">
      <alignment vertical="center" wrapText="1"/>
      <protection hidden="1"/>
    </xf>
    <xf numFmtId="0" fontId="41" fillId="0" borderId="0" xfId="113" applyNumberFormat="1" applyFont="1" applyFill="1" applyBorder="1" applyAlignment="1" applyProtection="1">
      <alignment vertical="top" wrapText="1"/>
      <protection hidden="1"/>
    </xf>
    <xf numFmtId="0" fontId="4" fillId="0" borderId="0" xfId="113" applyNumberFormat="1" applyFont="1" applyFill="1" applyBorder="1" applyAlignment="1" applyProtection="1">
      <alignment vertical="center"/>
      <protection hidden="1"/>
    </xf>
    <xf numFmtId="0" fontId="4" fillId="0" borderId="9" xfId="113" applyFont="1" applyBorder="1" applyAlignment="1" applyProtection="1">
      <alignment horizontal="center" vertical="top"/>
      <protection hidden="1"/>
    </xf>
    <xf numFmtId="4" fontId="4" fillId="3" borderId="9" xfId="113" applyNumberFormat="1" applyFont="1" applyFill="1" applyBorder="1" applyAlignment="1" applyProtection="1">
      <alignment horizontal="right" vertical="center"/>
      <protection locked="0"/>
    </xf>
    <xf numFmtId="10" fontId="4" fillId="3" borderId="9" xfId="113" applyNumberFormat="1" applyFont="1" applyFill="1" applyBorder="1" applyAlignment="1" applyProtection="1">
      <alignment horizontal="right" vertical="center"/>
      <protection locked="0"/>
    </xf>
    <xf numFmtId="0" fontId="45" fillId="0" borderId="0" xfId="113" applyNumberFormat="1" applyFont="1" applyFill="1" applyBorder="1" applyAlignment="1" applyProtection="1">
      <alignment vertical="top"/>
      <protection hidden="1"/>
    </xf>
    <xf numFmtId="0" fontId="4" fillId="0" borderId="17" xfId="113" applyFont="1" applyBorder="1" applyAlignment="1" applyProtection="1">
      <alignment horizontal="center" vertical="top"/>
      <protection hidden="1"/>
    </xf>
    <xf numFmtId="0" fontId="37" fillId="0" borderId="0" xfId="113" applyNumberFormat="1" applyFont="1" applyFill="1" applyBorder="1" applyAlignment="1" applyProtection="1">
      <alignment vertical="top"/>
      <protection hidden="1"/>
    </xf>
    <xf numFmtId="0" fontId="46" fillId="0" borderId="0" xfId="113" applyNumberFormat="1" applyFont="1" applyFill="1" applyBorder="1" applyAlignment="1" applyProtection="1">
      <alignment vertical="top"/>
      <protection hidden="1"/>
    </xf>
    <xf numFmtId="0" fontId="47" fillId="0" borderId="0" xfId="113" applyNumberFormat="1" applyFont="1" applyFill="1" applyBorder="1" applyAlignment="1" applyProtection="1">
      <alignment vertical="top"/>
      <protection hidden="1"/>
    </xf>
    <xf numFmtId="0" fontId="48" fillId="0" borderId="0" xfId="113" applyNumberFormat="1" applyFont="1" applyFill="1" applyBorder="1" applyAlignment="1" applyProtection="1">
      <alignment vertical="top"/>
      <protection hidden="1"/>
    </xf>
    <xf numFmtId="0" fontId="7" fillId="0" borderId="19" xfId="113" applyFont="1" applyBorder="1" applyAlignment="1" applyProtection="1">
      <alignment horizontal="center" vertical="center" wrapText="1"/>
      <protection hidden="1"/>
    </xf>
    <xf numFmtId="0" fontId="4" fillId="0" borderId="20" xfId="113" applyFont="1" applyBorder="1" applyAlignment="1" applyProtection="1">
      <alignment horizontal="right" vertical="center"/>
      <protection hidden="1"/>
    </xf>
    <xf numFmtId="177" fontId="37" fillId="0" borderId="0" xfId="113" applyNumberFormat="1" applyFont="1" applyFill="1" applyBorder="1" applyAlignment="1" applyProtection="1">
      <alignment vertical="top"/>
      <protection hidden="1"/>
    </xf>
    <xf numFmtId="0" fontId="49" fillId="0" borderId="0" xfId="113" applyNumberFormat="1" applyFont="1" applyFill="1" applyBorder="1" applyAlignment="1" applyProtection="1">
      <alignment horizontal="left" vertical="center" indent="3"/>
      <protection hidden="1"/>
    </xf>
    <xf numFmtId="0" fontId="7" fillId="0" borderId="18" xfId="113" applyFont="1" applyBorder="1" applyAlignment="1" applyProtection="1">
      <alignment horizontal="center" vertical="center" wrapText="1"/>
      <protection hidden="1"/>
    </xf>
    <xf numFmtId="0" fontId="4" fillId="0" borderId="21" xfId="113" applyFont="1" applyBorder="1" applyAlignment="1" applyProtection="1">
      <alignment horizontal="right" vertical="center"/>
      <protection hidden="1"/>
    </xf>
    <xf numFmtId="0" fontId="7" fillId="0" borderId="0" xfId="113" applyFont="1" applyAlignment="1" applyProtection="1">
      <alignment horizontal="center" vertical="center" wrapText="1"/>
      <protection hidden="1"/>
    </xf>
    <xf numFmtId="0" fontId="4" fillId="0" borderId="16" xfId="113" applyFont="1" applyBorder="1" applyAlignment="1" applyProtection="1">
      <alignment vertical="center"/>
      <protection hidden="1"/>
    </xf>
    <xf numFmtId="0" fontId="4" fillId="0" borderId="0" xfId="113" applyFont="1" applyBorder="1" applyAlignment="1" applyProtection="1">
      <alignment horizontal="center" vertical="center"/>
      <protection hidden="1"/>
    </xf>
    <xf numFmtId="0" fontId="7" fillId="0" borderId="0" xfId="113" applyFont="1" applyBorder="1" applyAlignment="1" applyProtection="1">
      <alignment horizontal="center" vertical="center" wrapText="1"/>
      <protection hidden="1"/>
    </xf>
    <xf numFmtId="0" fontId="4" fillId="0" borderId="0" xfId="113" applyNumberFormat="1" applyFont="1" applyFill="1" applyBorder="1" applyAlignment="1" applyProtection="1">
      <alignment horizontal="left" vertical="center" indent="6"/>
      <protection hidden="1"/>
    </xf>
    <xf numFmtId="0" fontId="4" fillId="0" borderId="0" xfId="113" applyFont="1" applyBorder="1" applyAlignment="1" applyProtection="1">
      <alignment horizontal="justify" vertical="center"/>
      <protection hidden="1"/>
    </xf>
    <xf numFmtId="0" fontId="4" fillId="0" borderId="0" xfId="113" applyNumberFormat="1" applyFont="1" applyFill="1" applyBorder="1" applyAlignment="1" applyProtection="1">
      <alignment vertical="center" wrapText="1"/>
      <protection hidden="1"/>
    </xf>
    <xf numFmtId="0" fontId="4" fillId="0" borderId="0" xfId="107" applyFont="1" applyAlignment="1" applyProtection="1">
      <alignment vertical="center"/>
      <protection hidden="1"/>
    </xf>
    <xf numFmtId="165" fontId="4" fillId="0" borderId="0" xfId="73" applyNumberFormat="1" applyAlignment="1" applyProtection="1">
      <alignment horizontal="center" vertical="center"/>
      <protection hidden="1"/>
    </xf>
    <xf numFmtId="0" fontId="9" fillId="0" borderId="0" xfId="107" applyProtection="1">
      <protection hidden="1"/>
    </xf>
    <xf numFmtId="175" fontId="7" fillId="0" borderId="0" xfId="107" applyNumberFormat="1" applyFont="1" applyAlignment="1" applyProtection="1">
      <alignment vertical="center"/>
      <protection hidden="1"/>
    </xf>
    <xf numFmtId="0" fontId="7" fillId="0" borderId="0" xfId="107" applyFont="1" applyAlignment="1" applyProtection="1">
      <alignment horizontal="right" vertical="center"/>
      <protection hidden="1"/>
    </xf>
    <xf numFmtId="0" fontId="37" fillId="0" borderId="0" xfId="107" applyFont="1" applyAlignment="1" applyProtection="1">
      <alignment horizontal="left" vertical="center"/>
      <protection hidden="1"/>
    </xf>
    <xf numFmtId="0" fontId="7" fillId="0" borderId="0" xfId="107" applyFont="1" applyAlignment="1" applyProtection="1">
      <alignment horizontal="left" vertical="center" indent="2"/>
      <protection hidden="1"/>
    </xf>
    <xf numFmtId="0" fontId="4" fillId="0" borderId="0" xfId="107" applyFont="1" applyAlignment="1" applyProtection="1">
      <alignment horizontal="left" vertical="center" indent="1"/>
      <protection hidden="1"/>
    </xf>
    <xf numFmtId="0" fontId="4" fillId="0" borderId="0" xfId="73" applyAlignment="1" applyProtection="1">
      <alignment horizontal="center" vertical="center" wrapText="1"/>
      <protection hidden="1"/>
    </xf>
    <xf numFmtId="0" fontId="4" fillId="0" borderId="0" xfId="73" applyAlignment="1" applyProtection="1">
      <alignment vertical="center" wrapText="1"/>
      <protection hidden="1"/>
    </xf>
    <xf numFmtId="0" fontId="7" fillId="0" borderId="9" xfId="73" applyFont="1" applyBorder="1" applyAlignment="1" applyProtection="1">
      <alignment horizontal="center" vertical="center" wrapText="1"/>
      <protection hidden="1"/>
    </xf>
    <xf numFmtId="0" fontId="7" fillId="0" borderId="9" xfId="73" applyFont="1" applyBorder="1" applyAlignment="1" applyProtection="1">
      <alignment vertical="center" wrapText="1"/>
      <protection hidden="1"/>
    </xf>
    <xf numFmtId="0" fontId="7" fillId="0" borderId="9" xfId="73" quotePrefix="1" applyFont="1" applyBorder="1" applyAlignment="1" applyProtection="1">
      <alignment horizontal="center" vertical="center"/>
      <protection hidden="1"/>
    </xf>
    <xf numFmtId="0" fontId="4" fillId="0" borderId="9" xfId="73" applyBorder="1" applyAlignment="1" applyProtection="1">
      <alignment horizontal="center" vertical="center"/>
      <protection hidden="1"/>
    </xf>
    <xf numFmtId="0" fontId="4" fillId="3" borderId="9" xfId="73" applyFill="1" applyBorder="1" applyAlignment="1" applyProtection="1">
      <alignment vertical="center"/>
      <protection locked="0"/>
    </xf>
    <xf numFmtId="2" fontId="4" fillId="3" borderId="9" xfId="73" applyNumberFormat="1" applyFill="1" applyBorder="1" applyAlignment="1" applyProtection="1">
      <alignment vertical="center"/>
      <protection locked="0"/>
    </xf>
    <xf numFmtId="10" fontId="4" fillId="3" borderId="9" xfId="73" applyNumberFormat="1" applyFill="1" applyBorder="1" applyAlignment="1" applyProtection="1">
      <alignment vertical="center"/>
      <protection locked="0"/>
    </xf>
    <xf numFmtId="0" fontId="4" fillId="0" borderId="9" xfId="73" applyBorder="1" applyAlignment="1" applyProtection="1">
      <alignment vertical="center"/>
      <protection hidden="1"/>
    </xf>
    <xf numFmtId="0" fontId="7" fillId="0" borderId="9" xfId="73" applyFont="1" applyBorder="1" applyAlignment="1" applyProtection="1">
      <alignment horizontal="center" vertical="center"/>
      <protection hidden="1"/>
    </xf>
    <xf numFmtId="0" fontId="7" fillId="0" borderId="9" xfId="73" applyFont="1" applyBorder="1" applyAlignment="1" applyProtection="1">
      <alignment vertical="center"/>
      <protection hidden="1"/>
    </xf>
    <xf numFmtId="0" fontId="7" fillId="0" borderId="0" xfId="73" applyFont="1" applyProtection="1">
      <protection hidden="1"/>
    </xf>
    <xf numFmtId="0" fontId="7" fillId="0" borderId="0" xfId="73" quotePrefix="1" applyFont="1" applyAlignment="1" applyProtection="1">
      <alignment horizontal="center" vertical="center"/>
      <protection hidden="1"/>
    </xf>
    <xf numFmtId="0" fontId="7" fillId="0" borderId="5" xfId="106" applyFont="1" applyBorder="1" applyAlignment="1">
      <alignment vertical="center"/>
    </xf>
    <xf numFmtId="0" fontId="4" fillId="0" borderId="5" xfId="106" applyFont="1" applyBorder="1" applyAlignment="1">
      <alignment vertical="center"/>
    </xf>
    <xf numFmtId="0" fontId="7" fillId="0" borderId="5" xfId="106" applyFont="1" applyBorder="1" applyAlignment="1">
      <alignment horizontal="right" vertical="center"/>
    </xf>
    <xf numFmtId="0" fontId="4" fillId="0" borderId="0" xfId="106" applyFont="1" applyAlignment="1">
      <alignment vertical="center"/>
    </xf>
    <xf numFmtId="0" fontId="4" fillId="0" borderId="0" xfId="106" applyFont="1"/>
    <xf numFmtId="0" fontId="10" fillId="0" borderId="0" xfId="106" applyFont="1"/>
    <xf numFmtId="0" fontId="10" fillId="0" borderId="0" xfId="106" applyFont="1" applyAlignment="1">
      <alignment horizontal="center" vertical="center"/>
    </xf>
    <xf numFmtId="0" fontId="7" fillId="0" borderId="0" xfId="106" applyFont="1" applyAlignment="1">
      <alignment horizontal="center" vertical="center"/>
    </xf>
    <xf numFmtId="0" fontId="4" fillId="0" borderId="0" xfId="106" applyFont="1" applyAlignment="1">
      <alignment horizontal="left" vertical="center"/>
    </xf>
    <xf numFmtId="0" fontId="10" fillId="0" borderId="0" xfId="106" applyFont="1" applyAlignment="1">
      <alignment horizontal="center"/>
    </xf>
    <xf numFmtId="175" fontId="4" fillId="0" borderId="0" xfId="106" applyNumberFormat="1" applyFont="1" applyAlignment="1">
      <alignment horizontal="left" vertical="center"/>
    </xf>
    <xf numFmtId="0" fontId="4" fillId="0" borderId="0" xfId="108" applyAlignment="1">
      <alignment horizontal="left" vertical="center"/>
    </xf>
    <xf numFmtId="0" fontId="7" fillId="0" borderId="0" xfId="108" applyFont="1" applyAlignment="1">
      <alignment horizontal="left" vertical="center"/>
    </xf>
    <xf numFmtId="0" fontId="4" fillId="0" borderId="0" xfId="106" applyFont="1" applyAlignment="1">
      <alignment horizontal="justify" vertical="center"/>
    </xf>
    <xf numFmtId="0" fontId="4" fillId="0" borderId="0" xfId="116" applyAlignment="1">
      <alignment horizontal="left" vertical="center"/>
    </xf>
    <xf numFmtId="0" fontId="4" fillId="0" borderId="0" xfId="106" applyFont="1" applyAlignment="1">
      <alignment vertical="top"/>
    </xf>
    <xf numFmtId="165" fontId="4" fillId="0" borderId="0" xfId="106" applyNumberFormat="1" applyFont="1" applyAlignment="1">
      <alignment horizontal="center" vertical="top"/>
    </xf>
    <xf numFmtId="0" fontId="70" fillId="0" borderId="0" xfId="106" applyFont="1" applyAlignment="1">
      <alignment horizontal="justify" vertical="top"/>
    </xf>
    <xf numFmtId="0" fontId="4" fillId="0" borderId="0" xfId="106" quotePrefix="1" applyFont="1" applyAlignment="1">
      <alignment horizontal="justify"/>
    </xf>
    <xf numFmtId="4" fontId="7" fillId="0" borderId="0" xfId="106" applyNumberFormat="1" applyFont="1" applyAlignment="1">
      <alignment vertical="center"/>
    </xf>
    <xf numFmtId="0" fontId="7" fillId="0" borderId="0" xfId="106" applyFont="1" applyAlignment="1">
      <alignment horizontal="justify" vertical="center"/>
    </xf>
    <xf numFmtId="165" fontId="4" fillId="0" borderId="0" xfId="106" applyNumberFormat="1" applyFont="1" applyAlignment="1">
      <alignment horizontal="center" vertical="center"/>
    </xf>
    <xf numFmtId="0" fontId="10" fillId="0" borderId="0" xfId="106" applyFont="1" applyAlignment="1">
      <alignment vertical="center"/>
    </xf>
    <xf numFmtId="0" fontId="4" fillId="0" borderId="0" xfId="106" applyFont="1" applyAlignment="1">
      <alignment horizontal="center" vertical="top"/>
    </xf>
    <xf numFmtId="0" fontId="4" fillId="0" borderId="0" xfId="73" applyAlignment="1">
      <alignment horizontal="center" vertical="center" wrapText="1"/>
    </xf>
    <xf numFmtId="165" fontId="4" fillId="0" borderId="0" xfId="73" applyNumberFormat="1" applyAlignment="1">
      <alignment horizontal="center" vertical="center"/>
    </xf>
    <xf numFmtId="0" fontId="4" fillId="0" borderId="0" xfId="73" applyAlignment="1">
      <alignment horizontal="right" vertical="center"/>
    </xf>
    <xf numFmtId="175" fontId="7" fillId="0" borderId="0" xfId="106" applyNumberFormat="1" applyFont="1" applyAlignment="1">
      <alignment vertical="center"/>
    </xf>
    <xf numFmtId="0" fontId="7" fillId="0" borderId="0" xfId="106" applyFont="1" applyAlignment="1">
      <alignment horizontal="right" vertical="center"/>
    </xf>
    <xf numFmtId="0" fontId="7" fillId="0" borderId="0" xfId="106" applyFont="1" applyAlignment="1">
      <alignment horizontal="left" vertical="center" indent="2"/>
    </xf>
    <xf numFmtId="0" fontId="4" fillId="0" borderId="0" xfId="73" applyAlignment="1">
      <alignment horizontal="left" vertical="center" indent="2"/>
    </xf>
    <xf numFmtId="0" fontId="7" fillId="0" borderId="0" xfId="73" applyFont="1" applyAlignment="1">
      <alignment horizontal="left" vertical="center"/>
    </xf>
    <xf numFmtId="175" fontId="7" fillId="0" borderId="0" xfId="73" applyNumberFormat="1" applyFont="1" applyAlignment="1">
      <alignment horizontal="left" vertical="center" indent="1"/>
    </xf>
    <xf numFmtId="0" fontId="4" fillId="3" borderId="22" xfId="73" applyFill="1" applyBorder="1" applyAlignment="1" applyProtection="1">
      <alignment horizontal="left" vertical="center"/>
      <protection locked="0"/>
    </xf>
    <xf numFmtId="0" fontId="2" fillId="0" borderId="0" xfId="115" applyFont="1" applyAlignment="1">
      <alignment horizontal="left" vertical="center"/>
    </xf>
    <xf numFmtId="0" fontId="2" fillId="0" borderId="0" xfId="0" applyFont="1" applyAlignment="1" applyProtection="1">
      <alignment vertical="center"/>
      <protection locked="0"/>
    </xf>
    <xf numFmtId="0" fontId="5" fillId="0" borderId="0" xfId="0" applyFont="1" applyAlignment="1" applyProtection="1">
      <alignment vertical="center"/>
      <protection locked="0"/>
    </xf>
    <xf numFmtId="0" fontId="10" fillId="0" borderId="0" xfId="0" applyFont="1" applyProtection="1">
      <protection locked="0"/>
    </xf>
    <xf numFmtId="0" fontId="4" fillId="0" borderId="0" xfId="0" applyFont="1" applyProtection="1">
      <protection locked="0"/>
    </xf>
    <xf numFmtId="0" fontId="4" fillId="0" borderId="0" xfId="0" applyFont="1" applyAlignment="1" applyProtection="1">
      <alignment horizontal="left" vertical="center"/>
      <protection locked="0"/>
    </xf>
    <xf numFmtId="0" fontId="4" fillId="0" borderId="0" xfId="0" applyFont="1" applyAlignment="1" applyProtection="1">
      <alignment horizontal="center" vertical="center"/>
      <protection locked="0"/>
    </xf>
    <xf numFmtId="0" fontId="4" fillId="0" borderId="0" xfId="115" applyAlignment="1" applyProtection="1">
      <alignment vertical="center"/>
      <protection locked="0"/>
    </xf>
    <xf numFmtId="0" fontId="10" fillId="0" borderId="0" xfId="115" applyFont="1" applyAlignment="1" applyProtection="1">
      <alignment horizontal="left" vertical="center"/>
      <protection locked="0"/>
    </xf>
    <xf numFmtId="0" fontId="10" fillId="0" borderId="0" xfId="115" applyFont="1" applyAlignment="1" applyProtection="1">
      <alignment vertical="center"/>
      <protection locked="0"/>
    </xf>
    <xf numFmtId="0" fontId="7" fillId="0" borderId="0" xfId="0" applyFont="1" applyAlignment="1" applyProtection="1">
      <alignment horizontal="left" vertical="center"/>
      <protection locked="0"/>
    </xf>
    <xf numFmtId="0" fontId="7" fillId="0" borderId="0" xfId="0" applyFont="1" applyAlignment="1" applyProtection="1">
      <alignment horizontal="center" vertical="center"/>
      <protection locked="0"/>
    </xf>
    <xf numFmtId="0" fontId="7" fillId="0" borderId="0" xfId="115" applyFont="1" applyAlignment="1" applyProtection="1">
      <alignment horizontal="left" vertical="center"/>
      <protection locked="0"/>
    </xf>
    <xf numFmtId="0" fontId="7" fillId="0" borderId="0" xfId="115" applyFont="1" applyAlignment="1" applyProtection="1">
      <alignment vertical="center"/>
      <protection locked="0"/>
    </xf>
    <xf numFmtId="0" fontId="4" fillId="0" borderId="0" xfId="114" applyFont="1" applyAlignment="1" applyProtection="1">
      <alignment vertical="center"/>
      <protection locked="0"/>
    </xf>
    <xf numFmtId="0" fontId="7" fillId="0" borderId="0" xfId="117" applyFont="1" applyAlignment="1" applyProtection="1">
      <alignment vertical="top"/>
      <protection locked="0"/>
    </xf>
    <xf numFmtId="0" fontId="4" fillId="0" borderId="0" xfId="114" applyFont="1" applyAlignment="1" applyProtection="1">
      <alignment vertical="top"/>
      <protection locked="0"/>
    </xf>
    <xf numFmtId="0" fontId="4" fillId="0" borderId="0" xfId="115" applyAlignment="1" applyProtection="1">
      <alignment horizontal="left" vertical="center"/>
      <protection locked="0"/>
    </xf>
    <xf numFmtId="0" fontId="7" fillId="0" borderId="0" xfId="0" applyFont="1" applyAlignment="1" applyProtection="1">
      <alignment horizontal="left" vertical="center" wrapText="1"/>
      <protection locked="0"/>
    </xf>
    <xf numFmtId="0" fontId="7" fillId="0" borderId="0" xfId="0" applyFont="1" applyAlignment="1" applyProtection="1">
      <alignment horizontal="center" vertical="center" wrapText="1"/>
      <protection locked="0"/>
    </xf>
    <xf numFmtId="167" fontId="7" fillId="0" borderId="0" xfId="8" applyNumberFormat="1" applyFont="1" applyFill="1" applyBorder="1" applyAlignment="1" applyProtection="1">
      <alignment horizontal="left" vertical="center" wrapText="1" indent="1"/>
      <protection locked="0"/>
    </xf>
    <xf numFmtId="0" fontId="7" fillId="0" borderId="0" xfId="0" applyFont="1" applyAlignment="1" applyProtection="1">
      <alignment vertical="center" wrapText="1"/>
      <protection locked="0"/>
    </xf>
    <xf numFmtId="167" fontId="4" fillId="0" borderId="0" xfId="8" applyNumberFormat="1" applyFont="1" applyFill="1" applyBorder="1" applyAlignment="1" applyProtection="1">
      <alignment horizontal="right" vertical="center" wrapText="1" indent="1"/>
      <protection locked="0"/>
    </xf>
    <xf numFmtId="0" fontId="4" fillId="0" borderId="0" xfId="0" applyFont="1" applyAlignment="1" applyProtection="1">
      <alignment vertical="center" wrapText="1"/>
      <protection locked="0"/>
    </xf>
    <xf numFmtId="167" fontId="4" fillId="0" borderId="0" xfId="8" applyNumberFormat="1" applyFont="1" applyFill="1" applyBorder="1" applyAlignment="1" applyProtection="1">
      <alignment horizontal="left" vertical="center" wrapText="1"/>
      <protection locked="0"/>
    </xf>
    <xf numFmtId="165" fontId="7" fillId="0" borderId="0" xfId="115" applyNumberFormat="1" applyFont="1" applyAlignment="1" applyProtection="1">
      <alignment horizontal="center" vertical="center"/>
      <protection locked="0"/>
    </xf>
    <xf numFmtId="167" fontId="7" fillId="0" borderId="0" xfId="8" applyNumberFormat="1" applyFont="1" applyFill="1" applyBorder="1" applyAlignment="1" applyProtection="1">
      <alignment horizontal="right" vertical="center" wrapText="1" indent="1"/>
      <protection locked="0"/>
    </xf>
    <xf numFmtId="167" fontId="7" fillId="0" borderId="0" xfId="8" applyNumberFormat="1" applyFont="1" applyFill="1" applyBorder="1" applyAlignment="1" applyProtection="1">
      <alignment horizontal="left" vertical="center" wrapText="1"/>
      <protection locked="0"/>
    </xf>
    <xf numFmtId="0" fontId="7" fillId="0" borderId="0" xfId="0" applyFont="1" applyProtection="1">
      <protection locked="0"/>
    </xf>
    <xf numFmtId="0" fontId="4" fillId="0" borderId="0" xfId="115" applyAlignment="1" applyProtection="1">
      <alignment horizontal="left" vertical="center" wrapText="1"/>
      <protection locked="0"/>
    </xf>
    <xf numFmtId="0" fontId="4" fillId="0" borderId="0" xfId="115" applyAlignment="1" applyProtection="1">
      <alignment horizontal="right" vertical="center" wrapText="1"/>
      <protection locked="0"/>
    </xf>
    <xf numFmtId="0" fontId="4" fillId="0" borderId="0" xfId="0" applyFont="1" applyAlignment="1" applyProtection="1">
      <alignment horizontal="left" vertical="center" wrapText="1"/>
      <protection locked="0"/>
    </xf>
    <xf numFmtId="167" fontId="4" fillId="0" borderId="0" xfId="8" applyNumberFormat="1" applyFont="1" applyFill="1" applyBorder="1" applyAlignment="1" applyProtection="1">
      <alignment horizontal="right" vertical="center" wrapText="1"/>
      <protection locked="0"/>
    </xf>
    <xf numFmtId="0" fontId="8" fillId="0" borderId="0" xfId="0" applyFont="1" applyAlignment="1" applyProtection="1">
      <alignment horizontal="left" vertical="center" wrapText="1"/>
      <protection locked="0"/>
    </xf>
    <xf numFmtId="0" fontId="8" fillId="0" borderId="0" xfId="0" applyFont="1" applyAlignment="1" applyProtection="1">
      <alignment horizontal="center" vertical="center" wrapText="1"/>
      <protection locked="0"/>
    </xf>
    <xf numFmtId="0" fontId="7" fillId="0" borderId="5" xfId="0" applyFont="1" applyBorder="1" applyAlignment="1">
      <alignment horizontal="left" vertical="center"/>
    </xf>
    <xf numFmtId="0" fontId="7" fillId="0" borderId="5" xfId="0" applyFont="1" applyBorder="1" applyAlignment="1">
      <alignment horizontal="center" vertical="center"/>
    </xf>
    <xf numFmtId="0" fontId="7" fillId="0" borderId="5" xfId="0" applyFont="1" applyBorder="1" applyAlignment="1">
      <alignment horizontal="right" vertical="center"/>
    </xf>
    <xf numFmtId="0" fontId="10" fillId="0" borderId="0" xfId="0" applyFont="1"/>
    <xf numFmtId="0" fontId="4" fillId="0" borderId="0" xfId="0" applyFont="1"/>
    <xf numFmtId="0" fontId="4" fillId="0" borderId="0" xfId="0" applyFont="1" applyAlignment="1">
      <alignment horizontal="left" vertical="center"/>
    </xf>
    <xf numFmtId="0" fontId="4" fillId="0" borderId="0" xfId="0" applyFont="1" applyAlignment="1">
      <alignment horizontal="center" vertical="center"/>
    </xf>
    <xf numFmtId="0" fontId="4" fillId="0" borderId="0" xfId="115" applyAlignment="1">
      <alignment vertical="center"/>
    </xf>
    <xf numFmtId="0" fontId="4" fillId="0" borderId="0" xfId="111" applyNumberFormat="1" applyFill="1" applyBorder="1" applyAlignment="1" applyProtection="1">
      <alignment vertical="center"/>
    </xf>
    <xf numFmtId="0" fontId="4" fillId="0" borderId="0" xfId="114" applyFont="1" applyAlignment="1">
      <alignment vertical="top"/>
    </xf>
    <xf numFmtId="165" fontId="1" fillId="0" borderId="23" xfId="0" applyNumberFormat="1" applyFont="1" applyBorder="1" applyAlignment="1">
      <alignment horizontal="right" vertical="top" wrapText="1"/>
    </xf>
    <xf numFmtId="0" fontId="1" fillId="4" borderId="24" xfId="118" applyFont="1" applyFill="1" applyBorder="1" applyAlignment="1" applyProtection="1">
      <alignment vertical="center" wrapText="1"/>
    </xf>
    <xf numFmtId="0" fontId="2" fillId="0" borderId="3" xfId="0" applyFont="1" applyBorder="1" applyAlignment="1">
      <alignment horizontal="center" vertical="top" wrapText="1"/>
    </xf>
    <xf numFmtId="0" fontId="2" fillId="0" borderId="25" xfId="0" applyFont="1" applyBorder="1" applyAlignment="1">
      <alignment horizontal="center" vertical="top" wrapText="1"/>
    </xf>
    <xf numFmtId="0" fontId="51" fillId="3" borderId="26" xfId="0" applyFont="1" applyFill="1" applyBorder="1" applyAlignment="1">
      <alignment vertical="center"/>
    </xf>
    <xf numFmtId="0" fontId="2" fillId="4" borderId="23" xfId="0" applyFont="1" applyFill="1" applyBorder="1" applyAlignment="1">
      <alignment horizontal="center" vertical="top" wrapText="1"/>
    </xf>
    <xf numFmtId="0" fontId="1" fillId="4" borderId="3" xfId="118" applyFont="1" applyFill="1" applyBorder="1" applyAlignment="1" applyProtection="1">
      <alignment vertical="center" wrapText="1"/>
    </xf>
    <xf numFmtId="0" fontId="1" fillId="4" borderId="25" xfId="118" applyFont="1" applyFill="1" applyBorder="1" applyAlignment="1" applyProtection="1">
      <alignment vertical="center" wrapText="1"/>
    </xf>
    <xf numFmtId="2" fontId="2" fillId="4" borderId="9" xfId="0" applyNumberFormat="1" applyFont="1" applyFill="1" applyBorder="1" applyAlignment="1">
      <alignment horizontal="right" vertical="center"/>
    </xf>
    <xf numFmtId="0" fontId="2" fillId="4" borderId="26" xfId="0" applyFont="1" applyFill="1" applyBorder="1" applyAlignment="1">
      <alignment vertical="center"/>
    </xf>
    <xf numFmtId="0" fontId="2" fillId="0" borderId="23" xfId="118" applyNumberFormat="1" applyFont="1" applyFill="1" applyBorder="1" applyAlignment="1" applyProtection="1">
      <alignment horizontal="center" vertical="center"/>
    </xf>
    <xf numFmtId="2" fontId="2" fillId="0" borderId="9" xfId="0" applyNumberFormat="1" applyFont="1" applyBorder="1" applyAlignment="1">
      <alignment horizontal="right" vertical="center"/>
    </xf>
    <xf numFmtId="0" fontId="2" fillId="0" borderId="26" xfId="0" applyFont="1" applyBorder="1" applyAlignment="1">
      <alignment vertical="center"/>
    </xf>
    <xf numFmtId="0" fontId="2" fillId="5" borderId="27" xfId="118" applyNumberFormat="1" applyFont="1" applyFill="1" applyBorder="1" applyAlignment="1" applyProtection="1">
      <alignment horizontal="center" vertical="center"/>
    </xf>
    <xf numFmtId="2" fontId="2" fillId="5" borderId="28" xfId="0" applyNumberFormat="1" applyFont="1" applyFill="1" applyBorder="1" applyAlignment="1">
      <alignment horizontal="right" vertical="center"/>
    </xf>
    <xf numFmtId="0" fontId="2" fillId="5" borderId="29" xfId="0" applyFont="1" applyFill="1" applyBorder="1" applyAlignment="1">
      <alignment vertical="center"/>
    </xf>
    <xf numFmtId="0" fontId="52" fillId="0" borderId="0" xfId="0" applyFont="1" applyAlignment="1">
      <alignment vertical="center" wrapText="1"/>
    </xf>
    <xf numFmtId="0" fontId="1" fillId="0" borderId="0" xfId="0" applyFont="1" applyAlignment="1">
      <alignment horizontal="left" vertical="top"/>
    </xf>
    <xf numFmtId="0" fontId="2" fillId="0" borderId="0" xfId="0" applyFont="1" applyAlignment="1">
      <alignment horizontal="right" vertical="top"/>
    </xf>
    <xf numFmtId="0" fontId="1" fillId="0" borderId="0" xfId="0" applyFont="1" applyAlignment="1">
      <alignment horizontal="justify" vertical="center"/>
    </xf>
    <xf numFmtId="175" fontId="1" fillId="0" borderId="0" xfId="0" applyNumberFormat="1" applyFont="1" applyAlignment="1">
      <alignment horizontal="justify" vertical="center"/>
    </xf>
    <xf numFmtId="14" fontId="2" fillId="0" borderId="0" xfId="0" applyNumberFormat="1" applyFont="1" applyAlignment="1">
      <alignment horizontal="left" vertical="center"/>
    </xf>
    <xf numFmtId="0" fontId="1" fillId="0" borderId="0" xfId="0" applyFont="1" applyAlignment="1">
      <alignment horizontal="right" vertical="center"/>
    </xf>
    <xf numFmtId="0" fontId="1" fillId="0" borderId="0" xfId="0" applyFont="1" applyAlignment="1">
      <alignment vertical="center"/>
    </xf>
    <xf numFmtId="0" fontId="5" fillId="0" borderId="0" xfId="0" applyFont="1" applyAlignment="1">
      <alignment horizontal="center" vertical="center"/>
    </xf>
    <xf numFmtId="0" fontId="5" fillId="0" borderId="0" xfId="0" applyFont="1" applyAlignment="1">
      <alignment horizontal="justify" vertical="center"/>
    </xf>
    <xf numFmtId="165" fontId="2" fillId="0" borderId="23" xfId="0" applyNumberFormat="1" applyFont="1" applyBorder="1" applyAlignment="1">
      <alignment horizontal="center" vertical="top" wrapText="1"/>
    </xf>
    <xf numFmtId="0" fontId="2" fillId="0" borderId="9" xfId="0" applyFont="1" applyBorder="1" applyAlignment="1">
      <alignment horizontal="justify" vertical="top" wrapText="1"/>
    </xf>
    <xf numFmtId="0" fontId="2" fillId="0" borderId="9" xfId="0" applyFont="1" applyBorder="1" applyAlignment="1">
      <alignment horizontal="center" vertical="top" wrapText="1"/>
    </xf>
    <xf numFmtId="1" fontId="2" fillId="0" borderId="9" xfId="0" applyNumberFormat="1" applyFont="1" applyBorder="1" applyAlignment="1">
      <alignment horizontal="center" vertical="top" wrapText="1"/>
    </xf>
    <xf numFmtId="164" fontId="2" fillId="0" borderId="9" xfId="8" applyNumberFormat="1" applyFont="1" applyBorder="1" applyAlignment="1" applyProtection="1">
      <alignment vertical="top" wrapText="1"/>
    </xf>
    <xf numFmtId="0" fontId="2" fillId="3" borderId="26" xfId="0" applyFont="1" applyFill="1" applyBorder="1" applyAlignment="1">
      <alignment vertical="center"/>
    </xf>
    <xf numFmtId="39" fontId="2" fillId="0" borderId="9" xfId="8" applyNumberFormat="1" applyFont="1" applyFill="1" applyBorder="1" applyAlignment="1" applyProtection="1">
      <alignment horizontal="right" vertical="top" wrapText="1"/>
    </xf>
    <xf numFmtId="164" fontId="2" fillId="0" borderId="9" xfId="8" applyNumberFormat="1" applyFont="1" applyFill="1" applyBorder="1" applyAlignment="1" applyProtection="1">
      <alignment horizontal="right" vertical="center"/>
    </xf>
    <xf numFmtId="164" fontId="2" fillId="4" borderId="9" xfId="8" applyNumberFormat="1" applyFont="1" applyFill="1" applyBorder="1" applyAlignment="1" applyProtection="1">
      <alignment horizontal="right" vertical="center"/>
    </xf>
    <xf numFmtId="164" fontId="2" fillId="5" borderId="28" xfId="8" applyNumberFormat="1" applyFont="1" applyFill="1" applyBorder="1" applyAlignment="1" applyProtection="1">
      <alignment horizontal="right" vertical="center"/>
    </xf>
    <xf numFmtId="0" fontId="2" fillId="5" borderId="27" xfId="0" applyFont="1" applyFill="1" applyBorder="1" applyAlignment="1">
      <alignment horizontal="center" vertical="center" wrapText="1"/>
    </xf>
    <xf numFmtId="0" fontId="1" fillId="5" borderId="28" xfId="118" applyFont="1" applyFill="1" applyBorder="1" applyAlignment="1" applyProtection="1">
      <alignment vertical="center" wrapText="1"/>
    </xf>
    <xf numFmtId="0" fontId="1" fillId="5" borderId="28" xfId="118" applyFont="1" applyFill="1" applyBorder="1" applyAlignment="1" applyProtection="1">
      <alignment horizontal="center" vertical="center" wrapText="1"/>
    </xf>
    <xf numFmtId="164" fontId="2" fillId="5" borderId="29" xfId="8" applyNumberFormat="1" applyFont="1" applyFill="1" applyBorder="1" applyAlignment="1" applyProtection="1">
      <alignment horizontal="right" vertical="center"/>
    </xf>
    <xf numFmtId="0" fontId="2" fillId="9" borderId="0" xfId="0" applyFont="1" applyFill="1" applyAlignment="1">
      <alignment horizontal="center" vertical="center" wrapText="1"/>
    </xf>
    <xf numFmtId="0" fontId="2" fillId="0" borderId="0" xfId="0" applyFont="1" applyAlignment="1">
      <alignment horizontal="center" vertical="center" wrapText="1"/>
    </xf>
    <xf numFmtId="14" fontId="2" fillId="0" borderId="0" xfId="0" applyNumberFormat="1" applyFont="1" applyAlignment="1">
      <alignment horizontal="center" vertical="center"/>
    </xf>
    <xf numFmtId="165" fontId="2" fillId="5" borderId="9" xfId="0" applyNumberFormat="1" applyFont="1" applyFill="1" applyBorder="1" applyAlignment="1">
      <alignment horizontal="center" vertical="center" wrapText="1"/>
    </xf>
    <xf numFmtId="0" fontId="1" fillId="5" borderId="9" xfId="118" applyFont="1" applyFill="1" applyBorder="1" applyAlignment="1" applyProtection="1">
      <alignment vertical="center" wrapText="1"/>
    </xf>
    <xf numFmtId="2" fontId="2" fillId="5" borderId="9" xfId="0" applyNumberFormat="1" applyFont="1" applyFill="1" applyBorder="1" applyAlignment="1">
      <alignment horizontal="right" vertical="center"/>
    </xf>
    <xf numFmtId="164" fontId="2" fillId="5" borderId="9" xfId="8" applyNumberFormat="1" applyFont="1" applyFill="1" applyBorder="1" applyAlignment="1" applyProtection="1">
      <alignment horizontal="right" vertical="center"/>
    </xf>
    <xf numFmtId="165" fontId="1" fillId="0" borderId="0" xfId="0" applyNumberFormat="1" applyFont="1" applyAlignment="1">
      <alignment horizontal="justify" vertical="top"/>
    </xf>
    <xf numFmtId="175" fontId="1" fillId="0" borderId="0" xfId="0" applyNumberFormat="1" applyFont="1" applyAlignment="1">
      <alignment horizontal="justify" vertical="top"/>
    </xf>
    <xf numFmtId="14" fontId="2" fillId="0" borderId="0" xfId="0" applyNumberFormat="1" applyFont="1" applyAlignment="1">
      <alignment horizontal="left" vertical="top"/>
    </xf>
    <xf numFmtId="0" fontId="1" fillId="0" borderId="0" xfId="0" applyFont="1" applyAlignment="1">
      <alignment horizontal="right" vertical="top"/>
    </xf>
    <xf numFmtId="0" fontId="2" fillId="0" borderId="0" xfId="0" applyFont="1" applyAlignment="1">
      <alignment vertical="top"/>
    </xf>
    <xf numFmtId="0" fontId="1" fillId="0" borderId="0" xfId="0" applyFont="1" applyAlignment="1">
      <alignment vertical="top"/>
    </xf>
    <xf numFmtId="165" fontId="5" fillId="0" borderId="0" xfId="0" applyNumberFormat="1" applyFont="1" applyAlignment="1">
      <alignment horizontal="center" vertical="top"/>
    </xf>
    <xf numFmtId="0" fontId="5" fillId="0" borderId="0" xfId="0" applyFont="1" applyAlignment="1">
      <alignment horizontal="justify" vertical="top"/>
    </xf>
    <xf numFmtId="0" fontId="5" fillId="0" borderId="0" xfId="0" applyFont="1" applyAlignment="1">
      <alignment vertical="top"/>
    </xf>
    <xf numFmtId="0" fontId="7" fillId="0" borderId="12" xfId="0" applyFont="1" applyBorder="1" applyAlignment="1" applyProtection="1">
      <alignment horizontal="justify" vertical="center"/>
      <protection hidden="1"/>
    </xf>
    <xf numFmtId="175" fontId="7" fillId="0" borderId="0" xfId="0" applyNumberFormat="1" applyFont="1" applyAlignment="1" applyProtection="1">
      <alignment horizontal="justify" vertical="center"/>
      <protection hidden="1"/>
    </xf>
    <xf numFmtId="14" fontId="4" fillId="0" borderId="0" xfId="0" applyNumberFormat="1" applyFont="1" applyAlignment="1" applyProtection="1">
      <alignment horizontal="left" vertical="center"/>
      <protection hidden="1"/>
    </xf>
    <xf numFmtId="0" fontId="2" fillId="4" borderId="9" xfId="115" applyFont="1" applyFill="1" applyBorder="1" applyAlignment="1">
      <alignment vertical="top" wrapText="1"/>
    </xf>
    <xf numFmtId="0" fontId="7" fillId="4" borderId="9" xfId="0" applyFont="1" applyFill="1" applyBorder="1" applyAlignment="1">
      <alignment horizontal="left" vertical="top" wrapText="1"/>
    </xf>
    <xf numFmtId="4" fontId="7" fillId="4" borderId="9" xfId="8" applyNumberFormat="1" applyFont="1" applyFill="1" applyBorder="1" applyAlignment="1" applyProtection="1">
      <alignment vertical="top" wrapText="1"/>
    </xf>
    <xf numFmtId="0" fontId="4" fillId="0" borderId="0" xfId="115" applyAlignment="1" applyProtection="1">
      <alignment horizontal="left" vertical="center" wrapText="1"/>
      <protection hidden="1"/>
    </xf>
    <xf numFmtId="0" fontId="7" fillId="0" borderId="0" xfId="0" applyFont="1" applyAlignment="1" applyProtection="1">
      <alignment horizontal="left" vertical="center" wrapText="1"/>
      <protection hidden="1"/>
    </xf>
    <xf numFmtId="2" fontId="7" fillId="0" borderId="0" xfId="115" applyNumberFormat="1" applyFont="1" applyAlignment="1" applyProtection="1">
      <alignment vertical="center"/>
      <protection hidden="1"/>
    </xf>
    <xf numFmtId="0" fontId="34" fillId="0" borderId="0" xfId="115" applyFont="1" applyAlignment="1" applyProtection="1">
      <alignment horizontal="justify" vertical="center" wrapText="1"/>
      <protection hidden="1"/>
    </xf>
    <xf numFmtId="0" fontId="34" fillId="0" borderId="0" xfId="115" applyFont="1" applyAlignment="1" applyProtection="1">
      <alignment horizontal="center" vertical="center" wrapText="1"/>
      <protection hidden="1"/>
    </xf>
    <xf numFmtId="0" fontId="7" fillId="0" borderId="0" xfId="0" applyFont="1" applyAlignment="1" applyProtection="1">
      <alignment horizontal="justify" vertical="center"/>
      <protection hidden="1"/>
    </xf>
    <xf numFmtId="175" fontId="7" fillId="0" borderId="0" xfId="0" applyNumberFormat="1" applyFont="1" applyAlignment="1" applyProtection="1">
      <alignment horizontal="left" vertical="center" indent="1"/>
      <protection hidden="1"/>
    </xf>
    <xf numFmtId="0" fontId="7" fillId="0" borderId="0" xfId="0" applyFont="1" applyAlignment="1" applyProtection="1">
      <alignment horizontal="left" vertical="center" indent="1"/>
      <protection hidden="1"/>
    </xf>
    <xf numFmtId="0" fontId="7" fillId="0" borderId="0" xfId="115" applyFont="1" applyAlignment="1" applyProtection="1">
      <alignment horizontal="left" vertical="top"/>
      <protection hidden="1"/>
    </xf>
    <xf numFmtId="0" fontId="4" fillId="0" borderId="0" xfId="115" applyAlignment="1" applyProtection="1">
      <alignment vertical="top" wrapText="1"/>
      <protection hidden="1"/>
    </xf>
    <xf numFmtId="0" fontId="4" fillId="0" borderId="0" xfId="115" applyAlignment="1" applyProtection="1">
      <alignment horizontal="left" vertical="center"/>
      <protection hidden="1"/>
    </xf>
    <xf numFmtId="0" fontId="0" fillId="0" borderId="9" xfId="0" applyBorder="1"/>
    <xf numFmtId="0" fontId="2" fillId="0" borderId="0" xfId="0" applyFont="1" applyAlignment="1">
      <alignment horizontal="justify" vertical="center" wrapText="1"/>
    </xf>
    <xf numFmtId="0" fontId="71" fillId="0" borderId="0" xfId="114" applyFont="1" applyAlignment="1" applyProtection="1">
      <alignment vertical="top"/>
      <protection hidden="1"/>
    </xf>
    <xf numFmtId="0" fontId="72" fillId="0" borderId="0" xfId="114" applyFont="1" applyAlignment="1" applyProtection="1">
      <alignment vertical="top"/>
      <protection hidden="1"/>
    </xf>
    <xf numFmtId="2" fontId="72" fillId="0" borderId="0" xfId="114" applyNumberFormat="1" applyFont="1" applyAlignment="1" applyProtection="1">
      <alignment vertical="top"/>
      <protection hidden="1"/>
    </xf>
    <xf numFmtId="174" fontId="71" fillId="0" borderId="0" xfId="114" applyNumberFormat="1" applyFont="1" applyAlignment="1" applyProtection="1">
      <alignment vertical="top"/>
      <protection hidden="1"/>
    </xf>
    <xf numFmtId="0" fontId="1" fillId="0" borderId="9" xfId="0" applyFont="1" applyBorder="1" applyAlignment="1">
      <alignment horizontal="center" vertical="center" wrapText="1"/>
    </xf>
    <xf numFmtId="0" fontId="1" fillId="0" borderId="5" xfId="0" applyFont="1" applyBorder="1" applyAlignment="1">
      <alignment horizontal="justify" vertical="center" wrapText="1"/>
    </xf>
    <xf numFmtId="0" fontId="2" fillId="0" borderId="0" xfId="115" applyFont="1" applyAlignment="1" applyProtection="1">
      <alignment vertical="center" wrapText="1"/>
      <protection hidden="1"/>
    </xf>
    <xf numFmtId="0" fontId="2" fillId="0" borderId="0" xfId="115" applyFont="1" applyAlignment="1">
      <alignment horizontal="left" vertical="center" wrapText="1"/>
    </xf>
    <xf numFmtId="0" fontId="7" fillId="0" borderId="5" xfId="0" applyFont="1" applyBorder="1" applyAlignment="1">
      <alignment horizontal="justify" vertical="center" wrapText="1"/>
    </xf>
    <xf numFmtId="0" fontId="4" fillId="0" borderId="0" xfId="0" applyFont="1" applyAlignment="1">
      <alignment horizontal="justify" vertical="center" wrapText="1"/>
    </xf>
    <xf numFmtId="0" fontId="4" fillId="0" borderId="0" xfId="0" applyFont="1" applyAlignment="1">
      <alignment wrapText="1"/>
    </xf>
    <xf numFmtId="0" fontId="4" fillId="0" borderId="0" xfId="114" applyFont="1" applyAlignment="1">
      <alignment horizontal="left" vertical="top" wrapText="1"/>
    </xf>
    <xf numFmtId="0" fontId="10" fillId="0" borderId="0" xfId="115" applyFont="1" applyAlignment="1" applyProtection="1">
      <alignment vertical="center" wrapText="1"/>
      <protection locked="0"/>
    </xf>
    <xf numFmtId="0" fontId="7" fillId="0" borderId="0" xfId="0" applyFont="1" applyAlignment="1" applyProtection="1">
      <alignment horizontal="justify" vertical="center" wrapText="1"/>
      <protection locked="0"/>
    </xf>
    <xf numFmtId="0" fontId="4" fillId="0" borderId="0" xfId="0" applyFont="1" applyAlignment="1" applyProtection="1">
      <alignment horizontal="justify" vertical="center" wrapText="1"/>
      <protection locked="0"/>
    </xf>
    <xf numFmtId="0" fontId="4" fillId="0" borderId="0" xfId="114" applyFont="1" applyAlignment="1" applyProtection="1">
      <alignment vertical="center" wrapText="1"/>
      <protection locked="0"/>
    </xf>
    <xf numFmtId="0" fontId="4" fillId="0" borderId="0" xfId="115" applyAlignment="1" applyProtection="1">
      <alignment vertical="center" wrapText="1"/>
      <protection locked="0"/>
    </xf>
    <xf numFmtId="0" fontId="4" fillId="0" borderId="0" xfId="73" applyAlignment="1">
      <alignment horizontal="left"/>
    </xf>
    <xf numFmtId="0" fontId="1" fillId="0" borderId="0" xfId="115" applyFont="1" applyAlignment="1">
      <alignment horizontal="center" vertical="center"/>
    </xf>
    <xf numFmtId="0" fontId="2" fillId="0" borderId="0" xfId="115" applyFont="1" applyAlignment="1">
      <alignment horizontal="center" vertical="center" wrapText="1"/>
    </xf>
    <xf numFmtId="0" fontId="2" fillId="0" borderId="0" xfId="115" applyFont="1" applyAlignment="1">
      <alignment horizontal="center" vertical="center"/>
    </xf>
    <xf numFmtId="165" fontId="1" fillId="0" borderId="5" xfId="0" applyNumberFormat="1" applyFont="1" applyBorder="1" applyAlignment="1">
      <alignment horizontal="left" vertical="center" wrapText="1"/>
    </xf>
    <xf numFmtId="165" fontId="2" fillId="0" borderId="0" xfId="0" applyNumberFormat="1" applyFont="1" applyAlignment="1">
      <alignment horizontal="left" vertical="center" wrapText="1"/>
    </xf>
    <xf numFmtId="165" fontId="2" fillId="0" borderId="0" xfId="111" applyNumberFormat="1" applyFont="1" applyFill="1" applyBorder="1" applyAlignment="1" applyProtection="1">
      <alignment vertical="center" wrapText="1"/>
    </xf>
    <xf numFmtId="165" fontId="1" fillId="0" borderId="0" xfId="115" applyNumberFormat="1" applyFont="1" applyAlignment="1" applyProtection="1">
      <alignment vertical="center" wrapText="1"/>
      <protection hidden="1"/>
    </xf>
    <xf numFmtId="165" fontId="2" fillId="0" borderId="0" xfId="115" applyNumberFormat="1" applyFont="1" applyAlignment="1" applyProtection="1">
      <alignment vertical="center" wrapText="1"/>
      <protection hidden="1"/>
    </xf>
    <xf numFmtId="0" fontId="5" fillId="0" borderId="0" xfId="0" applyFont="1" applyAlignment="1">
      <alignment vertical="center" wrapText="1"/>
    </xf>
    <xf numFmtId="0" fontId="4" fillId="0" borderId="9" xfId="0" applyFont="1" applyBorder="1" applyAlignment="1" applyProtection="1">
      <alignment horizontal="center" vertical="center"/>
      <protection locked="0"/>
    </xf>
    <xf numFmtId="0" fontId="2" fillId="0" borderId="0" xfId="0" applyFont="1" applyAlignment="1">
      <alignment horizontal="left" vertical="center" wrapText="1"/>
    </xf>
    <xf numFmtId="0" fontId="1" fillId="0" borderId="5" xfId="0" applyFont="1" applyBorder="1" applyAlignment="1">
      <alignment horizontal="left" vertical="center" wrapText="1"/>
    </xf>
    <xf numFmtId="0" fontId="2" fillId="0" borderId="0" xfId="111" applyNumberFormat="1" applyFont="1" applyFill="1" applyBorder="1" applyAlignment="1" applyProtection="1">
      <alignment horizontal="left" vertical="center" wrapText="1"/>
    </xf>
    <xf numFmtId="0" fontId="1" fillId="0" borderId="0" xfId="115" applyFont="1" applyAlignment="1" applyProtection="1">
      <alignment horizontal="left" vertical="center" wrapText="1"/>
      <protection hidden="1"/>
    </xf>
    <xf numFmtId="0" fontId="1" fillId="0" borderId="5" xfId="0" applyFont="1" applyBorder="1" applyAlignment="1">
      <alignment horizontal="center" vertical="center" wrapText="1"/>
    </xf>
    <xf numFmtId="0" fontId="1" fillId="0" borderId="5" xfId="0" applyFont="1" applyBorder="1" applyAlignment="1">
      <alignment vertical="center" wrapText="1"/>
    </xf>
    <xf numFmtId="0" fontId="2" fillId="0" borderId="0" xfId="0" applyFont="1" applyAlignment="1">
      <alignment vertical="center" wrapText="1"/>
    </xf>
    <xf numFmtId="0" fontId="5" fillId="0" borderId="0" xfId="0" applyFont="1" applyAlignment="1">
      <alignment horizontal="left" vertical="center" wrapText="1"/>
    </xf>
    <xf numFmtId="0" fontId="2" fillId="0" borderId="0" xfId="111" applyNumberFormat="1" applyFont="1" applyFill="1" applyBorder="1" applyAlignment="1" applyProtection="1">
      <alignment horizontal="center" vertical="center" wrapText="1"/>
    </xf>
    <xf numFmtId="0" fontId="1" fillId="0" borderId="0" xfId="115" applyFont="1" applyAlignment="1" applyProtection="1">
      <alignment horizontal="center" vertical="center" wrapText="1"/>
      <protection hidden="1"/>
    </xf>
    <xf numFmtId="0" fontId="2" fillId="0" borderId="0" xfId="111" applyNumberFormat="1" applyFont="1" applyFill="1" applyBorder="1" applyAlignment="1" applyProtection="1">
      <alignment horizontal="center" vertical="center" wrapText="1"/>
      <protection locked="0"/>
    </xf>
    <xf numFmtId="0" fontId="2" fillId="10" borderId="9" xfId="111" applyNumberFormat="1" applyFont="1" applyFill="1" applyBorder="1" applyAlignment="1" applyProtection="1">
      <alignment horizontal="center" vertical="center" wrapText="1"/>
      <protection locked="0"/>
    </xf>
    <xf numFmtId="0" fontId="5" fillId="10" borderId="0" xfId="0" applyFont="1" applyFill="1" applyAlignment="1">
      <alignment vertical="center"/>
    </xf>
    <xf numFmtId="0" fontId="2" fillId="10" borderId="0" xfId="0" applyFont="1" applyFill="1" applyAlignment="1">
      <alignment vertical="center"/>
    </xf>
    <xf numFmtId="0" fontId="1" fillId="0" borderId="0" xfId="0" applyFont="1" applyAlignment="1">
      <alignment vertical="center" wrapText="1"/>
    </xf>
    <xf numFmtId="0" fontId="45" fillId="0" borderId="17" xfId="113" applyNumberFormat="1" applyFont="1" applyFill="1" applyBorder="1" applyAlignment="1" applyProtection="1">
      <alignment horizontal="right" vertical="top"/>
      <protection hidden="1"/>
    </xf>
    <xf numFmtId="4" fontId="4" fillId="3" borderId="9" xfId="113" applyNumberFormat="1" applyFont="1" applyFill="1" applyBorder="1" applyAlignment="1" applyProtection="1">
      <alignment horizontal="right" vertical="center" wrapText="1"/>
      <protection locked="0"/>
    </xf>
    <xf numFmtId="10" fontId="4" fillId="3" borderId="9" xfId="113" applyNumberFormat="1" applyFont="1" applyFill="1" applyBorder="1" applyAlignment="1" applyProtection="1">
      <alignment horizontal="right" vertical="center" wrapText="1"/>
      <protection locked="0"/>
    </xf>
    <xf numFmtId="164" fontId="37" fillId="0" borderId="0" xfId="113" applyNumberFormat="1" applyFont="1" applyFill="1" applyBorder="1" applyAlignment="1" applyProtection="1">
      <alignment vertical="center"/>
      <protection hidden="1"/>
    </xf>
    <xf numFmtId="0" fontId="1" fillId="0" borderId="24" xfId="0" applyFont="1" applyBorder="1" applyAlignment="1">
      <alignment horizontal="center" vertical="center" wrapText="1"/>
    </xf>
    <xf numFmtId="0" fontId="1" fillId="0" borderId="25" xfId="0" applyFont="1" applyBorder="1" applyAlignment="1">
      <alignment horizontal="center" vertical="center" wrapText="1"/>
    </xf>
    <xf numFmtId="0" fontId="73" fillId="0" borderId="0" xfId="0" applyFont="1"/>
    <xf numFmtId="0" fontId="55" fillId="0" borderId="0" xfId="113" applyNumberFormat="1" applyFont="1" applyFill="1" applyBorder="1" applyAlignment="1" applyProtection="1">
      <alignment vertical="center"/>
      <protection hidden="1"/>
    </xf>
    <xf numFmtId="164" fontId="41" fillId="0" borderId="0" xfId="113" applyNumberFormat="1" applyFont="1" applyFill="1" applyBorder="1" applyAlignment="1" applyProtection="1">
      <alignment vertical="top"/>
      <protection hidden="1"/>
    </xf>
    <xf numFmtId="4" fontId="4" fillId="9" borderId="9" xfId="113" applyNumberFormat="1" applyFont="1" applyFill="1" applyBorder="1" applyAlignment="1" applyProtection="1">
      <alignment horizontal="right" vertical="center" wrapText="1"/>
    </xf>
    <xf numFmtId="10" fontId="4" fillId="9" borderId="9" xfId="113" applyNumberFormat="1" applyFont="1" applyFill="1" applyBorder="1" applyAlignment="1" applyProtection="1">
      <alignment horizontal="right" vertical="center" wrapText="1"/>
    </xf>
    <xf numFmtId="0" fontId="2" fillId="0" borderId="9" xfId="0" applyFont="1" applyBorder="1" applyAlignment="1" applyProtection="1">
      <alignment horizontal="center" vertical="center"/>
      <protection locked="0"/>
    </xf>
    <xf numFmtId="0" fontId="2" fillId="0" borderId="9" xfId="0" applyFont="1" applyBorder="1" applyAlignment="1" applyProtection="1">
      <alignment vertical="center"/>
      <protection locked="0"/>
    </xf>
    <xf numFmtId="0" fontId="2" fillId="0" borderId="0" xfId="0" applyFont="1" applyAlignment="1" applyProtection="1">
      <alignment horizontal="center" vertical="center"/>
      <protection locked="0"/>
    </xf>
    <xf numFmtId="37" fontId="37" fillId="0" borderId="0" xfId="113" applyNumberFormat="1" applyFont="1" applyFill="1" applyBorder="1" applyAlignment="1" applyProtection="1">
      <alignment vertical="top"/>
      <protection hidden="1"/>
    </xf>
    <xf numFmtId="0" fontId="2" fillId="0" borderId="0" xfId="0" applyFont="1" applyAlignment="1">
      <alignment horizontal="left" vertical="center"/>
    </xf>
    <xf numFmtId="4" fontId="7" fillId="0" borderId="0" xfId="106" applyNumberFormat="1" applyFont="1" applyAlignment="1">
      <alignment horizontal="left" vertical="center" indent="1"/>
    </xf>
    <xf numFmtId="0" fontId="2" fillId="0" borderId="9" xfId="0" applyFont="1" applyBorder="1" applyAlignment="1">
      <alignment horizontal="center" vertical="center"/>
    </xf>
    <xf numFmtId="0" fontId="2" fillId="0" borderId="0" xfId="111" applyNumberFormat="1" applyFont="1" applyFill="1" applyBorder="1" applyAlignment="1" applyProtection="1">
      <alignment horizontal="center" vertical="center"/>
    </xf>
    <xf numFmtId="0" fontId="2" fillId="0" borderId="0" xfId="115" applyFont="1" applyAlignment="1" applyProtection="1">
      <alignment horizontal="center" vertical="center"/>
      <protection hidden="1"/>
    </xf>
    <xf numFmtId="0" fontId="1" fillId="0" borderId="0" xfId="115" applyFont="1" applyAlignment="1">
      <alignment horizontal="left" vertical="center"/>
    </xf>
    <xf numFmtId="0" fontId="7" fillId="0" borderId="0" xfId="111" applyNumberFormat="1" applyFont="1" applyFill="1" applyBorder="1" applyAlignment="1" applyProtection="1">
      <alignment horizontal="justify" vertical="center"/>
      <protection locked="0"/>
    </xf>
    <xf numFmtId="0" fontId="4" fillId="0" borderId="0" xfId="114" applyFont="1" applyAlignment="1" applyProtection="1">
      <alignment horizontal="left" vertical="top"/>
      <protection locked="0"/>
    </xf>
    <xf numFmtId="0" fontId="7" fillId="0" borderId="0" xfId="115" applyFont="1" applyAlignment="1" applyProtection="1">
      <alignment horizontal="center" vertical="center" wrapText="1"/>
      <protection locked="0"/>
    </xf>
    <xf numFmtId="0" fontId="4" fillId="0" borderId="0" xfId="114" applyFont="1" applyAlignment="1">
      <alignment horizontal="left" vertical="top"/>
    </xf>
    <xf numFmtId="0" fontId="7" fillId="0" borderId="0" xfId="115" applyFont="1" applyAlignment="1" applyProtection="1">
      <alignment horizontal="center" vertical="center"/>
      <protection locked="0"/>
    </xf>
    <xf numFmtId="0" fontId="74" fillId="0" borderId="9" xfId="0" applyFont="1" applyBorder="1" applyAlignment="1">
      <alignment horizontal="center" vertical="center" wrapText="1"/>
    </xf>
    <xf numFmtId="0" fontId="74" fillId="0" borderId="0" xfId="0" applyFont="1" applyAlignment="1">
      <alignment horizontal="center" vertical="center"/>
    </xf>
    <xf numFmtId="0" fontId="3" fillId="0" borderId="0" xfId="0" applyFont="1" applyAlignment="1">
      <alignment vertical="center" wrapText="1"/>
    </xf>
    <xf numFmtId="0" fontId="73" fillId="10" borderId="9" xfId="0" applyFont="1" applyFill="1" applyBorder="1" applyAlignment="1">
      <alignment vertical="center" wrapText="1"/>
    </xf>
    <xf numFmtId="0" fontId="73" fillId="0" borderId="0" xfId="0" applyFont="1" applyAlignment="1">
      <alignment vertical="center" wrapText="1"/>
    </xf>
    <xf numFmtId="0" fontId="73" fillId="0" borderId="0" xfId="0" applyFont="1" applyAlignment="1">
      <alignment horizontal="center" vertical="center"/>
    </xf>
    <xf numFmtId="0" fontId="74" fillId="0" borderId="0" xfId="0" applyFont="1" applyAlignment="1" applyProtection="1">
      <alignment horizontal="center" vertical="center"/>
      <protection locked="0"/>
    </xf>
    <xf numFmtId="0" fontId="74" fillId="0" borderId="0" xfId="0" applyFont="1" applyAlignment="1">
      <alignment vertical="center"/>
    </xf>
    <xf numFmtId="0" fontId="1" fillId="0" borderId="9" xfId="111" applyNumberFormat="1" applyFont="1" applyFill="1" applyBorder="1" applyAlignment="1" applyProtection="1">
      <alignment horizontal="center" vertical="center" wrapText="1"/>
    </xf>
    <xf numFmtId="0" fontId="1" fillId="0" borderId="9" xfId="111" applyNumberFormat="1" applyFont="1" applyFill="1" applyBorder="1" applyAlignment="1" applyProtection="1">
      <alignment horizontal="center" vertical="center"/>
    </xf>
    <xf numFmtId="0" fontId="7" fillId="11" borderId="9" xfId="111" applyNumberFormat="1" applyFont="1" applyFill="1" applyBorder="1" applyAlignment="1" applyProtection="1">
      <alignment horizontal="center" vertical="center"/>
    </xf>
    <xf numFmtId="0" fontId="7" fillId="11" borderId="9" xfId="111" applyNumberFormat="1" applyFont="1" applyFill="1" applyBorder="1" applyAlignment="1" applyProtection="1">
      <alignment horizontal="center" vertical="center" wrapText="1"/>
    </xf>
    <xf numFmtId="0" fontId="1" fillId="0" borderId="5" xfId="0" applyFont="1" applyBorder="1" applyAlignment="1" applyProtection="1">
      <alignment horizontal="left" vertical="center"/>
      <protection hidden="1"/>
    </xf>
    <xf numFmtId="0" fontId="1" fillId="0" borderId="5" xfId="0" applyFont="1" applyBorder="1" applyAlignment="1" applyProtection="1">
      <alignment horizontal="justify" vertical="center"/>
      <protection hidden="1"/>
    </xf>
    <xf numFmtId="0" fontId="1" fillId="0" borderId="5" xfId="0" applyFont="1" applyBorder="1" applyAlignment="1" applyProtection="1">
      <alignment horizontal="center" vertical="center" wrapText="1"/>
      <protection hidden="1"/>
    </xf>
    <xf numFmtId="0" fontId="1" fillId="0" borderId="5" xfId="0" applyFont="1" applyBorder="1" applyAlignment="1" applyProtection="1">
      <alignment horizontal="center" vertical="center"/>
      <protection hidden="1"/>
    </xf>
    <xf numFmtId="0" fontId="1" fillId="0" borderId="5" xfId="0" applyFont="1" applyBorder="1" applyAlignment="1" applyProtection="1">
      <alignment vertical="center"/>
      <protection hidden="1"/>
    </xf>
    <xf numFmtId="0" fontId="1" fillId="0" borderId="5" xfId="0" applyFont="1" applyBorder="1" applyAlignment="1" applyProtection="1">
      <alignment horizontal="right" vertical="center"/>
      <protection hidden="1"/>
    </xf>
    <xf numFmtId="0" fontId="2" fillId="0" borderId="0" xfId="0" applyFont="1" applyAlignment="1" applyProtection="1">
      <alignment horizontal="justify" vertical="center"/>
      <protection hidden="1"/>
    </xf>
    <xf numFmtId="0" fontId="2" fillId="0" borderId="0" xfId="0" applyFont="1" applyAlignment="1" applyProtection="1">
      <alignment horizontal="center" vertical="center" wrapText="1"/>
      <protection hidden="1"/>
    </xf>
    <xf numFmtId="0" fontId="2" fillId="0" borderId="0" xfId="0" applyFont="1" applyAlignment="1" applyProtection="1">
      <alignment horizontal="center" vertical="center"/>
      <protection hidden="1"/>
    </xf>
    <xf numFmtId="0" fontId="2" fillId="0" borderId="0" xfId="0" applyFont="1" applyAlignment="1" applyProtection="1">
      <alignment vertical="center"/>
      <protection hidden="1"/>
    </xf>
    <xf numFmtId="0" fontId="2" fillId="0" borderId="0" xfId="111" applyNumberFormat="1" applyFont="1" applyFill="1" applyBorder="1" applyAlignment="1" applyProtection="1">
      <alignment vertical="center"/>
      <protection hidden="1"/>
    </xf>
    <xf numFmtId="0" fontId="2" fillId="0" borderId="0" xfId="111" applyNumberFormat="1" applyFont="1" applyFill="1" applyBorder="1" applyAlignment="1" applyProtection="1">
      <alignment vertical="center" wrapText="1"/>
      <protection hidden="1"/>
    </xf>
    <xf numFmtId="0" fontId="2" fillId="0" borderId="0" xfId="0" applyFont="1" applyAlignment="1" applyProtection="1">
      <alignment horizontal="left" vertical="center" indent="1"/>
      <protection hidden="1"/>
    </xf>
    <xf numFmtId="0" fontId="2" fillId="0" borderId="9" xfId="112" applyNumberFormat="1" applyFont="1" applyFill="1" applyBorder="1" applyAlignment="1" applyProtection="1">
      <alignment vertical="center"/>
      <protection locked="0" hidden="1"/>
    </xf>
    <xf numFmtId="0" fontId="2" fillId="0" borderId="9" xfId="112" applyNumberFormat="1" applyFont="1" applyFill="1" applyBorder="1" applyAlignment="1" applyProtection="1">
      <alignment vertical="center" wrapText="1"/>
      <protection locked="0" hidden="1"/>
    </xf>
    <xf numFmtId="0" fontId="2" fillId="0" borderId="0" xfId="112" applyNumberFormat="1" applyFont="1" applyFill="1" applyBorder="1" applyAlignment="1" applyProtection="1">
      <alignment vertical="center"/>
      <protection locked="0" hidden="1"/>
    </xf>
    <xf numFmtId="0" fontId="2" fillId="0" borderId="0" xfId="112" applyNumberFormat="1" applyFont="1" applyFill="1" applyBorder="1" applyAlignment="1" applyProtection="1">
      <alignment vertical="center" wrapText="1"/>
      <protection locked="0" hidden="1"/>
    </xf>
    <xf numFmtId="0" fontId="2" fillId="0" borderId="0" xfId="112" applyNumberFormat="1" applyFont="1" applyFill="1" applyBorder="1" applyAlignment="1" applyProtection="1">
      <alignment vertical="top"/>
      <protection hidden="1"/>
    </xf>
    <xf numFmtId="0" fontId="2" fillId="0" borderId="0" xfId="112" applyNumberFormat="1" applyFont="1" applyFill="1" applyBorder="1" applyAlignment="1" applyProtection="1">
      <alignment vertical="top" wrapText="1"/>
      <protection hidden="1"/>
    </xf>
    <xf numFmtId="0" fontId="2" fillId="0" borderId="9" xfId="112" applyNumberFormat="1" applyFont="1" applyFill="1" applyBorder="1" applyAlignment="1" applyProtection="1">
      <alignment vertical="top"/>
      <protection locked="0" hidden="1"/>
    </xf>
    <xf numFmtId="0" fontId="2" fillId="0" borderId="0" xfId="112" applyNumberFormat="1" applyFont="1" applyFill="1" applyBorder="1" applyAlignment="1" applyProtection="1">
      <alignment vertical="top"/>
      <protection locked="0" hidden="1"/>
    </xf>
    <xf numFmtId="0" fontId="73" fillId="0" borderId="9" xfId="0" applyFont="1" applyBorder="1" applyAlignment="1">
      <alignment vertical="center"/>
    </xf>
    <xf numFmtId="0" fontId="73" fillId="0" borderId="9" xfId="0" applyFont="1" applyBorder="1"/>
    <xf numFmtId="0" fontId="76" fillId="0" borderId="9" xfId="0" applyFont="1" applyBorder="1" applyAlignment="1">
      <alignment horizontal="center" vertical="center"/>
    </xf>
    <xf numFmtId="0" fontId="73" fillId="0" borderId="0" xfId="0" applyFont="1" applyAlignment="1" applyProtection="1">
      <alignment horizontal="center" vertical="center"/>
      <protection locked="0"/>
    </xf>
    <xf numFmtId="0" fontId="1" fillId="0" borderId="0" xfId="111" applyNumberFormat="1" applyFont="1" applyFill="1" applyBorder="1" applyAlignment="1" applyProtection="1">
      <alignment vertical="center" wrapText="1"/>
    </xf>
    <xf numFmtId="0" fontId="75" fillId="11" borderId="9" xfId="0" applyFont="1" applyFill="1" applyBorder="1" applyAlignment="1">
      <alignment horizontal="center" vertical="top" wrapText="1"/>
    </xf>
    <xf numFmtId="0" fontId="7" fillId="0" borderId="9" xfId="0" applyFont="1" applyBorder="1" applyAlignment="1">
      <alignment horizontal="left" vertical="center" wrapText="1"/>
    </xf>
    <xf numFmtId="0" fontId="7" fillId="0" borderId="9" xfId="0" applyFont="1" applyBorder="1" applyAlignment="1">
      <alignment horizontal="center" vertical="center" wrapText="1"/>
    </xf>
    <xf numFmtId="166" fontId="7" fillId="0" borderId="9" xfId="0" applyNumberFormat="1" applyFont="1" applyBorder="1" applyAlignment="1">
      <alignment horizontal="center" vertical="center" wrapText="1"/>
    </xf>
    <xf numFmtId="0" fontId="9" fillId="0" borderId="0" xfId="112" applyNumberFormat="1" applyFont="1" applyFill="1" applyBorder="1" applyAlignment="1" applyProtection="1">
      <alignment vertical="top"/>
      <protection hidden="1"/>
    </xf>
    <xf numFmtId="0" fontId="75" fillId="0" borderId="9" xfId="0" applyFont="1" applyBorder="1" applyAlignment="1">
      <alignment horizontal="center" vertical="top" wrapText="1"/>
    </xf>
    <xf numFmtId="0" fontId="75" fillId="0" borderId="9" xfId="0" applyFont="1" applyBorder="1" applyAlignment="1">
      <alignment vertical="top" wrapText="1"/>
    </xf>
    <xf numFmtId="0" fontId="74" fillId="0" borderId="0" xfId="0" applyFont="1"/>
    <xf numFmtId="0" fontId="4" fillId="0" borderId="9" xfId="115" applyBorder="1" applyAlignment="1" applyProtection="1">
      <alignment horizontal="left" vertical="center"/>
      <protection locked="0"/>
    </xf>
    <xf numFmtId="0" fontId="4" fillId="0" borderId="9" xfId="115" applyBorder="1" applyAlignment="1" applyProtection="1">
      <alignment vertical="center" wrapText="1"/>
      <protection locked="0"/>
    </xf>
    <xf numFmtId="0" fontId="4" fillId="0" borderId="9" xfId="115" applyBorder="1" applyAlignment="1" applyProtection="1">
      <alignment vertical="center"/>
      <protection locked="0"/>
    </xf>
    <xf numFmtId="0" fontId="77" fillId="0" borderId="9" xfId="0" applyFont="1" applyBorder="1" applyAlignment="1">
      <alignment horizontal="center" vertical="center"/>
    </xf>
    <xf numFmtId="0" fontId="74" fillId="0" borderId="9" xfId="0" applyFont="1" applyBorder="1"/>
    <xf numFmtId="0" fontId="7" fillId="0" borderId="0" xfId="113" applyFont="1" applyAlignment="1" applyProtection="1">
      <alignment vertical="top"/>
      <protection hidden="1"/>
    </xf>
    <xf numFmtId="10" fontId="2" fillId="0" borderId="18" xfId="111" applyNumberFormat="1" applyFont="1" applyFill="1" applyBorder="1" applyAlignment="1" applyProtection="1">
      <alignment horizontal="center" vertical="top" wrapText="1"/>
      <protection locked="0" hidden="1"/>
    </xf>
    <xf numFmtId="0" fontId="73" fillId="3" borderId="14" xfId="109" applyFont="1" applyFill="1" applyBorder="1" applyAlignment="1" applyProtection="1">
      <alignment vertical="top" wrapText="1"/>
      <protection locked="0"/>
    </xf>
    <xf numFmtId="0" fontId="73" fillId="0" borderId="9" xfId="0" applyFont="1" applyBorder="1" applyAlignment="1">
      <alignment vertical="top" wrapText="1"/>
    </xf>
    <xf numFmtId="0" fontId="71" fillId="0" borderId="0" xfId="0" applyFont="1" applyAlignment="1">
      <alignment horizontal="center" vertical="center"/>
    </xf>
    <xf numFmtId="0" fontId="76" fillId="0" borderId="0" xfId="0" applyFont="1" applyAlignment="1">
      <alignment horizontal="center" vertical="center"/>
    </xf>
    <xf numFmtId="0" fontId="73" fillId="0" borderId="9" xfId="0" applyFont="1" applyBorder="1" applyAlignment="1">
      <alignment horizontal="center" vertical="center"/>
    </xf>
    <xf numFmtId="0" fontId="73" fillId="0" borderId="0" xfId="0" applyFont="1" applyAlignment="1">
      <alignment vertical="center"/>
    </xf>
    <xf numFmtId="0" fontId="73" fillId="0" borderId="0" xfId="0" applyFont="1" applyAlignment="1">
      <alignment horizontal="center" vertical="center" wrapText="1"/>
    </xf>
    <xf numFmtId="0" fontId="73" fillId="0" borderId="9" xfId="0" applyFont="1" applyBorder="1" applyAlignment="1">
      <alignment horizontal="center" vertical="top" wrapText="1"/>
    </xf>
    <xf numFmtId="43" fontId="73" fillId="3" borderId="18" xfId="8" applyFont="1" applyFill="1" applyBorder="1" applyAlignment="1" applyProtection="1">
      <alignment horizontal="right" vertical="top" wrapText="1"/>
      <protection locked="0"/>
    </xf>
    <xf numFmtId="43" fontId="73" fillId="9" borderId="9" xfId="8" applyFont="1" applyFill="1" applyBorder="1" applyAlignment="1" applyProtection="1">
      <alignment horizontal="right" vertical="top" wrapText="1"/>
    </xf>
    <xf numFmtId="0" fontId="1" fillId="0" borderId="0" xfId="0" applyFont="1" applyAlignment="1">
      <alignment horizontal="justify" vertical="center" wrapText="1"/>
    </xf>
    <xf numFmtId="175" fontId="1" fillId="0" borderId="0" xfId="0" applyNumberFormat="1" applyFont="1" applyAlignment="1">
      <alignment horizontal="justify" vertical="center" wrapText="1"/>
    </xf>
    <xf numFmtId="0" fontId="1" fillId="0" borderId="0" xfId="0" applyFont="1" applyAlignment="1">
      <alignment horizontal="right" vertical="center" wrapText="1"/>
    </xf>
    <xf numFmtId="0" fontId="1" fillId="0" borderId="0" xfId="0" applyFont="1" applyAlignment="1">
      <alignment horizontal="left" vertical="center" wrapText="1"/>
    </xf>
    <xf numFmtId="0" fontId="5" fillId="0" borderId="0" xfId="0" applyFont="1" applyAlignment="1">
      <alignment horizontal="center" vertical="center" wrapText="1"/>
    </xf>
    <xf numFmtId="0" fontId="5" fillId="0" borderId="0" xfId="0" applyFont="1" applyAlignment="1">
      <alignment horizontal="justify" vertical="center" wrapText="1"/>
    </xf>
    <xf numFmtId="2" fontId="2" fillId="0" borderId="9" xfId="111" applyNumberFormat="1" applyFont="1" applyFill="1" applyBorder="1" applyAlignment="1" applyProtection="1">
      <alignment horizontal="right" vertical="top" wrapText="1"/>
    </xf>
    <xf numFmtId="10" fontId="2" fillId="0" borderId="9" xfId="111" applyNumberFormat="1" applyFont="1" applyFill="1" applyBorder="1" applyAlignment="1" applyProtection="1">
      <alignment horizontal="center" vertical="top" wrapText="1"/>
      <protection locked="0" hidden="1"/>
    </xf>
    <xf numFmtId="0" fontId="73" fillId="3" borderId="9" xfId="109" applyFont="1" applyFill="1" applyBorder="1" applyAlignment="1" applyProtection="1">
      <alignment horizontal="center" vertical="top" wrapText="1"/>
      <protection locked="0"/>
    </xf>
    <xf numFmtId="0" fontId="2" fillId="0" borderId="0" xfId="109" applyFont="1" applyAlignment="1" applyProtection="1">
      <alignment vertical="center"/>
      <protection hidden="1"/>
    </xf>
    <xf numFmtId="0" fontId="24" fillId="0" borderId="0" xfId="109" applyFont="1" applyAlignment="1" applyProtection="1">
      <alignment horizontal="center" vertical="center" wrapText="1"/>
      <protection hidden="1"/>
    </xf>
    <xf numFmtId="0" fontId="5" fillId="0" borderId="0" xfId="109" applyFont="1" applyAlignment="1" applyProtection="1">
      <alignment vertical="center"/>
      <protection hidden="1"/>
    </xf>
    <xf numFmtId="0" fontId="2" fillId="0" borderId="0" xfId="109" applyFont="1" applyProtection="1">
      <protection hidden="1"/>
    </xf>
    <xf numFmtId="0" fontId="2" fillId="0" borderId="0" xfId="109" applyFont="1" applyAlignment="1" applyProtection="1">
      <alignment horizontal="center"/>
      <protection hidden="1"/>
    </xf>
    <xf numFmtId="0" fontId="5" fillId="0" borderId="0" xfId="109" applyFont="1" applyProtection="1">
      <protection hidden="1"/>
    </xf>
    <xf numFmtId="0" fontId="1" fillId="0" borderId="0" xfId="109" applyFont="1" applyAlignment="1" applyProtection="1">
      <alignment horizontal="center" vertical="center"/>
      <protection hidden="1"/>
    </xf>
    <xf numFmtId="0" fontId="2" fillId="0" borderId="0" xfId="109" applyFont="1" applyAlignment="1" applyProtection="1">
      <alignment horizontal="justify" vertical="center"/>
      <protection hidden="1"/>
    </xf>
    <xf numFmtId="0" fontId="2" fillId="0" borderId="0" xfId="109" applyFont="1" applyAlignment="1" applyProtection="1">
      <alignment horizontal="center" vertical="center"/>
      <protection hidden="1"/>
    </xf>
    <xf numFmtId="0" fontId="51" fillId="0" borderId="0" xfId="109" applyFont="1" applyAlignment="1" applyProtection="1">
      <alignment horizontal="center" vertical="center"/>
      <protection hidden="1"/>
    </xf>
    <xf numFmtId="0" fontId="2" fillId="0" borderId="24" xfId="109" applyFont="1" applyBorder="1" applyAlignment="1" applyProtection="1">
      <alignment vertical="center" wrapText="1"/>
      <protection hidden="1"/>
    </xf>
    <xf numFmtId="0" fontId="2" fillId="0" borderId="3" xfId="109" applyFont="1" applyBorder="1" applyAlignment="1" applyProtection="1">
      <alignment vertical="center" wrapText="1"/>
      <protection hidden="1"/>
    </xf>
    <xf numFmtId="0" fontId="2" fillId="0" borderId="0" xfId="109" applyFont="1" applyAlignment="1" applyProtection="1">
      <alignment vertical="center" wrapText="1"/>
      <protection hidden="1"/>
    </xf>
    <xf numFmtId="0" fontId="2" fillId="0" borderId="30" xfId="109" applyFont="1" applyBorder="1" applyAlignment="1" applyProtection="1">
      <alignment vertical="center"/>
      <protection hidden="1"/>
    </xf>
    <xf numFmtId="0" fontId="2" fillId="0" borderId="31" xfId="109" applyFont="1" applyBorder="1" applyAlignment="1" applyProtection="1">
      <alignment vertical="center"/>
      <protection hidden="1"/>
    </xf>
    <xf numFmtId="0" fontId="2" fillId="0" borderId="11" xfId="109" applyFont="1" applyBorder="1" applyAlignment="1" applyProtection="1">
      <alignment vertical="center"/>
      <protection hidden="1"/>
    </xf>
    <xf numFmtId="0" fontId="2" fillId="0" borderId="20" xfId="109" applyFont="1" applyBorder="1" applyAlignment="1" applyProtection="1">
      <alignment vertical="center"/>
      <protection hidden="1"/>
    </xf>
    <xf numFmtId="0" fontId="2" fillId="0" borderId="32" xfId="109" applyFont="1" applyBorder="1" applyAlignment="1" applyProtection="1">
      <alignment vertical="center"/>
      <protection hidden="1"/>
    </xf>
    <xf numFmtId="0" fontId="2" fillId="0" borderId="33" xfId="109" applyFont="1" applyBorder="1" applyAlignment="1" applyProtection="1">
      <alignment vertical="center"/>
      <protection hidden="1"/>
    </xf>
    <xf numFmtId="0" fontId="2" fillId="0" borderId="14" xfId="109" applyFont="1" applyBorder="1" applyAlignment="1" applyProtection="1">
      <alignment vertical="center"/>
      <protection hidden="1"/>
    </xf>
    <xf numFmtId="0" fontId="2" fillId="0" borderId="15" xfId="109" applyFont="1" applyBorder="1" applyAlignment="1" applyProtection="1">
      <alignment vertical="center"/>
      <protection hidden="1"/>
    </xf>
    <xf numFmtId="0" fontId="2" fillId="0" borderId="24" xfId="109" applyFont="1" applyBorder="1" applyAlignment="1" applyProtection="1">
      <alignment horizontal="left" vertical="center"/>
      <protection hidden="1"/>
    </xf>
    <xf numFmtId="0" fontId="2" fillId="0" borderId="25" xfId="109" applyFont="1" applyBorder="1" applyAlignment="1" applyProtection="1">
      <alignment horizontal="left" vertical="center"/>
      <protection hidden="1"/>
    </xf>
    <xf numFmtId="0" fontId="2" fillId="0" borderId="0" xfId="109" applyFont="1" applyAlignment="1" applyProtection="1">
      <alignment horizontal="left" vertical="center"/>
      <protection hidden="1"/>
    </xf>
    <xf numFmtId="1" fontId="2" fillId="3" borderId="17" xfId="109" applyNumberFormat="1" applyFont="1" applyFill="1" applyBorder="1" applyAlignment="1" applyProtection="1">
      <alignment horizontal="center" vertical="center"/>
      <protection locked="0"/>
    </xf>
    <xf numFmtId="0" fontId="52" fillId="0" borderId="0" xfId="109" applyFont="1" applyAlignment="1" applyProtection="1">
      <alignment horizontal="center" vertical="center"/>
      <protection hidden="1"/>
    </xf>
    <xf numFmtId="175" fontId="73" fillId="3" borderId="17" xfId="109" applyNumberFormat="1" applyFont="1" applyFill="1" applyBorder="1" applyAlignment="1" applyProtection="1">
      <alignment horizontal="center" vertical="center"/>
      <protection locked="0"/>
    </xf>
    <xf numFmtId="0" fontId="2" fillId="0" borderId="9" xfId="109" applyFont="1" applyBorder="1" applyAlignment="1" applyProtection="1">
      <alignment horizontal="center" vertical="center"/>
      <protection hidden="1"/>
    </xf>
    <xf numFmtId="0" fontId="3" fillId="0" borderId="0" xfId="0" applyFont="1" applyAlignment="1">
      <alignment horizontal="center" vertical="center"/>
    </xf>
    <xf numFmtId="0" fontId="1" fillId="0" borderId="0" xfId="115" applyFont="1" applyAlignment="1">
      <alignment vertical="center"/>
    </xf>
    <xf numFmtId="0" fontId="2" fillId="0" borderId="0" xfId="115" applyFont="1" applyAlignment="1">
      <alignment vertical="center" wrapText="1"/>
    </xf>
    <xf numFmtId="0" fontId="23" fillId="0" borderId="0" xfId="0" applyFont="1" applyAlignment="1">
      <alignment vertical="center" wrapText="1"/>
    </xf>
    <xf numFmtId="0" fontId="23" fillId="0" borderId="0" xfId="0" applyFont="1" applyAlignment="1">
      <alignment vertical="center"/>
    </xf>
    <xf numFmtId="0" fontId="7" fillId="0" borderId="0" xfId="106" applyFont="1" applyAlignment="1">
      <alignment vertical="top"/>
    </xf>
    <xf numFmtId="165" fontId="7" fillId="0" borderId="0" xfId="106" applyNumberFormat="1" applyFont="1" applyAlignment="1">
      <alignment horizontal="center" vertical="top"/>
    </xf>
    <xf numFmtId="0" fontId="76" fillId="0" borderId="9" xfId="0" applyFont="1" applyBorder="1" applyAlignment="1">
      <alignment horizontal="right" vertical="center"/>
    </xf>
    <xf numFmtId="0" fontId="58" fillId="0" borderId="9" xfId="0" applyFont="1" applyBorder="1" applyAlignment="1">
      <alignment horizontal="center" vertical="center"/>
    </xf>
    <xf numFmtId="0" fontId="58" fillId="0" borderId="9" xfId="0" applyFont="1" applyBorder="1" applyAlignment="1">
      <alignment horizontal="center" vertical="center" wrapText="1"/>
    </xf>
    <xf numFmtId="0" fontId="58" fillId="0" borderId="24" xfId="0" applyFont="1" applyBorder="1" applyAlignment="1">
      <alignment horizontal="center" vertical="center"/>
    </xf>
    <xf numFmtId="0" fontId="58" fillId="0" borderId="25" xfId="0" applyFont="1" applyBorder="1" applyAlignment="1">
      <alignment horizontal="center" vertical="center"/>
    </xf>
    <xf numFmtId="0" fontId="78" fillId="0" borderId="0" xfId="0" applyFont="1" applyAlignment="1">
      <alignment horizontal="center" vertical="center"/>
    </xf>
    <xf numFmtId="0" fontId="62" fillId="0" borderId="0" xfId="0" applyFont="1" applyAlignment="1">
      <alignment vertical="center" wrapText="1"/>
    </xf>
    <xf numFmtId="0" fontId="61" fillId="0" borderId="0" xfId="0" applyFont="1" applyAlignment="1">
      <alignment vertical="center" wrapText="1"/>
    </xf>
    <xf numFmtId="0" fontId="75" fillId="0" borderId="0" xfId="0" applyFont="1" applyAlignment="1">
      <alignment horizontal="center" vertical="center"/>
    </xf>
    <xf numFmtId="0" fontId="54" fillId="11" borderId="9" xfId="0" applyFont="1" applyFill="1" applyBorder="1" applyAlignment="1">
      <alignment horizontal="center" vertical="center"/>
    </xf>
    <xf numFmtId="0" fontId="79" fillId="11" borderId="9" xfId="0" applyFont="1" applyFill="1" applyBorder="1" applyAlignment="1">
      <alignment horizontal="center" vertical="top" wrapText="1"/>
    </xf>
    <xf numFmtId="0" fontId="54" fillId="11" borderId="9" xfId="0" applyFont="1" applyFill="1" applyBorder="1" applyAlignment="1">
      <alignment horizontal="center" vertical="center" wrapText="1"/>
    </xf>
    <xf numFmtId="0" fontId="63" fillId="0" borderId="0" xfId="112" applyNumberFormat="1" applyFont="1" applyFill="1" applyBorder="1" applyAlignment="1" applyProtection="1">
      <alignment horizontal="center" vertical="top"/>
      <protection hidden="1"/>
    </xf>
    <xf numFmtId="165" fontId="33" fillId="10" borderId="18" xfId="111" applyNumberFormat="1" applyFont="1" applyFill="1" applyBorder="1" applyAlignment="1" applyProtection="1">
      <alignment vertical="center" wrapText="1"/>
      <protection locked="0"/>
    </xf>
    <xf numFmtId="2" fontId="33" fillId="10" borderId="18" xfId="0" applyNumberFormat="1" applyFont="1" applyFill="1" applyBorder="1" applyAlignment="1">
      <alignment horizontal="right" vertical="center" wrapText="1"/>
    </xf>
    <xf numFmtId="2" fontId="33" fillId="10" borderId="18" xfId="0" applyNumberFormat="1" applyFont="1" applyFill="1" applyBorder="1" applyAlignment="1">
      <alignment horizontal="center" vertical="center" wrapText="1"/>
    </xf>
    <xf numFmtId="0" fontId="64" fillId="0" borderId="0" xfId="113" applyNumberFormat="1" applyFont="1" applyFill="1" applyBorder="1" applyAlignment="1" applyProtection="1">
      <alignment vertical="top"/>
      <protection hidden="1"/>
    </xf>
    <xf numFmtId="0" fontId="58" fillId="0" borderId="6" xfId="114" applyFont="1" applyBorder="1" applyAlignment="1" applyProtection="1">
      <alignment horizontal="center" vertical="top"/>
      <protection hidden="1"/>
    </xf>
    <xf numFmtId="0" fontId="58" fillId="0" borderId="8" xfId="114" applyFont="1" applyBorder="1" applyAlignment="1" applyProtection="1">
      <alignment horizontal="center" vertical="top"/>
      <protection hidden="1"/>
    </xf>
    <xf numFmtId="4" fontId="2" fillId="0" borderId="23" xfId="114" applyNumberFormat="1" applyFont="1" applyBorder="1" applyAlignment="1" applyProtection="1">
      <alignment vertical="top"/>
      <protection hidden="1"/>
    </xf>
    <xf numFmtId="0" fontId="2" fillId="0" borderId="26" xfId="114" applyFont="1" applyBorder="1" applyAlignment="1" applyProtection="1">
      <alignment vertical="top"/>
      <protection hidden="1"/>
    </xf>
    <xf numFmtId="0" fontId="2" fillId="0" borderId="23" xfId="114" applyFont="1" applyBorder="1" applyAlignment="1" applyProtection="1">
      <alignment vertical="top"/>
      <protection hidden="1"/>
    </xf>
    <xf numFmtId="0" fontId="2" fillId="0" borderId="27" xfId="114" applyFont="1" applyBorder="1" applyAlignment="1" applyProtection="1">
      <alignment vertical="top"/>
      <protection hidden="1"/>
    </xf>
    <xf numFmtId="0" fontId="2" fillId="0" borderId="29" xfId="114" applyFont="1" applyBorder="1" applyAlignment="1" applyProtection="1">
      <alignment vertical="top"/>
      <protection hidden="1"/>
    </xf>
    <xf numFmtId="2" fontId="65" fillId="0" borderId="0" xfId="113" applyNumberFormat="1" applyFont="1" applyFill="1" applyBorder="1" applyAlignment="1" applyProtection="1">
      <alignment vertical="top"/>
      <protection hidden="1"/>
    </xf>
    <xf numFmtId="0" fontId="2" fillId="0" borderId="9" xfId="113" applyNumberFormat="1" applyFont="1" applyFill="1" applyBorder="1" applyAlignment="1" applyProtection="1">
      <alignment vertical="center"/>
      <protection hidden="1"/>
    </xf>
    <xf numFmtId="0" fontId="1" fillId="0" borderId="9" xfId="113" applyNumberFormat="1" applyFont="1" applyFill="1" applyBorder="1" applyAlignment="1" applyProtection="1">
      <alignment vertical="center"/>
      <protection hidden="1"/>
    </xf>
    <xf numFmtId="0" fontId="73" fillId="0" borderId="9" xfId="0" applyFont="1" applyBorder="1" applyAlignment="1" applyProtection="1">
      <alignment horizontal="right" vertical="center"/>
      <protection locked="0"/>
    </xf>
    <xf numFmtId="43" fontId="73" fillId="0" borderId="9" xfId="8" applyFont="1" applyBorder="1" applyAlignment="1">
      <alignment horizontal="right" vertical="center"/>
    </xf>
    <xf numFmtId="43" fontId="76" fillId="0" borderId="9" xfId="8" applyFont="1" applyBorder="1" applyAlignment="1">
      <alignment horizontal="right" vertical="center"/>
    </xf>
    <xf numFmtId="2" fontId="73" fillId="0" borderId="9" xfId="0" applyNumberFormat="1" applyFont="1" applyBorder="1" applyAlignment="1" applyProtection="1">
      <alignment horizontal="right" vertical="center"/>
      <protection locked="0"/>
    </xf>
    <xf numFmtId="0" fontId="1" fillId="0" borderId="5" xfId="0" applyFont="1" applyBorder="1" applyAlignment="1">
      <alignment horizontal="right" vertical="center" wrapText="1"/>
    </xf>
    <xf numFmtId="178" fontId="2" fillId="0" borderId="9" xfId="0" applyNumberFormat="1" applyFont="1" applyBorder="1" applyAlignment="1" applyProtection="1">
      <alignment vertical="center"/>
      <protection locked="0"/>
    </xf>
    <xf numFmtId="43" fontId="1" fillId="0" borderId="0" xfId="8" applyFont="1" applyAlignment="1" applyProtection="1">
      <alignment vertical="center"/>
      <protection locked="0"/>
    </xf>
    <xf numFmtId="0" fontId="56" fillId="0" borderId="34" xfId="73" applyFont="1" applyBorder="1" applyAlignment="1" applyProtection="1">
      <alignment horizontal="center" vertical="top" wrapText="1"/>
      <protection hidden="1"/>
    </xf>
    <xf numFmtId="0" fontId="56" fillId="0" borderId="35" xfId="73" applyFont="1" applyBorder="1" applyAlignment="1" applyProtection="1">
      <alignment horizontal="center" vertical="top" wrapText="1"/>
      <protection hidden="1"/>
    </xf>
    <xf numFmtId="43" fontId="2" fillId="0" borderId="26" xfId="8" applyFont="1" applyBorder="1" applyAlignment="1" applyProtection="1">
      <alignment vertical="top"/>
      <protection hidden="1"/>
    </xf>
    <xf numFmtId="179" fontId="57" fillId="0" borderId="36" xfId="73" applyNumberFormat="1" applyFont="1" applyBorder="1" applyAlignment="1" applyProtection="1">
      <alignment vertical="top" wrapText="1"/>
      <protection hidden="1"/>
    </xf>
    <xf numFmtId="179" fontId="57" fillId="0" borderId="37" xfId="73" applyNumberFormat="1" applyFont="1" applyBorder="1" applyAlignment="1" applyProtection="1">
      <alignment vertical="top" wrapText="1"/>
      <protection hidden="1"/>
    </xf>
    <xf numFmtId="0" fontId="7" fillId="0" borderId="0" xfId="114" applyFont="1" applyAlignment="1" applyProtection="1">
      <alignment vertical="top"/>
      <protection hidden="1"/>
    </xf>
    <xf numFmtId="0" fontId="7" fillId="0" borderId="38" xfId="114" applyFont="1" applyBorder="1" applyAlignment="1" applyProtection="1">
      <alignment horizontal="justify" vertical="top" wrapText="1"/>
      <protection hidden="1"/>
    </xf>
    <xf numFmtId="0" fontId="7" fillId="0" borderId="39" xfId="114" applyFont="1" applyBorder="1" applyAlignment="1" applyProtection="1">
      <alignment horizontal="right" vertical="center" wrapText="1" indent="5"/>
      <protection hidden="1"/>
    </xf>
    <xf numFmtId="176" fontId="7" fillId="0" borderId="40" xfId="114" applyNumberFormat="1" applyFont="1" applyBorder="1" applyAlignment="1" applyProtection="1">
      <alignment horizontal="center" vertical="center"/>
      <protection hidden="1"/>
    </xf>
    <xf numFmtId="4" fontId="7" fillId="0" borderId="41" xfId="114" applyNumberFormat="1" applyFont="1" applyBorder="1" applyAlignment="1" applyProtection="1">
      <alignment vertical="center"/>
      <protection hidden="1"/>
    </xf>
    <xf numFmtId="0" fontId="4" fillId="0" borderId="42" xfId="114" applyFont="1" applyBorder="1" applyAlignment="1" applyProtection="1">
      <alignment horizontal="center" vertical="center"/>
      <protection hidden="1"/>
    </xf>
    <xf numFmtId="0" fontId="4" fillId="0" borderId="43" xfId="114" applyFont="1" applyBorder="1" applyAlignment="1" applyProtection="1">
      <alignment vertical="center"/>
      <protection hidden="1"/>
    </xf>
    <xf numFmtId="4" fontId="7" fillId="0" borderId="41" xfId="114" applyNumberFormat="1" applyFont="1" applyBorder="1" applyAlignment="1" applyProtection="1">
      <alignment horizontal="right" vertical="center"/>
      <protection hidden="1"/>
    </xf>
    <xf numFmtId="0" fontId="70" fillId="0" borderId="43" xfId="114" applyFont="1" applyBorder="1" applyAlignment="1" applyProtection="1">
      <alignment horizontal="justify" vertical="top" wrapText="1"/>
      <protection hidden="1"/>
    </xf>
    <xf numFmtId="4" fontId="7" fillId="0" borderId="41" xfId="114" applyNumberFormat="1" applyFont="1" applyBorder="1" applyAlignment="1" applyProtection="1">
      <alignment vertical="center" wrapText="1"/>
      <protection hidden="1"/>
    </xf>
    <xf numFmtId="4" fontId="59" fillId="0" borderId="44" xfId="114" applyNumberFormat="1" applyFont="1" applyBorder="1" applyAlignment="1" applyProtection="1">
      <alignment horizontal="right" vertical="center" wrapText="1"/>
      <protection hidden="1"/>
    </xf>
    <xf numFmtId="4" fontId="59" fillId="0" borderId="41" xfId="114" applyNumberFormat="1" applyFont="1" applyBorder="1" applyAlignment="1" applyProtection="1">
      <alignment vertical="center" wrapText="1"/>
      <protection hidden="1"/>
    </xf>
    <xf numFmtId="0" fontId="7" fillId="0" borderId="6" xfId="114" applyFont="1" applyBorder="1" applyAlignment="1" applyProtection="1">
      <alignment horizontal="center" vertical="center" wrapText="1"/>
      <protection hidden="1"/>
    </xf>
    <xf numFmtId="176" fontId="7" fillId="0" borderId="23" xfId="114" applyNumberFormat="1" applyFont="1" applyBorder="1" applyAlignment="1" applyProtection="1">
      <alignment horizontal="center" vertical="center"/>
      <protection hidden="1"/>
    </xf>
    <xf numFmtId="0" fontId="4" fillId="0" borderId="23" xfId="114" applyFont="1" applyBorder="1" applyAlignment="1" applyProtection="1">
      <alignment horizontal="center" vertical="center"/>
      <protection hidden="1"/>
    </xf>
    <xf numFmtId="0" fontId="7" fillId="0" borderId="45" xfId="114" applyFont="1" applyBorder="1" applyAlignment="1" applyProtection="1">
      <alignment vertical="center" wrapText="1"/>
      <protection hidden="1"/>
    </xf>
    <xf numFmtId="0" fontId="7" fillId="0" borderId="46" xfId="114" applyFont="1" applyBorder="1" applyAlignment="1" applyProtection="1">
      <alignment vertical="center" wrapText="1"/>
      <protection hidden="1"/>
    </xf>
    <xf numFmtId="0" fontId="7" fillId="0" borderId="47" xfId="114" applyFont="1" applyBorder="1" applyAlignment="1" applyProtection="1">
      <alignment vertical="center" wrapText="1"/>
      <protection hidden="1"/>
    </xf>
    <xf numFmtId="10" fontId="4" fillId="0" borderId="9" xfId="113" applyNumberFormat="1" applyFont="1" applyFill="1" applyBorder="1" applyAlignment="1" applyProtection="1">
      <alignment horizontal="left" vertical="center"/>
      <protection hidden="1"/>
    </xf>
    <xf numFmtId="49" fontId="4" fillId="0" borderId="9" xfId="113" applyNumberFormat="1" applyFont="1" applyFill="1" applyBorder="1" applyAlignment="1" applyProtection="1">
      <alignment horizontal="left" vertical="center"/>
      <protection hidden="1"/>
    </xf>
    <xf numFmtId="10" fontId="7" fillId="0" borderId="9" xfId="114" applyNumberFormat="1" applyFont="1" applyBorder="1" applyAlignment="1" applyProtection="1">
      <alignment horizontal="left" vertical="center" wrapText="1"/>
      <protection hidden="1"/>
    </xf>
    <xf numFmtId="49" fontId="7" fillId="0" borderId="9" xfId="114" applyNumberFormat="1" applyFont="1" applyBorder="1" applyAlignment="1" applyProtection="1">
      <alignment horizontal="left" vertical="center" wrapText="1"/>
      <protection hidden="1"/>
    </xf>
    <xf numFmtId="0" fontId="6" fillId="0" borderId="0" xfId="110" applyAlignment="1" applyProtection="1">
      <alignment vertical="center"/>
      <protection hidden="1"/>
    </xf>
    <xf numFmtId="0" fontId="6" fillId="0" borderId="48" xfId="110" applyBorder="1" applyAlignment="1" applyProtection="1">
      <alignment vertical="center"/>
      <protection hidden="1"/>
    </xf>
    <xf numFmtId="0" fontId="6" fillId="0" borderId="49" xfId="110" applyBorder="1" applyAlignment="1" applyProtection="1">
      <alignment vertical="center"/>
      <protection hidden="1"/>
    </xf>
    <xf numFmtId="0" fontId="6" fillId="0" borderId="0" xfId="110" applyProtection="1">
      <protection hidden="1"/>
    </xf>
    <xf numFmtId="0" fontId="6" fillId="0" borderId="48" xfId="110" applyBorder="1" applyProtection="1">
      <protection hidden="1"/>
    </xf>
    <xf numFmtId="0" fontId="6" fillId="0" borderId="49" xfId="110" applyBorder="1" applyAlignment="1" applyProtection="1">
      <alignment horizontal="center" vertical="center"/>
      <protection hidden="1"/>
    </xf>
    <xf numFmtId="0" fontId="6" fillId="0" borderId="48" xfId="110" applyBorder="1" applyAlignment="1" applyProtection="1">
      <alignment horizontal="left" vertical="center"/>
      <protection hidden="1"/>
    </xf>
    <xf numFmtId="0" fontId="6" fillId="0" borderId="0" xfId="110" applyAlignment="1" applyProtection="1">
      <alignment horizontal="left"/>
      <protection hidden="1"/>
    </xf>
    <xf numFmtId="0" fontId="6" fillId="0" borderId="49" xfId="110" applyBorder="1" applyAlignment="1" applyProtection="1">
      <alignment horizontal="center"/>
      <protection hidden="1"/>
    </xf>
    <xf numFmtId="0" fontId="6" fillId="0" borderId="49" xfId="110" applyBorder="1" applyProtection="1">
      <protection hidden="1"/>
    </xf>
    <xf numFmtId="0" fontId="6" fillId="0" borderId="49" xfId="119" applyBorder="1" applyAlignment="1" applyProtection="1">
      <alignment horizontal="center"/>
      <protection hidden="1"/>
    </xf>
    <xf numFmtId="0" fontId="6" fillId="0" borderId="0" xfId="119" applyProtection="1">
      <protection hidden="1"/>
    </xf>
    <xf numFmtId="0" fontId="6" fillId="0" borderId="50" xfId="119" applyBorder="1" applyAlignment="1" applyProtection="1">
      <alignment horizontal="center"/>
      <protection hidden="1"/>
    </xf>
    <xf numFmtId="0" fontId="6" fillId="0" borderId="51" xfId="119" applyBorder="1" applyProtection="1">
      <protection hidden="1"/>
    </xf>
    <xf numFmtId="0" fontId="6" fillId="0" borderId="51" xfId="110" applyBorder="1" applyProtection="1">
      <protection hidden="1"/>
    </xf>
    <xf numFmtId="0" fontId="6" fillId="0" borderId="52" xfId="110" applyBorder="1" applyProtection="1">
      <protection hidden="1"/>
    </xf>
    <xf numFmtId="0" fontId="6" fillId="0" borderId="35" xfId="74" applyBorder="1" applyProtection="1">
      <protection hidden="1"/>
    </xf>
    <xf numFmtId="0" fontId="6" fillId="0" borderId="53" xfId="74" applyBorder="1" applyProtection="1">
      <protection hidden="1"/>
    </xf>
    <xf numFmtId="0" fontId="6" fillId="0" borderId="54" xfId="74" applyBorder="1" applyProtection="1">
      <protection hidden="1"/>
    </xf>
    <xf numFmtId="0" fontId="6" fillId="0" borderId="0" xfId="74" applyProtection="1">
      <protection hidden="1"/>
    </xf>
    <xf numFmtId="0" fontId="6" fillId="0" borderId="49" xfId="74" applyBorder="1" applyProtection="1">
      <protection hidden="1"/>
    </xf>
    <xf numFmtId="0" fontId="6" fillId="0" borderId="48" xfId="74" applyBorder="1" applyProtection="1">
      <protection hidden="1"/>
    </xf>
    <xf numFmtId="0" fontId="67" fillId="0" borderId="0" xfId="74" applyFont="1" applyAlignment="1" applyProtection="1">
      <alignment horizontal="center"/>
      <protection hidden="1"/>
    </xf>
    <xf numFmtId="0" fontId="6" fillId="0" borderId="25" xfId="74" applyBorder="1" applyProtection="1">
      <protection hidden="1"/>
    </xf>
    <xf numFmtId="0" fontId="6" fillId="0" borderId="17" xfId="74" applyBorder="1" applyProtection="1">
      <protection hidden="1"/>
    </xf>
    <xf numFmtId="0" fontId="6" fillId="0" borderId="19" xfId="74" applyBorder="1" applyProtection="1">
      <protection hidden="1"/>
    </xf>
    <xf numFmtId="0" fontId="6" fillId="0" borderId="18" xfId="74" applyBorder="1" applyProtection="1">
      <protection hidden="1"/>
    </xf>
    <xf numFmtId="0" fontId="69" fillId="0" borderId="0" xfId="74" applyFont="1" applyProtection="1">
      <protection hidden="1"/>
    </xf>
    <xf numFmtId="0" fontId="4" fillId="0" borderId="9" xfId="106" applyFont="1" applyBorder="1" applyAlignment="1">
      <alignment vertical="center"/>
    </xf>
    <xf numFmtId="0" fontId="7" fillId="0" borderId="0" xfId="106" applyFont="1" applyAlignment="1">
      <alignment vertical="center"/>
    </xf>
    <xf numFmtId="43" fontId="57" fillId="0" borderId="18" xfId="8" applyFont="1" applyBorder="1" applyAlignment="1" applyProtection="1">
      <alignment horizontal="right" vertical="top" wrapText="1"/>
      <protection hidden="1"/>
    </xf>
    <xf numFmtId="43" fontId="57" fillId="0" borderId="14" xfId="8" applyFont="1" applyBorder="1" applyAlignment="1" applyProtection="1">
      <alignment horizontal="right" vertical="top" wrapText="1"/>
      <protection hidden="1"/>
    </xf>
    <xf numFmtId="43" fontId="57" fillId="0" borderId="9" xfId="8" applyFont="1" applyBorder="1" applyAlignment="1" applyProtection="1">
      <alignment horizontal="right" vertical="top" wrapText="1"/>
      <protection hidden="1"/>
    </xf>
    <xf numFmtId="43" fontId="57" fillId="0" borderId="24" xfId="8" applyFont="1" applyBorder="1" applyAlignment="1" applyProtection="1">
      <alignment horizontal="right" vertical="top" wrapText="1"/>
      <protection hidden="1"/>
    </xf>
    <xf numFmtId="43" fontId="57" fillId="0" borderId="35" xfId="8" applyFont="1" applyBorder="1" applyAlignment="1" applyProtection="1">
      <alignment horizontal="right" vertical="top" wrapText="1"/>
      <protection hidden="1"/>
    </xf>
    <xf numFmtId="43" fontId="57" fillId="0" borderId="16" xfId="8" applyFont="1" applyBorder="1" applyAlignment="1" applyProtection="1">
      <alignment horizontal="right" vertical="top" wrapText="1"/>
      <protection hidden="1"/>
    </xf>
    <xf numFmtId="43" fontId="57" fillId="0" borderId="12" xfId="8" applyFont="1" applyBorder="1" applyAlignment="1" applyProtection="1">
      <alignment horizontal="right" vertical="top" wrapText="1"/>
      <protection hidden="1"/>
    </xf>
    <xf numFmtId="43" fontId="57" fillId="0" borderId="55" xfId="8" applyFont="1" applyBorder="1" applyAlignment="1" applyProtection="1">
      <alignment horizontal="right" vertical="top" wrapText="1"/>
      <protection hidden="1"/>
    </xf>
    <xf numFmtId="43" fontId="57" fillId="0" borderId="25" xfId="8" applyFont="1" applyBorder="1" applyAlignment="1" applyProtection="1">
      <alignment horizontal="right" vertical="top" wrapText="1"/>
      <protection hidden="1"/>
    </xf>
    <xf numFmtId="43" fontId="57" fillId="0" borderId="56" xfId="8" applyFont="1" applyBorder="1" applyAlignment="1" applyProtection="1">
      <alignment horizontal="right" vertical="top" wrapText="1"/>
      <protection hidden="1"/>
    </xf>
    <xf numFmtId="43" fontId="57" fillId="0" borderId="0" xfId="8" applyFont="1" applyBorder="1" applyAlignment="1" applyProtection="1">
      <alignment horizontal="right" vertical="top" wrapText="1"/>
      <protection hidden="1"/>
    </xf>
    <xf numFmtId="43" fontId="57" fillId="0" borderId="9" xfId="8" applyFont="1" applyBorder="1" applyAlignment="1" applyProtection="1">
      <alignment horizontal="center" vertical="top" wrapText="1"/>
      <protection hidden="1"/>
    </xf>
    <xf numFmtId="43" fontId="57" fillId="0" borderId="0" xfId="8" applyFont="1" applyBorder="1" applyAlignment="1" applyProtection="1">
      <alignment vertical="top" wrapText="1"/>
      <protection hidden="1"/>
    </xf>
    <xf numFmtId="43" fontId="56" fillId="0" borderId="17" xfId="8" applyFont="1" applyBorder="1" applyAlignment="1" applyProtection="1">
      <alignment vertical="top" wrapText="1"/>
      <protection hidden="1"/>
    </xf>
    <xf numFmtId="43" fontId="57" fillId="0" borderId="36" xfId="8" applyFont="1" applyBorder="1" applyAlignment="1" applyProtection="1">
      <alignment vertical="top" wrapText="1"/>
      <protection hidden="1"/>
    </xf>
    <xf numFmtId="43" fontId="57" fillId="0" borderId="57" xfId="8" applyFont="1" applyBorder="1" applyAlignment="1" applyProtection="1">
      <alignment vertical="top" wrapText="1"/>
      <protection hidden="1"/>
    </xf>
    <xf numFmtId="43" fontId="37" fillId="0" borderId="0" xfId="8" applyFont="1" applyFill="1" applyBorder="1" applyAlignment="1" applyProtection="1">
      <alignment vertical="top" wrapText="1"/>
      <protection hidden="1"/>
    </xf>
    <xf numFmtId="43" fontId="56" fillId="0" borderId="38" xfId="8" applyFont="1" applyBorder="1" applyAlignment="1" applyProtection="1">
      <alignment vertical="top" wrapText="1"/>
      <protection hidden="1"/>
    </xf>
    <xf numFmtId="43" fontId="56" fillId="0" borderId="58" xfId="8" applyFont="1" applyBorder="1" applyAlignment="1" applyProtection="1">
      <alignment vertical="top" wrapText="1"/>
      <protection hidden="1"/>
    </xf>
    <xf numFmtId="43" fontId="56" fillId="0" borderId="39" xfId="8" applyFont="1" applyBorder="1" applyAlignment="1" applyProtection="1">
      <alignment vertical="top" wrapText="1"/>
      <protection hidden="1"/>
    </xf>
    <xf numFmtId="164" fontId="2" fillId="0" borderId="0" xfId="111" applyNumberFormat="1" applyFont="1" applyFill="1" applyBorder="1" applyAlignment="1" applyProtection="1">
      <alignment vertical="center"/>
    </xf>
    <xf numFmtId="49" fontId="7" fillId="9" borderId="9" xfId="114" applyNumberFormat="1" applyFont="1" applyFill="1" applyBorder="1" applyAlignment="1">
      <alignment horizontal="left" vertical="center" wrapText="1"/>
    </xf>
    <xf numFmtId="49" fontId="7" fillId="9" borderId="9" xfId="114" applyNumberFormat="1" applyFont="1" applyFill="1" applyBorder="1" applyAlignment="1">
      <alignment horizontal="right" vertical="center" wrapText="1"/>
    </xf>
    <xf numFmtId="4" fontId="4" fillId="9" borderId="24" xfId="113" applyNumberFormat="1" applyFont="1" applyFill="1" applyBorder="1" applyAlignment="1" applyProtection="1">
      <alignment vertical="center"/>
    </xf>
    <xf numFmtId="4" fontId="4" fillId="9" borderId="3" xfId="113" applyNumberFormat="1" applyFont="1" applyFill="1" applyBorder="1" applyAlignment="1" applyProtection="1">
      <alignment vertical="center"/>
    </xf>
    <xf numFmtId="4" fontId="1" fillId="12" borderId="9" xfId="8" applyNumberFormat="1" applyFont="1" applyFill="1" applyBorder="1" applyAlignment="1" applyProtection="1">
      <alignment horizontal="right" vertical="center"/>
    </xf>
    <xf numFmtId="39" fontId="33" fillId="10" borderId="18" xfId="8" applyNumberFormat="1" applyFont="1" applyFill="1" applyBorder="1" applyAlignment="1" applyProtection="1">
      <alignment horizontal="right" vertical="center" wrapText="1"/>
    </xf>
    <xf numFmtId="4" fontId="51" fillId="0" borderId="9" xfId="8" applyNumberFormat="1" applyFont="1" applyFill="1" applyBorder="1" applyAlignment="1" applyProtection="1">
      <alignment vertical="top"/>
      <protection hidden="1"/>
    </xf>
    <xf numFmtId="4" fontId="65" fillId="0" borderId="9" xfId="8" applyNumberFormat="1" applyFont="1" applyFill="1" applyBorder="1" applyAlignment="1" applyProtection="1">
      <alignment vertical="top"/>
      <protection hidden="1"/>
    </xf>
    <xf numFmtId="0" fontId="1" fillId="0" borderId="5" xfId="0" applyFont="1" applyBorder="1" applyAlignment="1">
      <alignment horizontal="left" vertical="center"/>
    </xf>
    <xf numFmtId="0" fontId="2" fillId="0" borderId="5" xfId="0" applyFont="1" applyBorder="1" applyAlignment="1">
      <alignment horizontal="center" vertical="center" wrapText="1"/>
    </xf>
    <xf numFmtId="4" fontId="76" fillId="10" borderId="9" xfId="8" applyNumberFormat="1" applyFont="1" applyFill="1" applyBorder="1" applyAlignment="1" applyProtection="1">
      <alignment horizontal="right" vertical="center" wrapText="1"/>
    </xf>
    <xf numFmtId="1" fontId="2" fillId="0" borderId="9" xfId="111" applyNumberFormat="1" applyFont="1" applyFill="1" applyBorder="1" applyAlignment="1" applyProtection="1">
      <alignment horizontal="center" vertical="top" wrapText="1"/>
    </xf>
    <xf numFmtId="0" fontId="74" fillId="0" borderId="16" xfId="0" applyFont="1" applyBorder="1"/>
    <xf numFmtId="0" fontId="75" fillId="0" borderId="0" xfId="0" applyFont="1" applyAlignment="1">
      <alignment vertical="center"/>
    </xf>
    <xf numFmtId="0" fontId="7" fillId="0" borderId="9" xfId="114" applyFont="1" applyBorder="1" applyAlignment="1" applyProtection="1">
      <alignment horizontal="left" vertical="center" wrapText="1"/>
      <protection hidden="1"/>
    </xf>
    <xf numFmtId="164" fontId="73" fillId="0" borderId="0" xfId="0" applyNumberFormat="1" applyFont="1" applyAlignment="1">
      <alignment horizontal="center" vertical="center"/>
    </xf>
    <xf numFmtId="164" fontId="5" fillId="0" borderId="0" xfId="0" applyNumberFormat="1" applyFont="1" applyAlignment="1" applyProtection="1">
      <alignment vertical="center"/>
      <protection locked="0"/>
    </xf>
    <xf numFmtId="165" fontId="1" fillId="0" borderId="5" xfId="115" applyNumberFormat="1" applyFont="1" applyBorder="1" applyAlignment="1" applyProtection="1">
      <alignment vertical="center"/>
      <protection hidden="1"/>
    </xf>
    <xf numFmtId="43" fontId="73" fillId="3" borderId="18" xfId="8" applyFont="1" applyFill="1" applyBorder="1" applyAlignment="1" applyProtection="1">
      <alignment horizontal="center" vertical="top" wrapText="1"/>
      <protection locked="0"/>
    </xf>
    <xf numFmtId="22" fontId="20" fillId="0" borderId="0" xfId="114" applyNumberFormat="1" applyFont="1" applyAlignment="1" applyProtection="1">
      <alignment vertical="center"/>
      <protection hidden="1"/>
    </xf>
    <xf numFmtId="0" fontId="73" fillId="0" borderId="9" xfId="0" applyFont="1" applyBorder="1" applyAlignment="1">
      <alignment horizontal="left" vertical="center"/>
    </xf>
    <xf numFmtId="0" fontId="76" fillId="0" borderId="9" xfId="0" applyFont="1" applyBorder="1" applyAlignment="1">
      <alignment horizontal="center" vertical="center" wrapText="1"/>
    </xf>
    <xf numFmtId="0" fontId="1" fillId="8" borderId="9" xfId="0" applyFont="1" applyFill="1" applyBorder="1" applyAlignment="1" applyProtection="1">
      <alignment horizontal="center" vertical="center" wrapText="1"/>
      <protection locked="0"/>
    </xf>
    <xf numFmtId="0" fontId="1" fillId="8" borderId="9" xfId="0" applyFont="1" applyFill="1" applyBorder="1" applyAlignment="1" applyProtection="1">
      <alignment horizontal="center" vertical="center"/>
      <protection locked="0"/>
    </xf>
    <xf numFmtId="165" fontId="1" fillId="0" borderId="9" xfId="111" applyNumberFormat="1" applyFont="1" applyFill="1" applyBorder="1" applyAlignment="1" applyProtection="1">
      <alignment horizontal="center" vertical="center" wrapText="1"/>
    </xf>
    <xf numFmtId="0" fontId="5" fillId="10" borderId="0" xfId="0" applyFont="1" applyFill="1" applyAlignment="1">
      <alignment horizontal="center" vertical="center"/>
    </xf>
    <xf numFmtId="0" fontId="2" fillId="10" borderId="0" xfId="0" applyFont="1" applyFill="1" applyAlignment="1">
      <alignment horizontal="center" vertical="center"/>
    </xf>
    <xf numFmtId="165" fontId="7" fillId="11" borderId="9" xfId="111" applyNumberFormat="1" applyFont="1" applyFill="1" applyBorder="1" applyAlignment="1" applyProtection="1">
      <alignment horizontal="center" vertical="center" wrapText="1"/>
    </xf>
    <xf numFmtId="0" fontId="2" fillId="0" borderId="0" xfId="112" applyNumberFormat="1" applyFont="1" applyFill="1" applyBorder="1" applyAlignment="1" applyProtection="1">
      <alignment horizontal="center" vertical="top"/>
      <protection hidden="1"/>
    </xf>
    <xf numFmtId="0" fontId="73" fillId="0" borderId="9" xfId="0" applyFont="1" applyBorder="1" applyAlignment="1" applyProtection="1">
      <alignment horizontal="left" vertical="center"/>
      <protection locked="0"/>
    </xf>
    <xf numFmtId="0" fontId="1" fillId="15" borderId="9" xfId="0" applyFont="1" applyFill="1" applyBorder="1" applyAlignment="1">
      <alignment horizontal="center" vertical="center"/>
    </xf>
    <xf numFmtId="0" fontId="1" fillId="15" borderId="25" xfId="0" applyFont="1" applyFill="1" applyBorder="1" applyAlignment="1">
      <alignment horizontal="center" vertical="center"/>
    </xf>
    <xf numFmtId="0" fontId="1" fillId="15" borderId="9" xfId="0" applyFont="1" applyFill="1" applyBorder="1" applyAlignment="1">
      <alignment horizontal="center" vertical="center" wrapText="1"/>
    </xf>
    <xf numFmtId="0" fontId="73" fillId="15" borderId="0" xfId="0" applyFont="1" applyFill="1" applyAlignment="1">
      <alignment horizontal="center" vertical="center"/>
    </xf>
    <xf numFmtId="0" fontId="5" fillId="15" borderId="0" xfId="0" applyFont="1" applyFill="1" applyAlignment="1">
      <alignment vertical="center" wrapText="1"/>
    </xf>
    <xf numFmtId="0" fontId="2" fillId="15" borderId="0" xfId="0" applyFont="1" applyFill="1" applyAlignment="1">
      <alignment vertical="center" wrapText="1"/>
    </xf>
    <xf numFmtId="0" fontId="76" fillId="15" borderId="9" xfId="0" applyFont="1" applyFill="1" applyBorder="1" applyAlignment="1">
      <alignment horizontal="center" vertical="center" wrapText="1"/>
    </xf>
    <xf numFmtId="0" fontId="5" fillId="15" borderId="0" xfId="0" applyFont="1" applyFill="1" applyAlignment="1">
      <alignment vertical="center"/>
    </xf>
    <xf numFmtId="0" fontId="2" fillId="15" borderId="0" xfId="0" applyFont="1" applyFill="1" applyAlignment="1">
      <alignment vertical="center"/>
    </xf>
    <xf numFmtId="0" fontId="83" fillId="0" borderId="0" xfId="114" applyFont="1" applyAlignment="1" applyProtection="1">
      <alignment vertical="center"/>
      <protection hidden="1"/>
    </xf>
    <xf numFmtId="0" fontId="74" fillId="0" borderId="9" xfId="0" applyFont="1" applyBorder="1" applyAlignment="1" applyProtection="1">
      <alignment horizontal="center" vertical="center"/>
      <protection locked="0"/>
    </xf>
    <xf numFmtId="0" fontId="73" fillId="0" borderId="9" xfId="0" applyFont="1" applyBorder="1" applyAlignment="1">
      <alignment horizontal="left" vertical="top" wrapText="1"/>
    </xf>
    <xf numFmtId="0" fontId="23" fillId="0" borderId="0" xfId="0" applyFont="1" applyAlignment="1">
      <alignment horizontal="left" vertical="center"/>
    </xf>
    <xf numFmtId="0" fontId="84" fillId="0" borderId="0" xfId="0" applyFont="1" applyAlignment="1">
      <alignment horizontal="justify" vertical="center"/>
    </xf>
    <xf numFmtId="0" fontId="73" fillId="0" borderId="9" xfId="0" applyFont="1" applyBorder="1" applyAlignment="1">
      <alignment horizontal="center" vertical="center" wrapText="1"/>
    </xf>
    <xf numFmtId="0" fontId="73" fillId="0" borderId="9" xfId="0" applyFont="1" applyBorder="1" applyAlignment="1">
      <alignment horizontal="left" vertical="center" wrapText="1"/>
    </xf>
    <xf numFmtId="43" fontId="73" fillId="9" borderId="9" xfId="8" applyFont="1" applyFill="1" applyBorder="1" applyAlignment="1" applyProtection="1">
      <alignment horizontal="left" vertical="top" wrapText="1"/>
    </xf>
    <xf numFmtId="0" fontId="75" fillId="0" borderId="0" xfId="0" applyFont="1" applyAlignment="1">
      <alignment horizontal="justify" vertical="center" wrapText="1"/>
    </xf>
    <xf numFmtId="10" fontId="2" fillId="16" borderId="9" xfId="111" applyNumberFormat="1" applyFont="1" applyFill="1" applyBorder="1" applyAlignment="1" applyProtection="1">
      <alignment horizontal="center" vertical="top" wrapText="1"/>
      <protection locked="0" hidden="1"/>
    </xf>
    <xf numFmtId="10" fontId="2" fillId="17" borderId="9" xfId="111" applyNumberFormat="1" applyFont="1" applyFill="1" applyBorder="1" applyAlignment="1" applyProtection="1">
      <alignment horizontal="center" vertical="top" wrapText="1"/>
      <protection locked="0" hidden="1"/>
    </xf>
    <xf numFmtId="0" fontId="9" fillId="0" borderId="9" xfId="114" applyFont="1" applyBorder="1" applyAlignment="1" applyProtection="1">
      <alignment horizontal="center" vertical="center"/>
      <protection hidden="1"/>
    </xf>
    <xf numFmtId="0" fontId="25" fillId="0" borderId="12" xfId="114" applyFont="1" applyBorder="1" applyAlignment="1" applyProtection="1">
      <alignment horizontal="right" vertical="center"/>
      <protection hidden="1"/>
    </xf>
    <xf numFmtId="0" fontId="25" fillId="0" borderId="0" xfId="114" applyFont="1" applyAlignment="1" applyProtection="1">
      <alignment horizontal="right" vertical="center"/>
      <protection hidden="1"/>
    </xf>
    <xf numFmtId="0" fontId="28" fillId="0" borderId="9" xfId="114" applyFont="1" applyBorder="1" applyAlignment="1" applyProtection="1">
      <alignment horizontal="center" vertical="center"/>
      <protection hidden="1"/>
    </xf>
    <xf numFmtId="0" fontId="27" fillId="0" borderId="14" xfId="114" applyFont="1" applyBorder="1" applyAlignment="1" applyProtection="1">
      <alignment horizontal="right" vertical="center"/>
      <protection hidden="1"/>
    </xf>
    <xf numFmtId="0" fontId="27" fillId="0" borderId="5" xfId="114" applyFont="1" applyBorder="1" applyAlignment="1" applyProtection="1">
      <alignment horizontal="right" vertical="center"/>
      <protection hidden="1"/>
    </xf>
    <xf numFmtId="0" fontId="1" fillId="0" borderId="24" xfId="114" applyFont="1" applyBorder="1" applyAlignment="1" applyProtection="1">
      <alignment horizontal="center" vertical="center"/>
      <protection hidden="1"/>
    </xf>
    <xf numFmtId="0" fontId="1" fillId="0" borderId="3" xfId="114" applyFont="1" applyBorder="1" applyAlignment="1" applyProtection="1">
      <alignment horizontal="center" vertical="center"/>
      <protection hidden="1"/>
    </xf>
    <xf numFmtId="0" fontId="1" fillId="0" borderId="25" xfId="114" applyFont="1" applyBorder="1" applyAlignment="1" applyProtection="1">
      <alignment horizontal="center" vertical="center"/>
      <protection hidden="1"/>
    </xf>
    <xf numFmtId="0" fontId="21" fillId="0" borderId="17" xfId="114" applyFont="1" applyBorder="1" applyAlignment="1" applyProtection="1">
      <alignment horizontal="center" vertical="center" textRotation="90"/>
      <protection hidden="1"/>
    </xf>
    <xf numFmtId="0" fontId="21" fillId="0" borderId="19" xfId="114" applyFont="1" applyBorder="1" applyAlignment="1" applyProtection="1">
      <alignment horizontal="center" vertical="center" textRotation="90"/>
      <protection hidden="1"/>
    </xf>
    <xf numFmtId="0" fontId="21" fillId="0" borderId="18" xfId="114" applyFont="1" applyBorder="1" applyAlignment="1" applyProtection="1">
      <alignment horizontal="center" vertical="center" textRotation="90"/>
      <protection hidden="1"/>
    </xf>
    <xf numFmtId="0" fontId="22" fillId="13" borderId="30" xfId="114" applyFont="1" applyFill="1" applyBorder="1" applyAlignment="1" applyProtection="1">
      <alignment horizontal="left" vertical="center" wrapText="1"/>
      <protection hidden="1"/>
    </xf>
    <xf numFmtId="0" fontId="22" fillId="13" borderId="59" xfId="114" applyFont="1" applyFill="1" applyBorder="1" applyAlignment="1" applyProtection="1">
      <alignment horizontal="left" vertical="center" wrapText="1"/>
      <protection hidden="1"/>
    </xf>
    <xf numFmtId="0" fontId="22" fillId="13" borderId="31" xfId="114" applyFont="1" applyFill="1" applyBorder="1" applyAlignment="1" applyProtection="1">
      <alignment horizontal="left" vertical="center" wrapText="1"/>
      <protection hidden="1"/>
    </xf>
    <xf numFmtId="0" fontId="23" fillId="14" borderId="11" xfId="114" applyFont="1" applyFill="1" applyBorder="1" applyAlignment="1" applyProtection="1">
      <alignment horizontal="center" vertical="center"/>
      <protection hidden="1"/>
    </xf>
    <xf numFmtId="0" fontId="23" fillId="14" borderId="22" xfId="114" applyFont="1" applyFill="1" applyBorder="1" applyAlignment="1" applyProtection="1">
      <alignment horizontal="center" vertical="center"/>
      <protection hidden="1"/>
    </xf>
    <xf numFmtId="0" fontId="23" fillId="14" borderId="20" xfId="114" applyFont="1" applyFill="1" applyBorder="1" applyAlignment="1" applyProtection="1">
      <alignment horizontal="center" vertical="center"/>
      <protection hidden="1"/>
    </xf>
    <xf numFmtId="0" fontId="24" fillId="0" borderId="22" xfId="114" applyFont="1" applyBorder="1" applyAlignment="1" applyProtection="1">
      <alignment horizontal="justify" vertical="center"/>
      <protection hidden="1"/>
    </xf>
    <xf numFmtId="0" fontId="24" fillId="0" borderId="20" xfId="114" applyFont="1" applyBorder="1" applyAlignment="1" applyProtection="1">
      <alignment horizontal="justify" vertical="center"/>
      <protection hidden="1"/>
    </xf>
    <xf numFmtId="0" fontId="6" fillId="0" borderId="12" xfId="114" applyBorder="1"/>
    <xf numFmtId="0" fontId="6" fillId="0" borderId="0" xfId="114"/>
    <xf numFmtId="0" fontId="6" fillId="0" borderId="13" xfId="114" applyBorder="1"/>
    <xf numFmtId="0" fontId="25" fillId="0" borderId="60" xfId="114" applyFont="1" applyBorder="1" applyAlignment="1" applyProtection="1">
      <alignment horizontal="right" vertical="center"/>
      <protection hidden="1"/>
    </xf>
    <xf numFmtId="0" fontId="25" fillId="0" borderId="16" xfId="114" applyFont="1" applyBorder="1" applyAlignment="1" applyProtection="1">
      <alignment horizontal="right" vertical="center"/>
      <protection hidden="1"/>
    </xf>
    <xf numFmtId="0" fontId="27" fillId="0" borderId="12" xfId="114" applyFont="1" applyBorder="1" applyAlignment="1" applyProtection="1">
      <alignment horizontal="right" vertical="center"/>
      <protection hidden="1"/>
    </xf>
    <xf numFmtId="0" fontId="27" fillId="0" borderId="0" xfId="114" applyFont="1" applyAlignment="1" applyProtection="1">
      <alignment horizontal="right" vertical="center"/>
      <protection hidden="1"/>
    </xf>
    <xf numFmtId="0" fontId="24" fillId="0" borderId="0" xfId="73" applyFont="1" applyAlignment="1" applyProtection="1">
      <alignment horizontal="left" vertical="top"/>
      <protection hidden="1"/>
    </xf>
    <xf numFmtId="0" fontId="29" fillId="6" borderId="0" xfId="73" applyFont="1" applyFill="1" applyAlignment="1" applyProtection="1">
      <alignment horizontal="center" vertical="top" wrapText="1"/>
      <protection hidden="1"/>
    </xf>
    <xf numFmtId="0" fontId="33" fillId="0" borderId="61" xfId="73" applyFont="1" applyBorder="1" applyAlignment="1" applyProtection="1">
      <alignment horizontal="center" vertical="top"/>
      <protection hidden="1"/>
    </xf>
    <xf numFmtId="0" fontId="24" fillId="0" borderId="22" xfId="73" applyFont="1" applyBorder="1" applyAlignment="1" applyProtection="1">
      <alignment horizontal="center" vertical="center"/>
      <protection hidden="1"/>
    </xf>
    <xf numFmtId="0" fontId="33" fillId="0" borderId="0" xfId="73" applyFont="1" applyAlignment="1" applyProtection="1">
      <alignment horizontal="center" vertical="top"/>
      <protection hidden="1"/>
    </xf>
    <xf numFmtId="0" fontId="73" fillId="3" borderId="30" xfId="109" applyFont="1" applyFill="1" applyBorder="1" applyAlignment="1" applyProtection="1">
      <alignment horizontal="left" vertical="center"/>
      <protection locked="0"/>
    </xf>
    <xf numFmtId="0" fontId="73" fillId="3" borderId="59" xfId="109" applyFont="1" applyFill="1" applyBorder="1" applyAlignment="1" applyProtection="1">
      <alignment horizontal="left" vertical="center"/>
      <protection locked="0"/>
    </xf>
    <xf numFmtId="0" fontId="73" fillId="3" borderId="31" xfId="109" applyFont="1" applyFill="1" applyBorder="1" applyAlignment="1" applyProtection="1">
      <alignment horizontal="left" vertical="center"/>
      <protection locked="0"/>
    </xf>
    <xf numFmtId="0" fontId="2" fillId="3" borderId="59" xfId="109" applyFont="1" applyFill="1" applyBorder="1" applyAlignment="1" applyProtection="1">
      <alignment horizontal="left" vertical="center"/>
      <protection locked="0"/>
    </xf>
    <xf numFmtId="0" fontId="2" fillId="3" borderId="31" xfId="109" applyFont="1" applyFill="1" applyBorder="1" applyAlignment="1" applyProtection="1">
      <alignment horizontal="left" vertical="center"/>
      <protection locked="0"/>
    </xf>
    <xf numFmtId="0" fontId="73" fillId="3" borderId="24" xfId="109" applyFont="1" applyFill="1" applyBorder="1" applyAlignment="1" applyProtection="1">
      <alignment horizontal="left" vertical="center"/>
      <protection locked="0"/>
    </xf>
    <xf numFmtId="0" fontId="73" fillId="3" borderId="3" xfId="109" applyFont="1" applyFill="1" applyBorder="1" applyAlignment="1" applyProtection="1">
      <alignment horizontal="left" vertical="center"/>
      <protection locked="0"/>
    </xf>
    <xf numFmtId="0" fontId="73" fillId="3" borderId="25" xfId="109" applyFont="1" applyFill="1" applyBorder="1" applyAlignment="1" applyProtection="1">
      <alignment horizontal="left" vertical="center"/>
      <protection locked="0"/>
    </xf>
    <xf numFmtId="0" fontId="24" fillId="13" borderId="5" xfId="109" applyFont="1" applyFill="1" applyBorder="1" applyAlignment="1" applyProtection="1">
      <alignment horizontal="justify" vertical="center" wrapText="1"/>
      <protection hidden="1"/>
    </xf>
    <xf numFmtId="0" fontId="1" fillId="14" borderId="0" xfId="109" applyFont="1" applyFill="1" applyAlignment="1" applyProtection="1">
      <alignment horizontal="center" vertical="center"/>
      <protection hidden="1"/>
    </xf>
    <xf numFmtId="0" fontId="3" fillId="6" borderId="0" xfId="109" applyFont="1" applyFill="1" applyAlignment="1" applyProtection="1">
      <alignment horizontal="center" vertical="center"/>
      <protection hidden="1"/>
    </xf>
    <xf numFmtId="0" fontId="2" fillId="3" borderId="9" xfId="109" applyFont="1" applyFill="1" applyBorder="1" applyAlignment="1" applyProtection="1">
      <alignment horizontal="center" vertical="center"/>
      <protection locked="0"/>
    </xf>
    <xf numFmtId="0" fontId="2" fillId="3" borderId="24" xfId="109" applyFont="1" applyFill="1" applyBorder="1" applyAlignment="1" applyProtection="1">
      <alignment horizontal="center" vertical="center" wrapText="1"/>
      <protection locked="0"/>
    </xf>
    <xf numFmtId="0" fontId="2" fillId="3" borderId="3" xfId="109" applyFont="1" applyFill="1" applyBorder="1" applyAlignment="1" applyProtection="1">
      <alignment horizontal="center" vertical="center" wrapText="1"/>
      <protection locked="0"/>
    </xf>
    <xf numFmtId="0" fontId="2" fillId="3" borderId="25" xfId="109" applyFont="1" applyFill="1" applyBorder="1" applyAlignment="1" applyProtection="1">
      <alignment horizontal="center" vertical="center" wrapText="1"/>
      <protection locked="0"/>
    </xf>
    <xf numFmtId="0" fontId="2" fillId="0" borderId="9" xfId="109" applyFont="1" applyBorder="1" applyAlignment="1" applyProtection="1">
      <alignment horizontal="left" vertical="center" wrapText="1"/>
      <protection hidden="1"/>
    </xf>
    <xf numFmtId="0" fontId="73" fillId="0" borderId="0" xfId="0" applyFont="1" applyAlignment="1">
      <alignment horizontal="left" vertical="center"/>
    </xf>
    <xf numFmtId="0" fontId="76" fillId="12" borderId="24" xfId="0" applyFont="1" applyFill="1" applyBorder="1" applyAlignment="1">
      <alignment horizontal="left" vertical="center"/>
    </xf>
    <xf numFmtId="0" fontId="76" fillId="12" borderId="3" xfId="0" applyFont="1" applyFill="1" applyBorder="1" applyAlignment="1">
      <alignment horizontal="left" vertical="center"/>
    </xf>
    <xf numFmtId="0" fontId="76" fillId="12" borderId="25" xfId="0" applyFont="1" applyFill="1" applyBorder="1" applyAlignment="1">
      <alignment horizontal="left" vertical="center"/>
    </xf>
    <xf numFmtId="0" fontId="76" fillId="9" borderId="9" xfId="109" applyFont="1" applyFill="1" applyBorder="1" applyAlignment="1">
      <alignment horizontal="left" vertical="center" wrapText="1"/>
    </xf>
    <xf numFmtId="0" fontId="1" fillId="0" borderId="16" xfId="0" applyFont="1" applyBorder="1" applyAlignment="1">
      <alignment horizontal="left" vertical="top" wrapText="1"/>
    </xf>
    <xf numFmtId="0" fontId="76" fillId="0" borderId="9" xfId="0" applyFont="1" applyBorder="1" applyAlignment="1">
      <alignment horizontal="left" vertical="center"/>
    </xf>
    <xf numFmtId="0" fontId="76" fillId="12" borderId="9" xfId="0" applyFont="1" applyFill="1" applyBorder="1" applyAlignment="1">
      <alignment horizontal="left" vertical="center"/>
    </xf>
    <xf numFmtId="1" fontId="76" fillId="9" borderId="9" xfId="109" applyNumberFormat="1" applyFont="1" applyFill="1" applyBorder="1" applyAlignment="1">
      <alignment horizontal="left" vertical="center" wrapText="1"/>
    </xf>
    <xf numFmtId="0" fontId="2" fillId="0" borderId="24" xfId="0" applyFont="1" applyBorder="1" applyAlignment="1">
      <alignment horizontal="center" vertical="center"/>
    </xf>
    <xf numFmtId="0" fontId="2" fillId="0" borderId="3" xfId="0" applyFont="1" applyBorder="1" applyAlignment="1">
      <alignment horizontal="center" vertical="center"/>
    </xf>
    <xf numFmtId="0" fontId="2" fillId="0" borderId="25" xfId="0" applyFont="1" applyBorder="1" applyAlignment="1">
      <alignment horizontal="center" vertical="center"/>
    </xf>
    <xf numFmtId="0" fontId="1" fillId="15" borderId="24" xfId="0" applyFont="1" applyFill="1" applyBorder="1" applyAlignment="1">
      <alignment horizontal="left" vertical="center"/>
    </xf>
    <xf numFmtId="0" fontId="1" fillId="15" borderId="3" xfId="0" applyFont="1" applyFill="1" applyBorder="1" applyAlignment="1">
      <alignment horizontal="left" vertical="center"/>
    </xf>
    <xf numFmtId="0" fontId="1" fillId="15" borderId="25" xfId="0" applyFont="1" applyFill="1" applyBorder="1" applyAlignment="1">
      <alignment horizontal="left" vertical="center"/>
    </xf>
    <xf numFmtId="0" fontId="33" fillId="13" borderId="9" xfId="0" applyFont="1" applyFill="1" applyBorder="1" applyAlignment="1">
      <alignment horizontal="left" vertical="center" wrapText="1"/>
    </xf>
    <xf numFmtId="0" fontId="3" fillId="6" borderId="9" xfId="0" applyFont="1" applyFill="1" applyBorder="1" applyAlignment="1">
      <alignment horizontal="center" vertical="center"/>
    </xf>
    <xf numFmtId="0" fontId="23" fillId="0" borderId="0" xfId="0" applyFont="1" applyAlignment="1">
      <alignment horizontal="left" vertical="center"/>
    </xf>
    <xf numFmtId="0" fontId="23" fillId="0" borderId="0" xfId="0" applyFont="1" applyAlignment="1">
      <alignment horizontal="left" vertical="center" wrapText="1"/>
    </xf>
    <xf numFmtId="0" fontId="58" fillId="0" borderId="5" xfId="0" applyFont="1" applyBorder="1" applyAlignment="1">
      <alignment horizontal="right" vertical="center"/>
    </xf>
    <xf numFmtId="0" fontId="2" fillId="0" borderId="0" xfId="115" applyFont="1" applyAlignment="1">
      <alignment horizontal="left" vertical="center"/>
    </xf>
    <xf numFmtId="0" fontId="1" fillId="0" borderId="0" xfId="115" applyFont="1" applyAlignment="1">
      <alignment horizontal="left" vertical="center"/>
    </xf>
    <xf numFmtId="0" fontId="1" fillId="0" borderId="0" xfId="0" applyFont="1" applyAlignment="1">
      <alignment horizontal="left" vertical="center" wrapText="1"/>
    </xf>
    <xf numFmtId="0" fontId="1" fillId="0" borderId="0" xfId="115" applyFont="1" applyAlignment="1" applyProtection="1">
      <alignment vertical="center" wrapText="1"/>
      <protection hidden="1"/>
    </xf>
    <xf numFmtId="0" fontId="76" fillId="10" borderId="24" xfId="0" applyFont="1" applyFill="1" applyBorder="1" applyAlignment="1">
      <alignment horizontal="center" vertical="center" wrapText="1"/>
    </xf>
    <xf numFmtId="0" fontId="76" fillId="10" borderId="3" xfId="0" applyFont="1" applyFill="1" applyBorder="1" applyAlignment="1">
      <alignment horizontal="center" vertical="center" wrapText="1"/>
    </xf>
    <xf numFmtId="0" fontId="76" fillId="10" borderId="25" xfId="0" applyFont="1" applyFill="1" applyBorder="1" applyAlignment="1">
      <alignment horizontal="center" vertical="center" wrapText="1"/>
    </xf>
    <xf numFmtId="0" fontId="73" fillId="0" borderId="9" xfId="0" applyFont="1" applyBorder="1" applyAlignment="1">
      <alignment horizontal="right" vertical="center"/>
    </xf>
    <xf numFmtId="0" fontId="5" fillId="0" borderId="0" xfId="0" applyFont="1" applyAlignment="1">
      <alignment horizontal="center" vertical="center" wrapText="1"/>
    </xf>
    <xf numFmtId="0" fontId="3" fillId="6" borderId="0" xfId="0" applyFont="1" applyFill="1" applyAlignment="1">
      <alignment horizontal="center" vertical="center" wrapText="1"/>
    </xf>
    <xf numFmtId="0" fontId="33" fillId="13" borderId="9" xfId="0" applyFont="1" applyFill="1" applyBorder="1" applyAlignment="1">
      <alignment horizontal="center" vertical="center" wrapText="1"/>
    </xf>
    <xf numFmtId="0" fontId="2" fillId="0" borderId="0" xfId="0" applyFont="1" applyAlignment="1">
      <alignment horizontal="left" vertical="center" wrapText="1"/>
    </xf>
    <xf numFmtId="0" fontId="58" fillId="0" borderId="51" xfId="0" applyFont="1" applyBorder="1" applyAlignment="1">
      <alignment horizontal="right" vertical="center"/>
    </xf>
    <xf numFmtId="0" fontId="2" fillId="0" borderId="24" xfId="111" applyNumberFormat="1" applyFont="1" applyFill="1" applyBorder="1" applyAlignment="1" applyProtection="1">
      <alignment horizontal="center" vertical="center" wrapText="1"/>
    </xf>
    <xf numFmtId="0" fontId="2" fillId="0" borderId="3" xfId="111" applyNumberFormat="1" applyFont="1" applyFill="1" applyBorder="1" applyAlignment="1" applyProtection="1">
      <alignment horizontal="center" vertical="center" wrapText="1"/>
    </xf>
    <xf numFmtId="0" fontId="2" fillId="0" borderId="25" xfId="111" applyNumberFormat="1" applyFont="1" applyFill="1" applyBorder="1" applyAlignment="1" applyProtection="1">
      <alignment horizontal="center" vertical="center" wrapText="1"/>
    </xf>
    <xf numFmtId="2" fontId="33" fillId="10" borderId="3" xfId="0" applyNumberFormat="1" applyFont="1" applyFill="1" applyBorder="1" applyAlignment="1">
      <alignment horizontal="center" vertical="center" wrapText="1"/>
    </xf>
    <xf numFmtId="2" fontId="33" fillId="10" borderId="25" xfId="0" applyNumberFormat="1" applyFont="1" applyFill="1" applyBorder="1" applyAlignment="1">
      <alignment horizontal="center" vertical="center" wrapText="1"/>
    </xf>
    <xf numFmtId="0" fontId="3" fillId="6" borderId="0" xfId="0" applyFont="1" applyFill="1" applyAlignment="1">
      <alignment horizontal="center" vertical="center"/>
    </xf>
    <xf numFmtId="165" fontId="1" fillId="0" borderId="0" xfId="0" applyNumberFormat="1" applyFont="1" applyAlignment="1">
      <alignment horizontal="left" vertical="center"/>
    </xf>
    <xf numFmtId="0" fontId="75" fillId="0" borderId="9" xfId="0" applyFont="1" applyBorder="1" applyAlignment="1">
      <alignment horizontal="left" vertical="center"/>
    </xf>
    <xf numFmtId="0" fontId="75" fillId="9" borderId="9" xfId="109" applyFont="1" applyFill="1" applyBorder="1" applyAlignment="1">
      <alignment horizontal="left" vertical="center"/>
    </xf>
    <xf numFmtId="0" fontId="33" fillId="13" borderId="9" xfId="0" applyFont="1" applyFill="1" applyBorder="1" applyAlignment="1" applyProtection="1">
      <alignment horizontal="left" vertical="center" wrapText="1"/>
      <protection hidden="1"/>
    </xf>
    <xf numFmtId="0" fontId="3" fillId="6" borderId="0" xfId="0" applyFont="1" applyFill="1" applyAlignment="1" applyProtection="1">
      <alignment horizontal="center" vertical="center"/>
      <protection hidden="1"/>
    </xf>
    <xf numFmtId="165" fontId="1" fillId="0" borderId="0" xfId="115" applyNumberFormat="1" applyFont="1" applyAlignment="1" applyProtection="1">
      <alignment horizontal="left" vertical="center"/>
      <protection hidden="1"/>
    </xf>
    <xf numFmtId="0" fontId="73" fillId="0" borderId="9" xfId="0" applyFont="1" applyBorder="1" applyAlignment="1" applyProtection="1">
      <alignment horizontal="left" vertical="center"/>
      <protection locked="0"/>
    </xf>
    <xf numFmtId="0" fontId="73" fillId="0" borderId="9" xfId="109" applyFont="1" applyBorder="1" applyAlignment="1" applyProtection="1">
      <alignment horizontal="left" vertical="center" wrapText="1"/>
      <protection hidden="1"/>
    </xf>
    <xf numFmtId="1" fontId="73" fillId="0" borderId="9" xfId="109" applyNumberFormat="1" applyFont="1" applyBorder="1" applyAlignment="1" applyProtection="1">
      <alignment horizontal="left" vertical="center" wrapText="1"/>
      <protection hidden="1"/>
    </xf>
    <xf numFmtId="0" fontId="73" fillId="9" borderId="9" xfId="109" applyFont="1" applyFill="1" applyBorder="1" applyAlignment="1">
      <alignment horizontal="left" vertical="center"/>
    </xf>
    <xf numFmtId="0" fontId="76" fillId="0" borderId="24" xfId="0" applyFont="1" applyBorder="1" applyAlignment="1">
      <alignment horizontal="center" vertical="center"/>
    </xf>
    <xf numFmtId="0" fontId="76" fillId="0" borderId="3" xfId="0" applyFont="1" applyBorder="1" applyAlignment="1">
      <alignment horizontal="center" vertical="center"/>
    </xf>
    <xf numFmtId="0" fontId="76" fillId="0" borderId="25" xfId="0" applyFont="1" applyBorder="1" applyAlignment="1">
      <alignment horizontal="center" vertical="center"/>
    </xf>
    <xf numFmtId="0" fontId="7" fillId="9" borderId="24" xfId="114" applyFont="1" applyFill="1" applyBorder="1" applyAlignment="1">
      <alignment horizontal="left" vertical="center" wrapText="1"/>
    </xf>
    <xf numFmtId="0" fontId="7" fillId="9" borderId="25" xfId="114" applyFont="1" applyFill="1" applyBorder="1" applyAlignment="1">
      <alignment horizontal="left" vertical="center" wrapText="1"/>
    </xf>
    <xf numFmtId="43" fontId="1" fillId="0" borderId="62" xfId="8" applyFont="1" applyBorder="1" applyAlignment="1" applyProtection="1">
      <alignment horizontal="right" vertical="center" wrapText="1"/>
      <protection hidden="1"/>
    </xf>
    <xf numFmtId="43" fontId="1" fillId="0" borderId="63" xfId="8" applyFont="1" applyBorder="1" applyAlignment="1" applyProtection="1">
      <alignment horizontal="right" vertical="center" wrapText="1"/>
      <protection hidden="1"/>
    </xf>
    <xf numFmtId="0" fontId="4" fillId="0" borderId="9" xfId="114" applyFont="1" applyBorder="1" applyAlignment="1" applyProtection="1">
      <alignment horizontal="justify" vertical="center" wrapText="1"/>
      <protection hidden="1"/>
    </xf>
    <xf numFmtId="0" fontId="7" fillId="9" borderId="9" xfId="114" applyFont="1" applyFill="1" applyBorder="1" applyAlignment="1">
      <alignment horizontal="center" vertical="center" wrapText="1"/>
    </xf>
    <xf numFmtId="0" fontId="7" fillId="9" borderId="26" xfId="114" applyFont="1" applyFill="1" applyBorder="1" applyAlignment="1">
      <alignment horizontal="center" vertical="center" wrapText="1"/>
    </xf>
    <xf numFmtId="0" fontId="59" fillId="13" borderId="9" xfId="114" applyFont="1" applyFill="1" applyBorder="1" applyAlignment="1" applyProtection="1">
      <alignment horizontal="left" vertical="center" wrapText="1"/>
      <protection hidden="1"/>
    </xf>
    <xf numFmtId="0" fontId="8" fillId="6" borderId="0" xfId="114" applyFont="1" applyFill="1" applyAlignment="1" applyProtection="1">
      <alignment horizontal="center" vertical="center"/>
      <protection hidden="1"/>
    </xf>
    <xf numFmtId="0" fontId="7" fillId="0" borderId="7" xfId="114" applyFont="1" applyBorder="1" applyAlignment="1" applyProtection="1">
      <alignment horizontal="left" vertical="center" wrapText="1"/>
      <protection hidden="1"/>
    </xf>
    <xf numFmtId="0" fontId="7" fillId="0" borderId="7" xfId="114" applyFont="1" applyBorder="1" applyAlignment="1" applyProtection="1">
      <alignment horizontal="center" vertical="center" wrapText="1"/>
      <protection hidden="1"/>
    </xf>
    <xf numFmtId="0" fontId="7" fillId="0" borderId="8" xfId="114" applyFont="1" applyBorder="1" applyAlignment="1" applyProtection="1">
      <alignment horizontal="center" vertical="center" wrapText="1"/>
      <protection hidden="1"/>
    </xf>
    <xf numFmtId="0" fontId="7" fillId="4" borderId="9" xfId="114" applyFont="1" applyFill="1" applyBorder="1" applyAlignment="1" applyProtection="1">
      <alignment horizontal="left" vertical="center" wrapText="1"/>
      <protection hidden="1"/>
    </xf>
    <xf numFmtId="43" fontId="7" fillId="4" borderId="9" xfId="8" applyFont="1" applyFill="1" applyBorder="1" applyAlignment="1" applyProtection="1">
      <alignment horizontal="right" vertical="center" wrapText="1"/>
      <protection hidden="1"/>
    </xf>
    <xf numFmtId="43" fontId="7" fillId="4" borderId="26" xfId="8" applyFont="1" applyFill="1" applyBorder="1" applyAlignment="1" applyProtection="1">
      <alignment horizontal="right" vertical="center" wrapText="1"/>
      <protection hidden="1"/>
    </xf>
    <xf numFmtId="0" fontId="3" fillId="0" borderId="0" xfId="114" applyFont="1" applyAlignment="1" applyProtection="1">
      <alignment horizontal="center" vertical="top"/>
      <protection hidden="1"/>
    </xf>
    <xf numFmtId="9" fontId="7" fillId="9" borderId="9" xfId="114" applyNumberFormat="1" applyFont="1" applyFill="1" applyBorder="1" applyAlignment="1">
      <alignment horizontal="center" vertical="center" wrapText="1"/>
    </xf>
    <xf numFmtId="9" fontId="7" fillId="9" borderId="26" xfId="114" applyNumberFormat="1" applyFont="1" applyFill="1" applyBorder="1" applyAlignment="1">
      <alignment horizontal="center" vertical="center" wrapText="1"/>
    </xf>
    <xf numFmtId="0" fontId="72" fillId="0" borderId="0" xfId="114" applyFont="1" applyAlignment="1" applyProtection="1">
      <alignment horizontal="center" vertical="top"/>
      <protection hidden="1"/>
    </xf>
    <xf numFmtId="49" fontId="7" fillId="9" borderId="9" xfId="114" applyNumberFormat="1" applyFont="1" applyFill="1" applyBorder="1" applyAlignment="1">
      <alignment horizontal="left" vertical="center" wrapText="1"/>
    </xf>
    <xf numFmtId="0" fontId="59" fillId="0" borderId="0" xfId="114" applyFont="1" applyAlignment="1" applyProtection="1">
      <alignment horizontal="center" vertical="center" wrapText="1"/>
      <protection hidden="1"/>
    </xf>
    <xf numFmtId="0" fontId="7" fillId="9" borderId="9" xfId="114" applyFont="1" applyFill="1" applyBorder="1" applyAlignment="1" applyProtection="1">
      <alignment horizontal="center" vertical="center" wrapText="1"/>
      <protection locked="0"/>
    </xf>
    <xf numFmtId="0" fontId="7" fillId="9" borderId="26" xfId="114" applyFont="1" applyFill="1" applyBorder="1" applyAlignment="1" applyProtection="1">
      <alignment horizontal="center" vertical="center" wrapText="1"/>
      <protection locked="0"/>
    </xf>
    <xf numFmtId="4" fontId="7" fillId="4" borderId="9" xfId="8" applyNumberFormat="1" applyFont="1" applyFill="1" applyBorder="1" applyAlignment="1" applyProtection="1">
      <alignment horizontal="right" vertical="center" wrapText="1"/>
      <protection hidden="1"/>
    </xf>
    <xf numFmtId="4" fontId="7" fillId="4" borderId="26" xfId="8" applyNumberFormat="1" applyFont="1" applyFill="1" applyBorder="1" applyAlignment="1" applyProtection="1">
      <alignment horizontal="right" vertical="center" wrapText="1"/>
      <protection hidden="1"/>
    </xf>
    <xf numFmtId="9" fontId="7" fillId="9" borderId="9" xfId="114" applyNumberFormat="1" applyFont="1" applyFill="1" applyBorder="1" applyAlignment="1" applyProtection="1">
      <alignment horizontal="center" vertical="center" wrapText="1"/>
      <protection locked="0"/>
    </xf>
    <xf numFmtId="9" fontId="7" fillId="9" borderId="26" xfId="114" applyNumberFormat="1" applyFont="1" applyFill="1" applyBorder="1" applyAlignment="1" applyProtection="1">
      <alignment horizontal="center" vertical="center" wrapText="1"/>
      <protection locked="0"/>
    </xf>
    <xf numFmtId="0" fontId="66" fillId="0" borderId="40" xfId="114" applyFont="1" applyBorder="1" applyAlignment="1" applyProtection="1">
      <alignment horizontal="center" vertical="center"/>
      <protection hidden="1"/>
    </xf>
    <xf numFmtId="0" fontId="66" fillId="0" borderId="64" xfId="114" applyFont="1" applyBorder="1" applyAlignment="1" applyProtection="1">
      <alignment horizontal="center" vertical="center"/>
      <protection hidden="1"/>
    </xf>
    <xf numFmtId="0" fontId="59" fillId="0" borderId="9" xfId="114" applyFont="1" applyBorder="1" applyAlignment="1" applyProtection="1">
      <alignment horizontal="left" vertical="center" wrapText="1"/>
      <protection hidden="1"/>
    </xf>
    <xf numFmtId="0" fontId="59" fillId="0" borderId="28" xfId="114" applyFont="1" applyBorder="1" applyAlignment="1" applyProtection="1">
      <alignment horizontal="left" vertical="center" wrapText="1"/>
      <protection hidden="1"/>
    </xf>
    <xf numFmtId="0" fontId="7" fillId="4" borderId="65" xfId="114" applyFont="1" applyFill="1" applyBorder="1" applyAlignment="1" applyProtection="1">
      <alignment horizontal="left" vertical="center" wrapText="1"/>
      <protection hidden="1"/>
    </xf>
    <xf numFmtId="0" fontId="4" fillId="0" borderId="66" xfId="114" applyFont="1" applyBorder="1" applyAlignment="1" applyProtection="1">
      <alignment horizontal="justify" vertical="center" wrapText="1"/>
      <protection hidden="1"/>
    </xf>
    <xf numFmtId="0" fontId="4" fillId="0" borderId="21" xfId="114" applyFont="1" applyBorder="1" applyAlignment="1" applyProtection="1">
      <alignment horizontal="justify" vertical="center" wrapText="1"/>
      <protection hidden="1"/>
    </xf>
    <xf numFmtId="0" fontId="7" fillId="0" borderId="67" xfId="114" applyFont="1" applyBorder="1" applyAlignment="1" applyProtection="1">
      <alignment horizontal="center" vertical="center" wrapText="1"/>
      <protection hidden="1"/>
    </xf>
    <xf numFmtId="0" fontId="7" fillId="0" borderId="10" xfId="114" applyFont="1" applyBorder="1" applyAlignment="1" applyProtection="1">
      <alignment horizontal="center" vertical="center" wrapText="1"/>
      <protection hidden="1"/>
    </xf>
    <xf numFmtId="0" fontId="59" fillId="13" borderId="0" xfId="114" applyFont="1" applyFill="1" applyAlignment="1" applyProtection="1">
      <alignment horizontal="left" vertical="center" wrapText="1"/>
      <protection hidden="1"/>
    </xf>
    <xf numFmtId="0" fontId="4" fillId="0" borderId="0" xfId="114" applyFont="1" applyAlignment="1" applyProtection="1">
      <alignment horizontal="left" vertical="top"/>
      <protection hidden="1"/>
    </xf>
    <xf numFmtId="0" fontId="7" fillId="0" borderId="0" xfId="114" applyFont="1" applyAlignment="1" applyProtection="1">
      <alignment horizontal="center" vertical="center" wrapText="1"/>
      <protection hidden="1"/>
    </xf>
    <xf numFmtId="0" fontId="7" fillId="0" borderId="0" xfId="111" applyNumberFormat="1" applyFont="1" applyFill="1" applyBorder="1" applyAlignment="1" applyProtection="1">
      <alignment horizontal="justify" vertical="center" wrapText="1"/>
      <protection hidden="1"/>
    </xf>
    <xf numFmtId="0" fontId="4" fillId="0" borderId="9" xfId="114" applyFont="1" applyBorder="1" applyAlignment="1" applyProtection="1">
      <alignment horizontal="center" vertical="center"/>
      <protection hidden="1"/>
    </xf>
    <xf numFmtId="0" fontId="7" fillId="0" borderId="9" xfId="114" applyFont="1" applyBorder="1" applyAlignment="1" applyProtection="1">
      <alignment horizontal="left" vertical="center" wrapText="1"/>
      <protection hidden="1"/>
    </xf>
    <xf numFmtId="0" fontId="7" fillId="0" borderId="24" xfId="114" applyFont="1" applyBorder="1" applyAlignment="1" applyProtection="1">
      <alignment horizontal="center" vertical="center" wrapText="1"/>
      <protection hidden="1"/>
    </xf>
    <xf numFmtId="0" fontId="7" fillId="0" borderId="25" xfId="114" applyFont="1" applyBorder="1" applyAlignment="1" applyProtection="1">
      <alignment horizontal="center" vertical="center" wrapText="1"/>
      <protection hidden="1"/>
    </xf>
    <xf numFmtId="0" fontId="59" fillId="13" borderId="9" xfId="115" applyFont="1" applyFill="1" applyBorder="1" applyAlignment="1">
      <alignment horizontal="center" vertical="center" wrapText="1"/>
    </xf>
    <xf numFmtId="0" fontId="8" fillId="6" borderId="0" xfId="0" applyFont="1" applyFill="1" applyAlignment="1">
      <alignment horizontal="center" vertical="center"/>
    </xf>
    <xf numFmtId="49" fontId="74" fillId="9" borderId="9" xfId="109" applyNumberFormat="1" applyFont="1" applyFill="1" applyBorder="1" applyAlignment="1" applyProtection="1">
      <alignment horizontal="left" vertical="center"/>
      <protection locked="0"/>
    </xf>
    <xf numFmtId="49" fontId="74" fillId="0" borderId="24" xfId="109" applyNumberFormat="1" applyFont="1" applyBorder="1" applyAlignment="1" applyProtection="1">
      <alignment horizontal="left" vertical="center" wrapText="1"/>
      <protection hidden="1"/>
    </xf>
    <xf numFmtId="0" fontId="74" fillId="0" borderId="25" xfId="109" applyFont="1" applyBorder="1" applyAlignment="1" applyProtection="1">
      <alignment horizontal="left" vertical="center" wrapText="1"/>
      <protection hidden="1"/>
    </xf>
    <xf numFmtId="0" fontId="74" fillId="0" borderId="9" xfId="0" applyFont="1" applyBorder="1" applyAlignment="1" applyProtection="1">
      <alignment horizontal="center"/>
      <protection locked="0"/>
    </xf>
    <xf numFmtId="0" fontId="7" fillId="0" borderId="0" xfId="0" applyFont="1" applyAlignment="1" applyProtection="1">
      <alignment horizontal="center" vertical="center"/>
      <protection locked="0"/>
    </xf>
    <xf numFmtId="0" fontId="7" fillId="0" borderId="0" xfId="115" applyFont="1" applyAlignment="1">
      <alignment horizontal="left" vertical="center"/>
    </xf>
    <xf numFmtId="0" fontId="33" fillId="0" borderId="9" xfId="115" applyFont="1" applyBorder="1" applyAlignment="1" applyProtection="1">
      <alignment horizontal="center" vertical="center"/>
      <protection locked="0"/>
    </xf>
    <xf numFmtId="10" fontId="74" fillId="0" borderId="24" xfId="109" applyNumberFormat="1" applyFont="1" applyBorder="1" applyAlignment="1" applyProtection="1">
      <alignment horizontal="left" vertical="center" wrapText="1"/>
      <protection hidden="1"/>
    </xf>
    <xf numFmtId="0" fontId="34" fillId="0" borderId="0" xfId="115" applyFont="1" applyAlignment="1" applyProtection="1">
      <alignment horizontal="center" vertical="center" wrapText="1"/>
      <protection hidden="1"/>
    </xf>
    <xf numFmtId="0" fontId="7" fillId="0" borderId="0" xfId="0" applyFont="1" applyAlignment="1" applyProtection="1">
      <alignment horizontal="left" vertical="center" wrapText="1"/>
      <protection hidden="1"/>
    </xf>
    <xf numFmtId="0" fontId="4" fillId="0" borderId="0" xfId="115" applyAlignment="1" applyProtection="1">
      <alignment horizontal="justify" vertical="top" wrapText="1"/>
      <protection hidden="1"/>
    </xf>
    <xf numFmtId="0" fontId="7" fillId="0" borderId="0" xfId="115" applyFont="1" applyAlignment="1" applyProtection="1">
      <alignment horizontal="center" vertical="center" wrapText="1"/>
      <protection locked="0"/>
    </xf>
    <xf numFmtId="0" fontId="4" fillId="0" borderId="0" xfId="114" applyFont="1" applyAlignment="1" applyProtection="1">
      <alignment horizontal="left" vertical="top"/>
      <protection locked="0"/>
    </xf>
    <xf numFmtId="0" fontId="7" fillId="0" borderId="0" xfId="111" applyNumberFormat="1" applyFont="1" applyFill="1" applyBorder="1" applyAlignment="1" applyProtection="1">
      <alignment horizontal="justify" vertical="center"/>
      <protection locked="0"/>
    </xf>
    <xf numFmtId="2" fontId="4" fillId="0" borderId="0" xfId="115" applyNumberFormat="1" applyAlignment="1" applyProtection="1">
      <alignment horizontal="right" vertical="center"/>
      <protection locked="0"/>
    </xf>
    <xf numFmtId="166" fontId="7" fillId="0" borderId="0" xfId="0" applyNumberFormat="1" applyFont="1" applyAlignment="1" applyProtection="1">
      <alignment horizontal="center" vertical="center" wrapText="1"/>
      <protection locked="0"/>
    </xf>
    <xf numFmtId="0" fontId="7" fillId="0" borderId="0" xfId="115" applyFont="1" applyAlignment="1" applyProtection="1">
      <alignment horizontal="center" vertical="center"/>
      <protection locked="0"/>
    </xf>
    <xf numFmtId="166" fontId="8" fillId="0" borderId="0" xfId="0" applyNumberFormat="1" applyFont="1" applyAlignment="1" applyProtection="1">
      <alignment horizontal="center" vertical="center" wrapText="1"/>
      <protection locked="0"/>
    </xf>
    <xf numFmtId="0" fontId="7" fillId="0" borderId="30" xfId="113" applyFont="1" applyBorder="1" applyAlignment="1" applyProtection="1">
      <alignment horizontal="justify" vertical="top"/>
      <protection hidden="1"/>
    </xf>
    <xf numFmtId="0" fontId="4" fillId="0" borderId="59" xfId="113" applyFont="1" applyBorder="1" applyAlignment="1" applyProtection="1">
      <alignment horizontal="justify" vertical="top"/>
      <protection hidden="1"/>
    </xf>
    <xf numFmtId="0" fontId="4" fillId="0" borderId="31" xfId="113" applyFont="1" applyBorder="1" applyAlignment="1" applyProtection="1">
      <alignment horizontal="justify" vertical="top"/>
      <protection hidden="1"/>
    </xf>
    <xf numFmtId="0" fontId="4" fillId="0" borderId="11" xfId="113" applyNumberFormat="1" applyFont="1" applyFill="1" applyBorder="1" applyAlignment="1" applyProtection="1">
      <alignment horizontal="left" vertical="center"/>
      <protection hidden="1"/>
    </xf>
    <xf numFmtId="0" fontId="4" fillId="0" borderId="22" xfId="113" applyNumberFormat="1" applyFont="1" applyFill="1" applyBorder="1" applyAlignment="1" applyProtection="1">
      <alignment horizontal="left" vertical="center"/>
      <protection hidden="1"/>
    </xf>
    <xf numFmtId="0" fontId="80" fillId="7" borderId="0" xfId="113" applyNumberFormat="1" applyFont="1" applyFill="1" applyBorder="1" applyAlignment="1" applyProtection="1">
      <alignment horizontal="center" vertical="center" wrapText="1"/>
      <protection hidden="1"/>
    </xf>
    <xf numFmtId="0" fontId="59" fillId="0" borderId="0" xfId="73" applyFont="1" applyAlignment="1" applyProtection="1">
      <alignment horizontal="center" vertical="center"/>
      <protection hidden="1"/>
    </xf>
    <xf numFmtId="0" fontId="59" fillId="13" borderId="0" xfId="73" applyFont="1" applyFill="1" applyAlignment="1" applyProtection="1">
      <alignment horizontal="justify" vertical="top" wrapText="1"/>
      <protection hidden="1"/>
    </xf>
    <xf numFmtId="0" fontId="4" fillId="0" borderId="0" xfId="113" applyFont="1" applyAlignment="1" applyProtection="1">
      <alignment horizontal="justify" vertical="center"/>
      <protection hidden="1"/>
    </xf>
    <xf numFmtId="0" fontId="7" fillId="0" borderId="24" xfId="113" applyFont="1" applyBorder="1" applyAlignment="1" applyProtection="1">
      <alignment horizontal="justify" vertical="top"/>
      <protection hidden="1"/>
    </xf>
    <xf numFmtId="0" fontId="4" fillId="0" borderId="3" xfId="113" applyFont="1" applyBorder="1" applyAlignment="1" applyProtection="1">
      <alignment horizontal="justify" vertical="top"/>
      <protection hidden="1"/>
    </xf>
    <xf numFmtId="0" fontId="4" fillId="0" borderId="25" xfId="113" applyFont="1" applyBorder="1" applyAlignment="1" applyProtection="1">
      <alignment horizontal="justify" vertical="top"/>
      <protection hidden="1"/>
    </xf>
    <xf numFmtId="0" fontId="7" fillId="0" borderId="24" xfId="113" applyFont="1" applyBorder="1" applyAlignment="1" applyProtection="1">
      <alignment horizontal="justify" vertical="top" wrapText="1"/>
      <protection hidden="1"/>
    </xf>
    <xf numFmtId="0" fontId="70" fillId="0" borderId="16" xfId="113" applyFont="1" applyBorder="1" applyAlignment="1" applyProtection="1">
      <alignment horizontal="justify" vertical="center"/>
      <protection hidden="1"/>
    </xf>
    <xf numFmtId="0" fontId="4" fillId="0" borderId="16" xfId="113" applyFont="1" applyBorder="1" applyAlignment="1" applyProtection="1">
      <alignment horizontal="justify" vertical="center"/>
      <protection hidden="1"/>
    </xf>
    <xf numFmtId="0" fontId="7" fillId="0" borderId="30" xfId="113" applyFont="1" applyBorder="1" applyAlignment="1" applyProtection="1">
      <alignment horizontal="justify" vertical="center"/>
      <protection hidden="1"/>
    </xf>
    <xf numFmtId="0" fontId="4" fillId="0" borderId="59" xfId="113" applyFont="1" applyBorder="1" applyAlignment="1" applyProtection="1">
      <alignment horizontal="justify" vertical="center"/>
      <protection hidden="1"/>
    </xf>
    <xf numFmtId="0" fontId="4" fillId="0" borderId="31" xfId="113" applyFont="1" applyBorder="1" applyAlignment="1" applyProtection="1">
      <alignment horizontal="justify" vertical="center"/>
      <protection hidden="1"/>
    </xf>
    <xf numFmtId="0" fontId="54" fillId="0" borderId="0" xfId="113" applyFont="1" applyAlignment="1" applyProtection="1">
      <alignment horizontal="left" vertical="center" wrapText="1"/>
      <protection hidden="1"/>
    </xf>
    <xf numFmtId="0" fontId="4" fillId="0" borderId="11" xfId="113" applyNumberFormat="1" applyFont="1" applyFill="1" applyBorder="1" applyAlignment="1" applyProtection="1">
      <alignment horizontal="left" vertical="top" wrapText="1"/>
      <protection hidden="1"/>
    </xf>
    <xf numFmtId="0" fontId="4" fillId="0" borderId="22" xfId="113" applyNumberFormat="1" applyFont="1" applyFill="1" applyBorder="1" applyAlignment="1" applyProtection="1">
      <alignment horizontal="left" vertical="top" wrapText="1"/>
      <protection hidden="1"/>
    </xf>
    <xf numFmtId="0" fontId="4" fillId="0" borderId="11" xfId="113" applyNumberFormat="1" applyFont="1" applyFill="1" applyBorder="1" applyAlignment="1" applyProtection="1">
      <alignment horizontal="left" vertical="center" wrapText="1"/>
      <protection hidden="1"/>
    </xf>
    <xf numFmtId="0" fontId="4" fillId="0" borderId="22" xfId="113" applyNumberFormat="1" applyFont="1" applyFill="1" applyBorder="1" applyAlignment="1" applyProtection="1">
      <alignment horizontal="left" vertical="center" wrapText="1"/>
      <protection hidden="1"/>
    </xf>
    <xf numFmtId="0" fontId="70" fillId="0" borderId="0" xfId="113" applyFont="1" applyBorder="1" applyAlignment="1" applyProtection="1">
      <alignment horizontal="justify" vertical="center"/>
      <protection hidden="1"/>
    </xf>
    <xf numFmtId="0" fontId="4" fillId="3" borderId="0" xfId="113" applyFont="1" applyFill="1" applyBorder="1" applyAlignment="1" applyProtection="1">
      <alignment horizontal="justify" vertical="top" wrapText="1"/>
      <protection locked="0" hidden="1"/>
    </xf>
    <xf numFmtId="0" fontId="4" fillId="0" borderId="0" xfId="113" applyFont="1" applyBorder="1" applyAlignment="1" applyProtection="1">
      <alignment horizontal="justify" vertical="center"/>
      <protection hidden="1"/>
    </xf>
    <xf numFmtId="0" fontId="4" fillId="0" borderId="66" xfId="113" applyNumberFormat="1" applyFont="1" applyFill="1" applyBorder="1" applyAlignment="1" applyProtection="1">
      <alignment horizontal="left" vertical="center"/>
      <protection hidden="1"/>
    </xf>
    <xf numFmtId="0" fontId="4" fillId="0" borderId="68" xfId="113" applyNumberFormat="1" applyFont="1" applyFill="1" applyBorder="1" applyAlignment="1" applyProtection="1">
      <alignment horizontal="left" vertical="center"/>
      <protection hidden="1"/>
    </xf>
    <xf numFmtId="0" fontId="29" fillId="6" borderId="0" xfId="73" applyFont="1" applyFill="1" applyAlignment="1" applyProtection="1">
      <alignment horizontal="center" vertical="center" wrapText="1"/>
      <protection hidden="1"/>
    </xf>
    <xf numFmtId="0" fontId="29" fillId="6" borderId="13" xfId="73" applyFont="1" applyFill="1" applyBorder="1" applyAlignment="1" applyProtection="1">
      <alignment horizontal="center" vertical="center" wrapText="1"/>
      <protection hidden="1"/>
    </xf>
    <xf numFmtId="0" fontId="4" fillId="0" borderId="0" xfId="106" applyFont="1" applyAlignment="1">
      <alignment horizontal="center" vertical="top"/>
    </xf>
    <xf numFmtId="0" fontId="4" fillId="0" borderId="0" xfId="106" applyFont="1" applyAlignment="1">
      <alignment horizontal="justify" vertical="top"/>
    </xf>
    <xf numFmtId="0" fontId="4" fillId="0" borderId="0" xfId="106" applyFont="1" applyAlignment="1">
      <alignment horizontal="left" vertical="top" wrapText="1"/>
    </xf>
    <xf numFmtId="0" fontId="7" fillId="0" borderId="0" xfId="106" applyFont="1" applyAlignment="1">
      <alignment horizontal="justify" vertical="center"/>
    </xf>
    <xf numFmtId="0" fontId="4" fillId="0" borderId="0" xfId="106" applyFont="1" applyAlignment="1">
      <alignment horizontal="justify" vertical="top" wrapText="1"/>
    </xf>
    <xf numFmtId="0" fontId="4" fillId="0" borderId="0" xfId="106" applyFont="1" applyAlignment="1">
      <alignment horizontal="justify" vertical="center"/>
    </xf>
    <xf numFmtId="0" fontId="60" fillId="0" borderId="0" xfId="106" applyFont="1" applyAlignment="1">
      <alignment horizontal="center" vertical="center"/>
    </xf>
    <xf numFmtId="0" fontId="4" fillId="3" borderId="0" xfId="106" applyFont="1" applyFill="1" applyAlignment="1" applyProtection="1">
      <alignment horizontal="left" vertical="center"/>
      <protection locked="0"/>
    </xf>
    <xf numFmtId="0" fontId="59" fillId="13" borderId="0" xfId="106" applyFont="1" applyFill="1" applyAlignment="1">
      <alignment horizontal="justify" vertical="top"/>
    </xf>
    <xf numFmtId="49" fontId="4" fillId="0" borderId="0" xfId="106" applyNumberFormat="1" applyFont="1" applyAlignment="1" applyProtection="1">
      <alignment horizontal="left" vertical="center"/>
      <protection hidden="1"/>
    </xf>
    <xf numFmtId="0" fontId="4" fillId="0" borderId="0" xfId="106" applyFont="1" applyAlignment="1" applyProtection="1">
      <alignment horizontal="left" vertical="center"/>
      <protection hidden="1"/>
    </xf>
    <xf numFmtId="0" fontId="81" fillId="0" borderId="0" xfId="106" applyFont="1" applyAlignment="1">
      <alignment horizontal="justify" vertical="top"/>
    </xf>
    <xf numFmtId="0" fontId="4" fillId="3" borderId="22" xfId="73" applyFill="1" applyBorder="1" applyAlignment="1" applyProtection="1">
      <alignment horizontal="left" vertical="center"/>
      <protection locked="0"/>
    </xf>
    <xf numFmtId="0" fontId="4" fillId="0" borderId="0" xfId="73" applyAlignment="1">
      <alignment horizontal="left" vertical="center" wrapText="1" indent="2"/>
    </xf>
    <xf numFmtId="0" fontId="4" fillId="0" borderId="0" xfId="73" applyAlignment="1">
      <alignment horizontal="left" vertical="center" indent="2"/>
    </xf>
    <xf numFmtId="0" fontId="4" fillId="0" borderId="61" xfId="73" applyBorder="1" applyAlignment="1">
      <alignment horizontal="left" vertical="center" indent="2"/>
    </xf>
    <xf numFmtId="10" fontId="4" fillId="0" borderId="0" xfId="106" applyNumberFormat="1" applyFont="1" applyAlignment="1" applyProtection="1">
      <alignment horizontal="left" vertical="center"/>
      <protection hidden="1"/>
    </xf>
    <xf numFmtId="0" fontId="4" fillId="0" borderId="22" xfId="73" applyBorder="1" applyAlignment="1">
      <alignment horizontal="left" vertical="center" indent="2"/>
    </xf>
    <xf numFmtId="0" fontId="4" fillId="0" borderId="69" xfId="73" applyBorder="1" applyAlignment="1">
      <alignment horizontal="left" vertical="center" indent="2"/>
    </xf>
    <xf numFmtId="0" fontId="33" fillId="0" borderId="0" xfId="106" quotePrefix="1" applyFont="1" applyAlignment="1">
      <alignment horizontal="center" vertical="center"/>
    </xf>
    <xf numFmtId="0" fontId="82" fillId="0" borderId="69" xfId="73" applyFont="1" applyBorder="1" applyAlignment="1">
      <alignment horizontal="justify" vertical="center" wrapText="1"/>
    </xf>
    <xf numFmtId="0" fontId="7" fillId="0" borderId="13" xfId="0" applyFont="1" applyBorder="1" applyAlignment="1" applyProtection="1">
      <alignment horizontal="left" vertical="center" wrapText="1"/>
      <protection hidden="1"/>
    </xf>
    <xf numFmtId="0" fontId="2" fillId="9" borderId="2" xfId="118" applyFont="1" applyFill="1" applyBorder="1" applyAlignment="1" applyProtection="1">
      <alignment horizontal="left" vertical="center" wrapText="1"/>
    </xf>
    <xf numFmtId="0" fontId="2" fillId="0" borderId="53" xfId="118" applyFont="1" applyFill="1" applyBorder="1" applyAlignment="1" applyProtection="1">
      <alignment horizontal="left" vertical="center" wrapText="1"/>
    </xf>
    <xf numFmtId="0" fontId="53" fillId="0" borderId="0" xfId="0" quotePrefix="1" applyFont="1" applyAlignment="1">
      <alignment horizontal="left" vertical="top" wrapText="1"/>
    </xf>
    <xf numFmtId="0" fontId="53" fillId="0" borderId="0" xfId="0" applyFont="1" applyAlignment="1">
      <alignment horizontal="justify" vertical="top" wrapText="1"/>
    </xf>
    <xf numFmtId="0" fontId="1" fillId="0" borderId="9" xfId="118" applyNumberFormat="1" applyFont="1" applyFill="1" applyBorder="1" applyAlignment="1" applyProtection="1">
      <alignment horizontal="left" vertical="center"/>
    </xf>
    <xf numFmtId="0" fontId="1" fillId="5" borderId="28" xfId="118" applyNumberFormat="1" applyFont="1" applyFill="1" applyBorder="1" applyAlignment="1" applyProtection="1">
      <alignment horizontal="left" vertical="center" wrapText="1"/>
    </xf>
    <xf numFmtId="0" fontId="52" fillId="0" borderId="0" xfId="118" applyNumberFormat="1" applyFont="1" applyFill="1" applyBorder="1" applyAlignment="1" applyProtection="1">
      <alignment horizontal="center" vertical="center"/>
    </xf>
    <xf numFmtId="0" fontId="2" fillId="0" borderId="0" xfId="0" applyFont="1" applyAlignment="1">
      <alignment horizontal="left" vertical="top" wrapText="1"/>
    </xf>
    <xf numFmtId="164" fontId="6" fillId="3" borderId="34" xfId="35" applyFont="1" applyFill="1" applyBorder="1" applyAlignment="1" applyProtection="1">
      <alignment horizontal="right" vertical="center"/>
      <protection hidden="1"/>
    </xf>
    <xf numFmtId="164" fontId="6" fillId="3" borderId="56" xfId="35" applyFont="1" applyFill="1" applyBorder="1" applyAlignment="1" applyProtection="1">
      <alignment horizontal="right" vertical="center"/>
      <protection hidden="1"/>
    </xf>
    <xf numFmtId="0" fontId="6" fillId="0" borderId="70" xfId="110" applyBorder="1" applyAlignment="1" applyProtection="1">
      <alignment horizontal="left" vertical="center"/>
      <protection hidden="1"/>
    </xf>
    <xf numFmtId="0" fontId="6" fillId="0" borderId="53" xfId="110" applyBorder="1" applyAlignment="1" applyProtection="1">
      <alignment horizontal="left" vertical="center"/>
      <protection hidden="1"/>
    </xf>
    <xf numFmtId="0" fontId="68" fillId="0" borderId="51" xfId="74" applyFont="1" applyBorder="1" applyAlignment="1" applyProtection="1">
      <alignment horizontal="left" vertical="top" wrapText="1"/>
      <protection hidden="1"/>
    </xf>
    <xf numFmtId="0" fontId="6" fillId="0" borderId="34" xfId="74" applyBorder="1" applyAlignment="1" applyProtection="1">
      <alignment horizontal="left" vertical="top" wrapText="1"/>
      <protection hidden="1"/>
    </xf>
    <xf numFmtId="0" fontId="6" fillId="0" borderId="2" xfId="74" applyBorder="1" applyAlignment="1" applyProtection="1">
      <alignment horizontal="left" vertical="top" wrapText="1"/>
      <protection hidden="1"/>
    </xf>
    <xf numFmtId="0" fontId="6" fillId="0" borderId="56" xfId="74" applyBorder="1" applyAlignment="1" applyProtection="1">
      <alignment horizontal="left" vertical="top" wrapText="1"/>
      <protection hidden="1"/>
    </xf>
    <xf numFmtId="2" fontId="20" fillId="3" borderId="34" xfId="110" applyNumberFormat="1" applyFont="1" applyFill="1" applyBorder="1" applyAlignment="1" applyProtection="1">
      <alignment horizontal="right" vertical="center"/>
      <protection hidden="1"/>
    </xf>
    <xf numFmtId="2" fontId="20" fillId="3" borderId="56" xfId="110" applyNumberFormat="1" applyFont="1" applyFill="1" applyBorder="1" applyAlignment="1" applyProtection="1">
      <alignment horizontal="right" vertical="center"/>
      <protection hidden="1"/>
    </xf>
    <xf numFmtId="0" fontId="6" fillId="0" borderId="49" xfId="110" applyBorder="1" applyAlignment="1" applyProtection="1">
      <alignment horizontal="left" vertical="top" wrapText="1"/>
      <protection hidden="1"/>
    </xf>
    <xf numFmtId="0" fontId="6" fillId="0" borderId="0" xfId="110" applyAlignment="1" applyProtection="1">
      <alignment horizontal="left" vertical="top" wrapText="1"/>
      <protection hidden="1"/>
    </xf>
    <xf numFmtId="0" fontId="6" fillId="0" borderId="48" xfId="110" applyBorder="1" applyAlignment="1" applyProtection="1">
      <alignment horizontal="left" vertical="top" wrapText="1"/>
      <protection hidden="1"/>
    </xf>
  </cellXfs>
  <cellStyles count="164">
    <cellStyle name="75" xfId="1" xr:uid="{00000000-0005-0000-0000-000000000000}"/>
    <cellStyle name="75 2" xfId="2" xr:uid="{00000000-0005-0000-0000-000001000000}"/>
    <cellStyle name="ÅëÈ­ [0]_±âÅ¸" xfId="3" xr:uid="{00000000-0005-0000-0000-000002000000}"/>
    <cellStyle name="ÅëÈ­_±âÅ¸" xfId="4" xr:uid="{00000000-0005-0000-0000-000003000000}"/>
    <cellStyle name="ÄÞ¸¶ [0]_±âÅ¸" xfId="5" xr:uid="{00000000-0005-0000-0000-000004000000}"/>
    <cellStyle name="ÄÞ¸¶_±âÅ¸" xfId="6" xr:uid="{00000000-0005-0000-0000-000005000000}"/>
    <cellStyle name="Ç¥ÁØ_¿¬°£´©°è¿¹»ó" xfId="7" xr:uid="{00000000-0005-0000-0000-000006000000}"/>
    <cellStyle name="Comma" xfId="8" builtinId="3"/>
    <cellStyle name="Comma  - Style1" xfId="9" xr:uid="{00000000-0005-0000-0000-000008000000}"/>
    <cellStyle name="Comma  - Style1 2" xfId="10" xr:uid="{00000000-0005-0000-0000-000009000000}"/>
    <cellStyle name="Comma  - Style2" xfId="11" xr:uid="{00000000-0005-0000-0000-00000A000000}"/>
    <cellStyle name="Comma  - Style2 2" xfId="12" xr:uid="{00000000-0005-0000-0000-00000B000000}"/>
    <cellStyle name="Comma  - Style3" xfId="13" xr:uid="{00000000-0005-0000-0000-00000C000000}"/>
    <cellStyle name="Comma  - Style3 2" xfId="14" xr:uid="{00000000-0005-0000-0000-00000D000000}"/>
    <cellStyle name="Comma  - Style4" xfId="15" xr:uid="{00000000-0005-0000-0000-00000E000000}"/>
    <cellStyle name="Comma  - Style4 2" xfId="16" xr:uid="{00000000-0005-0000-0000-00000F000000}"/>
    <cellStyle name="Comma  - Style5" xfId="17" xr:uid="{00000000-0005-0000-0000-000010000000}"/>
    <cellStyle name="Comma  - Style5 2" xfId="18" xr:uid="{00000000-0005-0000-0000-000011000000}"/>
    <cellStyle name="Comma  - Style6" xfId="19" xr:uid="{00000000-0005-0000-0000-000012000000}"/>
    <cellStyle name="Comma  - Style6 2" xfId="20" xr:uid="{00000000-0005-0000-0000-000013000000}"/>
    <cellStyle name="Comma  - Style7" xfId="21" xr:uid="{00000000-0005-0000-0000-000014000000}"/>
    <cellStyle name="Comma  - Style7 2" xfId="22" xr:uid="{00000000-0005-0000-0000-000015000000}"/>
    <cellStyle name="Comma  - Style8" xfId="23" xr:uid="{00000000-0005-0000-0000-000016000000}"/>
    <cellStyle name="Comma  - Style8 2" xfId="24" xr:uid="{00000000-0005-0000-0000-000017000000}"/>
    <cellStyle name="Comma 10" xfId="25" xr:uid="{00000000-0005-0000-0000-000018000000}"/>
    <cellStyle name="Comma 10 2" xfId="126" xr:uid="{88B9853E-222A-420A-8905-68D775A0A802}"/>
    <cellStyle name="Comma 11" xfId="26" xr:uid="{00000000-0005-0000-0000-000019000000}"/>
    <cellStyle name="Comma 11 2" xfId="128" xr:uid="{FF12351E-96C2-45D7-B8C1-8D47E6ADAB34}"/>
    <cellStyle name="Comma 12" xfId="27" xr:uid="{00000000-0005-0000-0000-00001A000000}"/>
    <cellStyle name="Comma 12 2" xfId="129" xr:uid="{CC63A16A-615F-4C05-893D-780E1D37B2EF}"/>
    <cellStyle name="Comma 13" xfId="28" xr:uid="{00000000-0005-0000-0000-00001B000000}"/>
    <cellStyle name="Comma 13 2" xfId="130" xr:uid="{427E0BD8-75CA-4171-BCFC-2711C78AB5E4}"/>
    <cellStyle name="Comma 14" xfId="29" xr:uid="{00000000-0005-0000-0000-00001C000000}"/>
    <cellStyle name="Comma 14 2" xfId="131" xr:uid="{89DFEE9B-55D3-493E-8511-FAFC01A49170}"/>
    <cellStyle name="Comma 15" xfId="30" xr:uid="{00000000-0005-0000-0000-00001D000000}"/>
    <cellStyle name="Comma 15 2" xfId="132" xr:uid="{D2D7E275-8EDC-49C3-871F-7C4CCF6ACB57}"/>
    <cellStyle name="Comma 16" xfId="31" xr:uid="{00000000-0005-0000-0000-00001E000000}"/>
    <cellStyle name="Comma 16 2" xfId="133" xr:uid="{FE8F3B06-F165-48BB-8B57-C167A3305FAF}"/>
    <cellStyle name="Comma 17" xfId="32" xr:uid="{00000000-0005-0000-0000-00001F000000}"/>
    <cellStyle name="Comma 17 2" xfId="134" xr:uid="{4E74DC3F-D0AB-49EA-9E68-4B8949B876DE}"/>
    <cellStyle name="Comma 18" xfId="33" xr:uid="{00000000-0005-0000-0000-000020000000}"/>
    <cellStyle name="Comma 18 2" xfId="135" xr:uid="{09609E17-1253-493C-B961-AC39EE64260F}"/>
    <cellStyle name="Comma 19" xfId="34" xr:uid="{00000000-0005-0000-0000-000021000000}"/>
    <cellStyle name="Comma 19 2" xfId="136" xr:uid="{D13CD62C-AA6D-4565-8537-20ABB46F3A3B}"/>
    <cellStyle name="Comma 2" xfId="35" xr:uid="{00000000-0005-0000-0000-000022000000}"/>
    <cellStyle name="Comma 2 2" xfId="137" xr:uid="{922E8105-FC51-4ACF-A0CF-F7DB7635A041}"/>
    <cellStyle name="Comma 20" xfId="36" xr:uid="{00000000-0005-0000-0000-000023000000}"/>
    <cellStyle name="Comma 20 2" xfId="138" xr:uid="{3B9D4BC3-9514-499F-8194-D22F1A5E8446}"/>
    <cellStyle name="Comma 21" xfId="37" xr:uid="{00000000-0005-0000-0000-000024000000}"/>
    <cellStyle name="Comma 21 2" xfId="139" xr:uid="{ACEF2F00-AD30-4F11-B11A-8D92E7108B57}"/>
    <cellStyle name="Comma 22" xfId="38" xr:uid="{00000000-0005-0000-0000-000025000000}"/>
    <cellStyle name="Comma 22 2" xfId="140" xr:uid="{A8F9E969-6C75-452C-946F-1E9F2F9E7FAF}"/>
    <cellStyle name="Comma 23" xfId="39" xr:uid="{00000000-0005-0000-0000-000026000000}"/>
    <cellStyle name="Comma 23 2" xfId="141" xr:uid="{616C2427-B087-4CA4-8977-E994ECDADAC9}"/>
    <cellStyle name="Comma 24" xfId="40" xr:uid="{00000000-0005-0000-0000-000027000000}"/>
    <cellStyle name="Comma 24 2" xfId="142" xr:uid="{E6213AC7-B1EC-4E6C-B796-111930A63880}"/>
    <cellStyle name="Comma 25" xfId="41" xr:uid="{00000000-0005-0000-0000-000028000000}"/>
    <cellStyle name="Comma 25 2" xfId="143" xr:uid="{A120FB61-6E16-41BC-B7B1-EEC0A221AB1A}"/>
    <cellStyle name="Comma 26" xfId="42" xr:uid="{00000000-0005-0000-0000-000029000000}"/>
    <cellStyle name="Comma 26 2" xfId="144" xr:uid="{E93516D0-281A-4D3F-AEE2-EC88F766342B}"/>
    <cellStyle name="Comma 27" xfId="43" xr:uid="{00000000-0005-0000-0000-00002A000000}"/>
    <cellStyle name="Comma 27 2" xfId="145" xr:uid="{1C327336-D055-48C1-8331-44F0A85CEF0F}"/>
    <cellStyle name="Comma 28" xfId="44" xr:uid="{00000000-0005-0000-0000-00002B000000}"/>
    <cellStyle name="Comma 28 2" xfId="146" xr:uid="{202A5FA9-CAF1-4F5A-9AFA-6C3EF1C8376F}"/>
    <cellStyle name="Comma 29" xfId="127" xr:uid="{F64950BC-E262-4F4D-8363-3683705CF154}"/>
    <cellStyle name="Comma 3" xfId="45" xr:uid="{00000000-0005-0000-0000-00002C000000}"/>
    <cellStyle name="Comma 3 2" xfId="46" xr:uid="{00000000-0005-0000-0000-00002D000000}"/>
    <cellStyle name="Comma 3 3" xfId="147" xr:uid="{6387ACDA-8F3E-4D62-BF2C-E4E27836DAD6}"/>
    <cellStyle name="Comma 30" xfId="158" xr:uid="{02859A74-C63C-4755-ACBF-9E311E6D5C7F}"/>
    <cellStyle name="Comma 31" xfId="163" xr:uid="{2A278E77-2772-4677-9F24-A3CDBDC8C4C2}"/>
    <cellStyle name="Comma 32" xfId="157" xr:uid="{93B17B3F-E3EE-4B2F-A28D-920F8E06D3CF}"/>
    <cellStyle name="Comma 33" xfId="162" xr:uid="{8981DB20-A5DE-437F-AA01-E084BB352D9A}"/>
    <cellStyle name="Comma 34" xfId="156" xr:uid="{7DBD78BF-34AE-465A-A110-22136563ED77}"/>
    <cellStyle name="Comma 35" xfId="160" xr:uid="{15C9FB42-FD9E-413D-8C17-3E633780F80B}"/>
    <cellStyle name="Comma 36" xfId="154" xr:uid="{FCC3E983-D3AD-4C99-9197-02D296D5B78C}"/>
    <cellStyle name="Comma 37" xfId="161" xr:uid="{B914D05B-A381-4EC1-97A0-B6C58A8424FC}"/>
    <cellStyle name="Comma 38" xfId="155" xr:uid="{5FF41619-FC29-4791-8E61-1C04DE635198}"/>
    <cellStyle name="Comma 39" xfId="159" xr:uid="{9E34E902-34F9-4F52-9B16-79381512F536}"/>
    <cellStyle name="Comma 4" xfId="47" xr:uid="{00000000-0005-0000-0000-00002E000000}"/>
    <cellStyle name="Comma 4 2" xfId="148" xr:uid="{8812F83C-8EC0-4E23-A38A-75C62BED0F79}"/>
    <cellStyle name="Comma 5" xfId="48" xr:uid="{00000000-0005-0000-0000-00002F000000}"/>
    <cellStyle name="Comma 5 2" xfId="149" xr:uid="{C88E88CC-7E77-4E1B-AE49-6A028F7D0415}"/>
    <cellStyle name="Comma 6" xfId="49" xr:uid="{00000000-0005-0000-0000-000030000000}"/>
    <cellStyle name="Comma 6 2" xfId="150" xr:uid="{7E4C55D4-3AD7-40A1-A06D-79502FE033C7}"/>
    <cellStyle name="Comma 7" xfId="50" xr:uid="{00000000-0005-0000-0000-000031000000}"/>
    <cellStyle name="Comma 7 2" xfId="151" xr:uid="{EAA880DB-D049-4FB7-9AC5-8D55938646D4}"/>
    <cellStyle name="Comma 8" xfId="51" xr:uid="{00000000-0005-0000-0000-000032000000}"/>
    <cellStyle name="Comma 8 2" xfId="152" xr:uid="{45387759-70C6-4398-98D6-8E6C9F606D4D}"/>
    <cellStyle name="Comma 9" xfId="52" xr:uid="{00000000-0005-0000-0000-000033000000}"/>
    <cellStyle name="Comma 9 2" xfId="153" xr:uid="{71A737F2-CDDC-4D5C-AA08-4E13294A76CF}"/>
    <cellStyle name="Formula" xfId="53" xr:uid="{00000000-0005-0000-0000-000034000000}"/>
    <cellStyle name="Formula 2" xfId="54" xr:uid="{00000000-0005-0000-0000-000035000000}"/>
    <cellStyle name="Header1" xfId="55" xr:uid="{00000000-0005-0000-0000-000036000000}"/>
    <cellStyle name="Header2" xfId="56" xr:uid="{00000000-0005-0000-0000-000037000000}"/>
    <cellStyle name="Hypertextový odkaz" xfId="57" xr:uid="{00000000-0005-0000-0000-000038000000}"/>
    <cellStyle name="Hypertextový odkaz 2" xfId="58" xr:uid="{00000000-0005-0000-0000-000039000000}"/>
    <cellStyle name="no dec" xfId="59" xr:uid="{00000000-0005-0000-0000-00003A000000}"/>
    <cellStyle name="no dec 2" xfId="60" xr:uid="{00000000-0005-0000-0000-00003B000000}"/>
    <cellStyle name="Normal" xfId="0" builtinId="0"/>
    <cellStyle name="Normal - Style1" xfId="61" xr:uid="{00000000-0005-0000-0000-00003D000000}"/>
    <cellStyle name="Normal - Style1 2" xfId="62" xr:uid="{00000000-0005-0000-0000-00003E000000}"/>
    <cellStyle name="Normal 10" xfId="63" xr:uid="{00000000-0005-0000-0000-00003F000000}"/>
    <cellStyle name="Normal 11" xfId="64" xr:uid="{00000000-0005-0000-0000-000040000000}"/>
    <cellStyle name="Normal 12" xfId="65" xr:uid="{00000000-0005-0000-0000-000041000000}"/>
    <cellStyle name="Normal 13" xfId="66" xr:uid="{00000000-0005-0000-0000-000042000000}"/>
    <cellStyle name="Normal 14" xfId="67" xr:uid="{00000000-0005-0000-0000-000043000000}"/>
    <cellStyle name="Normal 15" xfId="68" xr:uid="{00000000-0005-0000-0000-000044000000}"/>
    <cellStyle name="Normal 16" xfId="69" xr:uid="{00000000-0005-0000-0000-000045000000}"/>
    <cellStyle name="Normal 17" xfId="70" xr:uid="{00000000-0005-0000-0000-000046000000}"/>
    <cellStyle name="Normal 18" xfId="71" xr:uid="{00000000-0005-0000-0000-000047000000}"/>
    <cellStyle name="Normal 19" xfId="72" xr:uid="{00000000-0005-0000-0000-000048000000}"/>
    <cellStyle name="Normal 2" xfId="73" xr:uid="{00000000-0005-0000-0000-000049000000}"/>
    <cellStyle name="Normal 2 2" xfId="74" xr:uid="{00000000-0005-0000-0000-00004A000000}"/>
    <cellStyle name="Normal 2 3" xfId="75" xr:uid="{00000000-0005-0000-0000-00004B000000}"/>
    <cellStyle name="Normal 2_20 Price Schedule VOL III Rev-2" xfId="76" xr:uid="{00000000-0005-0000-0000-00004C000000}"/>
    <cellStyle name="Normal 20" xfId="77" xr:uid="{00000000-0005-0000-0000-00004D000000}"/>
    <cellStyle name="Normal 21" xfId="78" xr:uid="{00000000-0005-0000-0000-00004E000000}"/>
    <cellStyle name="Normal 22" xfId="79" xr:uid="{00000000-0005-0000-0000-00004F000000}"/>
    <cellStyle name="Normal 23" xfId="80" xr:uid="{00000000-0005-0000-0000-000050000000}"/>
    <cellStyle name="Normal 24" xfId="81" xr:uid="{00000000-0005-0000-0000-000051000000}"/>
    <cellStyle name="Normal 25" xfId="82" xr:uid="{00000000-0005-0000-0000-000052000000}"/>
    <cellStyle name="Normal 26" xfId="83" xr:uid="{00000000-0005-0000-0000-000053000000}"/>
    <cellStyle name="Normal 27" xfId="84" xr:uid="{00000000-0005-0000-0000-000054000000}"/>
    <cellStyle name="Normal 28" xfId="85" xr:uid="{00000000-0005-0000-0000-000055000000}"/>
    <cellStyle name="Normal 29" xfId="86" xr:uid="{00000000-0005-0000-0000-000056000000}"/>
    <cellStyle name="Normal 3" xfId="87" xr:uid="{00000000-0005-0000-0000-000057000000}"/>
    <cellStyle name="Normal 3 2" xfId="88" xr:uid="{00000000-0005-0000-0000-000058000000}"/>
    <cellStyle name="Normal 3 3" xfId="89" xr:uid="{00000000-0005-0000-0000-000059000000}"/>
    <cellStyle name="Normal 3_29_First Envelope - R2_Vol-III" xfId="90" xr:uid="{00000000-0005-0000-0000-00005A000000}"/>
    <cellStyle name="Normal 30" xfId="91" xr:uid="{00000000-0005-0000-0000-00005B000000}"/>
    <cellStyle name="Normal 31" xfId="92" xr:uid="{00000000-0005-0000-0000-00005C000000}"/>
    <cellStyle name="Normal 32" xfId="93" xr:uid="{00000000-0005-0000-0000-00005D000000}"/>
    <cellStyle name="Normal 33" xfId="94" xr:uid="{00000000-0005-0000-0000-00005E000000}"/>
    <cellStyle name="Normal 34" xfId="95" xr:uid="{00000000-0005-0000-0000-00005F000000}"/>
    <cellStyle name="Normal 35" xfId="96" xr:uid="{00000000-0005-0000-0000-000060000000}"/>
    <cellStyle name="Normal 36" xfId="97" xr:uid="{00000000-0005-0000-0000-000061000000}"/>
    <cellStyle name="Normal 37" xfId="98" xr:uid="{00000000-0005-0000-0000-000062000000}"/>
    <cellStyle name="Normal 38" xfId="99" xr:uid="{00000000-0005-0000-0000-000063000000}"/>
    <cellStyle name="Normal 4" xfId="100" xr:uid="{00000000-0005-0000-0000-000064000000}"/>
    <cellStyle name="Normal 5" xfId="101" xr:uid="{00000000-0005-0000-0000-000065000000}"/>
    <cellStyle name="Normal 6" xfId="102" xr:uid="{00000000-0005-0000-0000-000066000000}"/>
    <cellStyle name="Normal 7" xfId="103" xr:uid="{00000000-0005-0000-0000-000067000000}"/>
    <cellStyle name="Normal 8" xfId="104" xr:uid="{00000000-0005-0000-0000-000068000000}"/>
    <cellStyle name="Normal 9" xfId="105" xr:uid="{00000000-0005-0000-0000-000069000000}"/>
    <cellStyle name="Normal_Annexures TW 04" xfId="106" xr:uid="{00000000-0005-0000-0000-00006A000000}"/>
    <cellStyle name="Normal_Annexures TW 04 2" xfId="107" xr:uid="{00000000-0005-0000-0000-00006B000000}"/>
    <cellStyle name="Normal_Attach 3(JV)" xfId="108" xr:uid="{00000000-0005-0000-0000-00006C000000}"/>
    <cellStyle name="Normal_Attacments TW 04" xfId="109" xr:uid="{00000000-0005-0000-0000-00006D000000}"/>
    <cellStyle name="Normal_Entertainment Form" xfId="110" xr:uid="{00000000-0005-0000-0000-00006E000000}"/>
    <cellStyle name="Normal_pgcil-tivim-pricesched" xfId="111" xr:uid="{00000000-0005-0000-0000-00006F000000}"/>
    <cellStyle name="Normal_PRICE SCHEDULE-4 to 6-A4" xfId="112" xr:uid="{00000000-0005-0000-0000-000070000000}"/>
    <cellStyle name="Normal_PRICE SCHEDULE-4 to 6-A4 2" xfId="113" xr:uid="{00000000-0005-0000-0000-000071000000}"/>
    <cellStyle name="Normal_Price_Schedules for Insulator Package Rev-01" xfId="114" xr:uid="{00000000-0005-0000-0000-000072000000}"/>
    <cellStyle name="Normal_PRICE-SCHE Bihar-Rev-2-corrections" xfId="115" xr:uid="{00000000-0005-0000-0000-000073000000}"/>
    <cellStyle name="Normal_PRICE-SCHE Bihar-Rev-2-corrections_Annexures TW 04" xfId="116" xr:uid="{00000000-0005-0000-0000-000074000000}"/>
    <cellStyle name="Normal_PRICE-SCHE Bihar-Rev-2-corrections_Price_Schedules for Insulator Package Rev-01" xfId="117" xr:uid="{00000000-0005-0000-0000-000075000000}"/>
    <cellStyle name="Normal_Sch-1" xfId="118" xr:uid="{00000000-0005-0000-0000-000076000000}"/>
    <cellStyle name="Normal_Sheet1" xfId="119" xr:uid="{00000000-0005-0000-0000-000077000000}"/>
    <cellStyle name="Note 2" xfId="120" xr:uid="{00000000-0005-0000-0000-000078000000}"/>
    <cellStyle name="Note 2 2" xfId="121" xr:uid="{00000000-0005-0000-0000-000079000000}"/>
    <cellStyle name="Popis" xfId="122" xr:uid="{00000000-0005-0000-0000-00007A000000}"/>
    <cellStyle name="Sledovaný hypertextový odkaz" xfId="123" xr:uid="{00000000-0005-0000-0000-00007B000000}"/>
    <cellStyle name="Sledovaný hypertextový odkaz 2" xfId="124" xr:uid="{00000000-0005-0000-0000-00007C000000}"/>
    <cellStyle name="Standard_BS14" xfId="125" xr:uid="{00000000-0005-0000-0000-00007D000000}"/>
  </cellStyles>
  <dxfs count="8">
    <dxf>
      <font>
        <condense val="0"/>
        <extend val="0"/>
        <color indexed="9"/>
      </font>
      <fill>
        <patternFill patternType="none">
          <bgColor indexed="65"/>
        </patternFill>
      </fill>
    </dxf>
    <dxf>
      <fill>
        <patternFill>
          <bgColor rgb="FFCCFFCC"/>
        </patternFill>
      </fill>
    </dxf>
    <dxf>
      <font>
        <condense val="0"/>
        <extend val="0"/>
        <color indexed="10"/>
      </font>
    </dxf>
    <dxf>
      <fill>
        <patternFill>
          <bgColor rgb="FFCCFFCC"/>
        </patternFill>
      </fill>
    </dxf>
    <dxf>
      <fill>
        <patternFill>
          <bgColor rgb="FFCCFFCC"/>
        </patternFill>
      </fill>
    </dxf>
    <dxf>
      <font>
        <color theme="0"/>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s>
  <tableStyles count="0" defaultTableStyle="TableStyleMedium2" defaultPivotStyle="PivotStyleLight16"/>
  <colors>
    <mruColors>
      <color rgb="FF91CF4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4.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2.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1.xml"/><Relationship Id="rId28" Type="http://schemas.openxmlformats.org/officeDocument/2006/relationships/externalLink" Target="externalLinks/externalLink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5.xml"/><Relationship Id="rId30"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Names of Bidder'!A1"/><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hyperlink" Target="#'Sch-5'!A1"/></Relationships>
</file>

<file path=xl/drawings/_rels/drawing11.xml.rels><?xml version="1.0" encoding="UTF-8" standalone="yes"?>
<Relationships xmlns="http://schemas.openxmlformats.org/package/2006/relationships"><Relationship Id="rId1" Type="http://schemas.openxmlformats.org/officeDocument/2006/relationships/hyperlink" Target="#'Sch-5'!A1"/></Relationships>
</file>

<file path=xl/drawings/_rels/drawing12.xml.rels><?xml version="1.0" encoding="UTF-8" standalone="yes"?>
<Relationships xmlns="http://schemas.openxmlformats.org/package/2006/relationships"><Relationship Id="rId1" Type="http://schemas.openxmlformats.org/officeDocument/2006/relationships/hyperlink" Target="#'Sch-5'!A1"/></Relationships>
</file>

<file path=xl/drawings/_rels/drawing13.xml.rels><?xml version="1.0" encoding="UTF-8" standalone="yes"?>
<Relationships xmlns="http://schemas.openxmlformats.org/package/2006/relationships"><Relationship Id="rId1" Type="http://schemas.openxmlformats.org/officeDocument/2006/relationships/hyperlink" Target="#Cover!A1"/></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Names of Bidder'!A1"/></Relationships>
</file>

<file path=xl/drawings/_rels/drawing3.xml.rels><?xml version="1.0" encoding="UTF-8" standalone="yes"?>
<Relationships xmlns="http://schemas.openxmlformats.org/package/2006/relationships"><Relationship Id="rId1" Type="http://schemas.openxmlformats.org/officeDocument/2006/relationships/hyperlink" Target="#'Sch-1'!A1"/></Relationships>
</file>

<file path=xl/drawings/_rels/drawing4.xml.rels><?xml version="1.0" encoding="UTF-8" standalone="yes"?>
<Relationships xmlns="http://schemas.openxmlformats.org/package/2006/relationships"><Relationship Id="rId1" Type="http://schemas.openxmlformats.org/officeDocument/2006/relationships/hyperlink" Target="#'Sch-2'!A1"/></Relationships>
</file>

<file path=xl/drawings/_rels/drawing5.xml.rels><?xml version="1.0" encoding="UTF-8" standalone="yes"?>
<Relationships xmlns="http://schemas.openxmlformats.org/package/2006/relationships"><Relationship Id="rId1" Type="http://schemas.openxmlformats.org/officeDocument/2006/relationships/hyperlink" Target="#'Sch-6'!A1"/></Relationships>
</file>

<file path=xl/drawings/_rels/drawing6.xml.rels><?xml version="1.0" encoding="UTF-8" standalone="yes"?>
<Relationships xmlns="http://schemas.openxmlformats.org/package/2006/relationships"><Relationship Id="rId1" Type="http://schemas.openxmlformats.org/officeDocument/2006/relationships/hyperlink" Target="#'Sch-6'!A1"/></Relationships>
</file>

<file path=xl/drawings/_rels/drawing7.xml.rels><?xml version="1.0" encoding="UTF-8" standalone="yes"?>
<Relationships xmlns="http://schemas.openxmlformats.org/package/2006/relationships"><Relationship Id="rId1" Type="http://schemas.openxmlformats.org/officeDocument/2006/relationships/hyperlink" Target="#'Sch-7'!A1"/></Relationships>
</file>

<file path=xl/drawings/_rels/drawing8.xml.rels><?xml version="1.0" encoding="UTF-8" standalone="yes"?>
<Relationships xmlns="http://schemas.openxmlformats.org/package/2006/relationships"><Relationship Id="rId1" Type="http://schemas.openxmlformats.org/officeDocument/2006/relationships/hyperlink" Target="#'Sch-7'!A1"/></Relationships>
</file>

<file path=xl/drawings/_rels/drawing9.xml.rels><?xml version="1.0" encoding="UTF-8" standalone="yes"?>
<Relationships xmlns="http://schemas.openxmlformats.org/package/2006/relationships"><Relationship Id="rId1" Type="http://schemas.openxmlformats.org/officeDocument/2006/relationships/hyperlink" Target="#'Sch-7'!A1"/></Relationships>
</file>

<file path=xl/drawings/drawing1.xml><?xml version="1.0" encoding="utf-8"?>
<xdr:wsDr xmlns:xdr="http://schemas.openxmlformats.org/drawingml/2006/spreadsheetDrawing" xmlns:a="http://schemas.openxmlformats.org/drawingml/2006/main">
  <xdr:twoCellAnchor>
    <xdr:from>
      <xdr:col>4</xdr:col>
      <xdr:colOff>133350</xdr:colOff>
      <xdr:row>10</xdr:row>
      <xdr:rowOff>123825</xdr:rowOff>
    </xdr:from>
    <xdr:to>
      <xdr:col>4</xdr:col>
      <xdr:colOff>752475</xdr:colOff>
      <xdr:row>13</xdr:row>
      <xdr:rowOff>47625</xdr:rowOff>
    </xdr:to>
    <xdr:pic>
      <xdr:nvPicPr>
        <xdr:cNvPr id="17697" name="Picture 1">
          <a:extLst>
            <a:ext uri="{FF2B5EF4-FFF2-40B4-BE49-F238E27FC236}">
              <a16:creationId xmlns:a16="http://schemas.microsoft.com/office/drawing/2014/main" id="{00000000-0008-0000-0100-0000214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524750" y="3352800"/>
          <a:ext cx="619125"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9525</xdr:colOff>
      <xdr:row>8</xdr:row>
      <xdr:rowOff>0</xdr:rowOff>
    </xdr:from>
    <xdr:to>
      <xdr:col>5</xdr:col>
      <xdr:colOff>0</xdr:colOff>
      <xdr:row>9</xdr:row>
      <xdr:rowOff>19050</xdr:rowOff>
    </xdr:to>
    <xdr:sp macro="" textlink="">
      <xdr:nvSpPr>
        <xdr:cNvPr id="3" name="Text Box 2">
          <a:hlinkClick xmlns:r="http://schemas.openxmlformats.org/officeDocument/2006/relationships" r:id="rId2" tooltip="Skip Instructions &amp;  Proceed"/>
          <a:extLst>
            <a:ext uri="{FF2B5EF4-FFF2-40B4-BE49-F238E27FC236}">
              <a16:creationId xmlns:a16="http://schemas.microsoft.com/office/drawing/2014/main" id="{00000000-0008-0000-0100-000003000000}"/>
            </a:ext>
          </a:extLst>
        </xdr:cNvPr>
        <xdr:cNvSpPr txBox="1">
          <a:spLocks noChangeArrowheads="1"/>
        </xdr:cNvSpPr>
      </xdr:nvSpPr>
      <xdr:spPr bwMode="auto">
        <a:xfrm>
          <a:off x="4457700" y="3228975"/>
          <a:ext cx="3790950" cy="314325"/>
        </a:xfrm>
        <a:prstGeom prst="rect">
          <a:avLst/>
        </a:prstGeom>
        <a:solidFill>
          <a:srgbClr val="FFCCCC"/>
        </a:solidFill>
        <a:ln w="6350">
          <a:solidFill>
            <a:srgbClr val="000000"/>
          </a:solidFill>
          <a:miter lim="800000"/>
          <a:headEnd/>
          <a:tailEnd/>
        </a:ln>
      </xdr:spPr>
      <xdr:txBody>
        <a:bodyPr vertOverflow="clip" wrap="square" lIns="27432" tIns="32004" rIns="27432" bIns="32004" anchor="ctr" upright="1"/>
        <a:lstStyle/>
        <a:p>
          <a:pPr algn="ctr" rtl="0">
            <a:defRPr sz="1000"/>
          </a:pPr>
          <a:r>
            <a:rPr lang="en-US" sz="1200" b="1" i="0" u="none" strike="noStrike" baseline="0">
              <a:solidFill>
                <a:srgbClr val="000000"/>
              </a:solidFill>
              <a:latin typeface="Book Antiqua"/>
            </a:rPr>
            <a:t>Click to skip Instructions &amp; Proceed</a:t>
          </a:r>
        </a:p>
      </xdr:txBody>
    </xdr:sp>
    <xdr:clientData/>
  </xdr:twoCellAnchor>
  <xdr:twoCellAnchor>
    <xdr:from>
      <xdr:col>5</xdr:col>
      <xdr:colOff>114300</xdr:colOff>
      <xdr:row>0</xdr:row>
      <xdr:rowOff>47625</xdr:rowOff>
    </xdr:from>
    <xdr:to>
      <xdr:col>5</xdr:col>
      <xdr:colOff>485775</xdr:colOff>
      <xdr:row>1</xdr:row>
      <xdr:rowOff>0</xdr:rowOff>
    </xdr:to>
    <xdr:sp macro="" textlink="">
      <xdr:nvSpPr>
        <xdr:cNvPr id="17699" name="AutoShape 6">
          <a:extLst>
            <a:ext uri="{FF2B5EF4-FFF2-40B4-BE49-F238E27FC236}">
              <a16:creationId xmlns:a16="http://schemas.microsoft.com/office/drawing/2014/main" id="{00000000-0008-0000-0100-000023450000}"/>
            </a:ext>
          </a:extLst>
        </xdr:cNvPr>
        <xdr:cNvSpPr>
          <a:spLocks noChangeArrowheads="1"/>
        </xdr:cNvSpPr>
      </xdr:nvSpPr>
      <xdr:spPr bwMode="auto">
        <a:xfrm>
          <a:off x="8362950" y="47625"/>
          <a:ext cx="371475" cy="342900"/>
        </a:xfrm>
        <a:prstGeom prst="sun">
          <a:avLst>
            <a:gd name="adj" fmla="val 25000"/>
          </a:avLst>
        </a:prstGeom>
        <a:gradFill rotWithShape="1">
          <a:gsLst>
            <a:gs pos="0">
              <a:srgbClr val="FFFF99"/>
            </a:gs>
            <a:gs pos="100000">
              <a:srgbClr val="767647"/>
            </a:gs>
          </a:gsLst>
          <a:path path="rect">
            <a:fillToRect l="50000" t="50000" r="50000" b="50000"/>
          </a:path>
        </a:gradFill>
        <a:ln w="9525">
          <a:solidFill>
            <a:srgbClr val="000000"/>
          </a:solidFill>
          <a:miter lim="800000"/>
          <a:headEnd/>
          <a:tailEnd/>
        </a:ln>
      </xdr:spPr>
    </xdr:sp>
    <xdr:clientData/>
  </xdr:twoCellAnchor>
  <xdr:twoCellAnchor>
    <xdr:from>
      <xdr:col>5</xdr:col>
      <xdr:colOff>114300</xdr:colOff>
      <xdr:row>12</xdr:row>
      <xdr:rowOff>47625</xdr:rowOff>
    </xdr:from>
    <xdr:to>
      <xdr:col>5</xdr:col>
      <xdr:colOff>485775</xdr:colOff>
      <xdr:row>13</xdr:row>
      <xdr:rowOff>85725</xdr:rowOff>
    </xdr:to>
    <xdr:sp macro="" textlink="">
      <xdr:nvSpPr>
        <xdr:cNvPr id="17700" name="AutoShape 7">
          <a:extLst>
            <a:ext uri="{FF2B5EF4-FFF2-40B4-BE49-F238E27FC236}">
              <a16:creationId xmlns:a16="http://schemas.microsoft.com/office/drawing/2014/main" id="{00000000-0008-0000-0100-000024450000}"/>
            </a:ext>
          </a:extLst>
        </xdr:cNvPr>
        <xdr:cNvSpPr>
          <a:spLocks noChangeArrowheads="1"/>
        </xdr:cNvSpPr>
      </xdr:nvSpPr>
      <xdr:spPr bwMode="auto">
        <a:xfrm>
          <a:off x="8362950" y="3781425"/>
          <a:ext cx="371475" cy="342900"/>
        </a:xfrm>
        <a:prstGeom prst="sun">
          <a:avLst>
            <a:gd name="adj" fmla="val 25000"/>
          </a:avLst>
        </a:prstGeom>
        <a:gradFill rotWithShape="1">
          <a:gsLst>
            <a:gs pos="0">
              <a:srgbClr val="FFFF99"/>
            </a:gs>
            <a:gs pos="100000">
              <a:srgbClr val="767647"/>
            </a:gs>
          </a:gsLst>
          <a:path path="rect">
            <a:fillToRect l="50000" t="50000" r="50000" b="50000"/>
          </a:path>
        </a:gradFill>
        <a:ln w="9525">
          <a:solidFill>
            <a:srgbClr val="000000"/>
          </a:solidFill>
          <a:miter lim="800000"/>
          <a:headEnd/>
          <a:tailEnd/>
        </a:ln>
      </xdr:spPr>
    </xdr:sp>
    <xdr:clientData/>
  </xdr:twoCellAnchor>
  <xdr:twoCellAnchor>
    <xdr:from>
      <xdr:col>0</xdr:col>
      <xdr:colOff>104775</xdr:colOff>
      <xdr:row>12</xdr:row>
      <xdr:rowOff>47625</xdr:rowOff>
    </xdr:from>
    <xdr:to>
      <xdr:col>0</xdr:col>
      <xdr:colOff>476250</xdr:colOff>
      <xdr:row>13</xdr:row>
      <xdr:rowOff>85725</xdr:rowOff>
    </xdr:to>
    <xdr:sp macro="" textlink="">
      <xdr:nvSpPr>
        <xdr:cNvPr id="17701" name="AutoShape 8">
          <a:extLst>
            <a:ext uri="{FF2B5EF4-FFF2-40B4-BE49-F238E27FC236}">
              <a16:creationId xmlns:a16="http://schemas.microsoft.com/office/drawing/2014/main" id="{00000000-0008-0000-0100-000025450000}"/>
            </a:ext>
          </a:extLst>
        </xdr:cNvPr>
        <xdr:cNvSpPr>
          <a:spLocks noChangeArrowheads="1"/>
        </xdr:cNvSpPr>
      </xdr:nvSpPr>
      <xdr:spPr bwMode="auto">
        <a:xfrm>
          <a:off x="104775" y="3781425"/>
          <a:ext cx="371475" cy="342900"/>
        </a:xfrm>
        <a:prstGeom prst="sun">
          <a:avLst>
            <a:gd name="adj" fmla="val 25000"/>
          </a:avLst>
        </a:prstGeom>
        <a:gradFill rotWithShape="1">
          <a:gsLst>
            <a:gs pos="0">
              <a:srgbClr val="FFFF99"/>
            </a:gs>
            <a:gs pos="100000">
              <a:srgbClr val="767647"/>
            </a:gs>
          </a:gsLst>
          <a:path path="rect">
            <a:fillToRect l="50000" t="50000" r="50000" b="50000"/>
          </a:path>
        </a:gradFill>
        <a:ln w="9525">
          <a:solidFill>
            <a:srgbClr val="000000"/>
          </a:solidFill>
          <a:miter lim="800000"/>
          <a:headEnd/>
          <a:tailEnd/>
        </a:ln>
      </xdr:spPr>
    </xdr:sp>
    <xdr:clientData/>
  </xdr:twoCellAnchor>
  <xdr:twoCellAnchor>
    <xdr:from>
      <xdr:col>0</xdr:col>
      <xdr:colOff>114300</xdr:colOff>
      <xdr:row>0</xdr:row>
      <xdr:rowOff>47625</xdr:rowOff>
    </xdr:from>
    <xdr:to>
      <xdr:col>0</xdr:col>
      <xdr:colOff>485775</xdr:colOff>
      <xdr:row>1</xdr:row>
      <xdr:rowOff>0</xdr:rowOff>
    </xdr:to>
    <xdr:sp macro="" textlink="">
      <xdr:nvSpPr>
        <xdr:cNvPr id="17702" name="AutoShape 9">
          <a:extLst>
            <a:ext uri="{FF2B5EF4-FFF2-40B4-BE49-F238E27FC236}">
              <a16:creationId xmlns:a16="http://schemas.microsoft.com/office/drawing/2014/main" id="{00000000-0008-0000-0100-000026450000}"/>
            </a:ext>
          </a:extLst>
        </xdr:cNvPr>
        <xdr:cNvSpPr>
          <a:spLocks noChangeArrowheads="1"/>
        </xdr:cNvSpPr>
      </xdr:nvSpPr>
      <xdr:spPr bwMode="auto">
        <a:xfrm>
          <a:off x="114300" y="47625"/>
          <a:ext cx="371475" cy="342900"/>
        </a:xfrm>
        <a:prstGeom prst="sun">
          <a:avLst>
            <a:gd name="adj" fmla="val 25000"/>
          </a:avLst>
        </a:prstGeom>
        <a:gradFill rotWithShape="1">
          <a:gsLst>
            <a:gs pos="0">
              <a:srgbClr val="FFFF99"/>
            </a:gs>
            <a:gs pos="100000">
              <a:srgbClr val="767647"/>
            </a:gs>
          </a:gsLst>
          <a:path path="rect">
            <a:fillToRect l="50000" t="50000" r="50000" b="50000"/>
          </a:path>
        </a:gradFill>
        <a:ln w="9525">
          <a:solidFill>
            <a:srgbClr val="000000"/>
          </a:solidFill>
          <a:miter lim="800000"/>
          <a:headEnd/>
          <a:tailEnd/>
        </a:ln>
      </xdr:spPr>
    </xdr:sp>
    <xdr:clientData/>
  </xdr:twoCellAnchor>
  <xdr:twoCellAnchor>
    <xdr:from>
      <xdr:col>1</xdr:col>
      <xdr:colOff>0</xdr:colOff>
      <xdr:row>8</xdr:row>
      <xdr:rowOff>0</xdr:rowOff>
    </xdr:from>
    <xdr:to>
      <xdr:col>3</xdr:col>
      <xdr:colOff>0</xdr:colOff>
      <xdr:row>9</xdr:row>
      <xdr:rowOff>19050</xdr:rowOff>
    </xdr:to>
    <xdr:sp macro="" textlink="">
      <xdr:nvSpPr>
        <xdr:cNvPr id="8" name="Text Box 12">
          <a:hlinkClick xmlns:r="http://schemas.openxmlformats.org/officeDocument/2006/relationships" r:id="rId3" tooltip="Click For Detailed General Instructions"/>
          <a:extLst>
            <a:ext uri="{FF2B5EF4-FFF2-40B4-BE49-F238E27FC236}">
              <a16:creationId xmlns:a16="http://schemas.microsoft.com/office/drawing/2014/main" id="{00000000-0008-0000-0100-000008000000}"/>
            </a:ext>
          </a:extLst>
        </xdr:cNvPr>
        <xdr:cNvSpPr txBox="1">
          <a:spLocks noChangeArrowheads="1"/>
        </xdr:cNvSpPr>
      </xdr:nvSpPr>
      <xdr:spPr bwMode="auto">
        <a:xfrm>
          <a:off x="657225" y="3228975"/>
          <a:ext cx="3790950" cy="314325"/>
        </a:xfrm>
        <a:prstGeom prst="rect">
          <a:avLst/>
        </a:prstGeom>
        <a:solidFill>
          <a:srgbClr val="FFCCCC"/>
        </a:solidFill>
        <a:ln w="6350">
          <a:solidFill>
            <a:srgbClr val="000000"/>
          </a:solidFill>
          <a:miter lim="800000"/>
          <a:headEnd/>
          <a:tailEnd/>
        </a:ln>
      </xdr:spPr>
      <xdr:txBody>
        <a:bodyPr vertOverflow="clip" wrap="square" lIns="27432" tIns="32004" rIns="27432" bIns="32004" anchor="ctr" upright="1"/>
        <a:lstStyle/>
        <a:p>
          <a:pPr algn="ctr" rtl="0">
            <a:defRPr sz="1000"/>
          </a:pPr>
          <a:r>
            <a:rPr lang="en-US" sz="1200" b="1" i="0" u="none" strike="noStrike" baseline="0">
              <a:solidFill>
                <a:srgbClr val="000000"/>
              </a:solidFill>
              <a:latin typeface="Book Antiqua"/>
            </a:rPr>
            <a:t>Click for Detailed General Instructions</a:t>
          </a:r>
        </a:p>
      </xdr:txBody>
    </xdr:sp>
    <xdr:clientData/>
  </xdr:twoCellAnchor>
  <xdr:twoCellAnchor>
    <xdr:from>
      <xdr:col>1</xdr:col>
      <xdr:colOff>0</xdr:colOff>
      <xdr:row>0</xdr:row>
      <xdr:rowOff>9525</xdr:rowOff>
    </xdr:from>
    <xdr:to>
      <xdr:col>5</xdr:col>
      <xdr:colOff>0</xdr:colOff>
      <xdr:row>0</xdr:row>
      <xdr:rowOff>381000</xdr:rowOff>
    </xdr:to>
    <xdr:sp macro="" textlink="">
      <xdr:nvSpPr>
        <xdr:cNvPr id="9" name="Text Box 13">
          <a:extLst>
            <a:ext uri="{FF2B5EF4-FFF2-40B4-BE49-F238E27FC236}">
              <a16:creationId xmlns:a16="http://schemas.microsoft.com/office/drawing/2014/main" id="{00000000-0008-0000-0100-000009000000}"/>
            </a:ext>
          </a:extLst>
        </xdr:cNvPr>
        <xdr:cNvSpPr txBox="1">
          <a:spLocks noChangeArrowheads="1"/>
        </xdr:cNvSpPr>
      </xdr:nvSpPr>
      <xdr:spPr bwMode="auto">
        <a:xfrm>
          <a:off x="657225" y="9525"/>
          <a:ext cx="7591425" cy="371475"/>
        </a:xfrm>
        <a:prstGeom prst="rect">
          <a:avLst/>
        </a:prstGeom>
        <a:solidFill>
          <a:srgbClr val="FFCCCC"/>
        </a:solidFill>
        <a:ln w="9525">
          <a:solidFill>
            <a:srgbClr val="000000"/>
          </a:solidFill>
          <a:miter lim="800000"/>
          <a:headEnd/>
          <a:tailEnd/>
        </a:ln>
      </xdr:spPr>
      <xdr:txBody>
        <a:bodyPr vertOverflow="clip" wrap="square" lIns="27432" tIns="32004" rIns="27432" bIns="32004" anchor="ctr" upright="1"/>
        <a:lstStyle/>
        <a:p>
          <a:pPr algn="ctr" rtl="0">
            <a:defRPr sz="1000"/>
          </a:pPr>
          <a:r>
            <a:rPr lang="en-US" sz="1200" b="1" i="0" u="none" strike="noStrike" baseline="0">
              <a:solidFill>
                <a:srgbClr val="000000"/>
              </a:solidFill>
              <a:latin typeface="Book Antiqua"/>
            </a:rPr>
            <a:t>General guidelines for filling up  the Price Schedules, Sch-1 to Sch-7</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4</xdr:col>
      <xdr:colOff>0</xdr:colOff>
      <xdr:row>1</xdr:row>
      <xdr:rowOff>0</xdr:rowOff>
    </xdr:from>
    <xdr:to>
      <xdr:col>5</xdr:col>
      <xdr:colOff>0</xdr:colOff>
      <xdr:row>2</xdr:row>
      <xdr:rowOff>0</xdr:rowOff>
    </xdr:to>
    <xdr:sp macro="" textlink="">
      <xdr:nvSpPr>
        <xdr:cNvPr id="2" name="Text Box 2">
          <a:hlinkClick xmlns:r="http://schemas.openxmlformats.org/officeDocument/2006/relationships" r:id="rId1" tooltip="Click Here to go back to Sch 5"/>
          <a:extLst>
            <a:ext uri="{FF2B5EF4-FFF2-40B4-BE49-F238E27FC236}">
              <a16:creationId xmlns:a16="http://schemas.microsoft.com/office/drawing/2014/main" id="{00000000-0008-0000-0F00-000002000000}"/>
            </a:ext>
          </a:extLst>
        </xdr:cNvPr>
        <xdr:cNvSpPr txBox="1">
          <a:spLocks noChangeArrowheads="1"/>
        </xdr:cNvSpPr>
      </xdr:nvSpPr>
      <xdr:spPr bwMode="auto">
        <a:xfrm>
          <a:off x="5667375" y="209550"/>
          <a:ext cx="1190625" cy="276225"/>
        </a:xfrm>
        <a:prstGeom prst="rect">
          <a:avLst/>
        </a:prstGeom>
        <a:solidFill>
          <a:srgbClr val="99CCFF"/>
        </a:solidFill>
        <a:ln w="9525">
          <a:noFill/>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0000"/>
              </a:solidFill>
              <a:latin typeface="Book Antiqua"/>
            </a:rPr>
            <a:t>Back to Sch 5</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5</xdr:col>
      <xdr:colOff>394546</xdr:colOff>
      <xdr:row>1</xdr:row>
      <xdr:rowOff>105833</xdr:rowOff>
    </xdr:from>
    <xdr:to>
      <xdr:col>7</xdr:col>
      <xdr:colOff>218426</xdr:colOff>
      <xdr:row>2</xdr:row>
      <xdr:rowOff>99914</xdr:rowOff>
    </xdr:to>
    <xdr:sp macro="" textlink="">
      <xdr:nvSpPr>
        <xdr:cNvPr id="2" name="Text Box 4">
          <a:hlinkClick xmlns:r="http://schemas.openxmlformats.org/officeDocument/2006/relationships" r:id="rId1" tooltip="Click Here to go back to Sch 5"/>
          <a:extLst>
            <a:ext uri="{FF2B5EF4-FFF2-40B4-BE49-F238E27FC236}">
              <a16:creationId xmlns:a16="http://schemas.microsoft.com/office/drawing/2014/main" id="{00000000-0008-0000-1000-000002000000}"/>
            </a:ext>
          </a:extLst>
        </xdr:cNvPr>
        <xdr:cNvSpPr txBox="1">
          <a:spLocks noChangeArrowheads="1"/>
        </xdr:cNvSpPr>
      </xdr:nvSpPr>
      <xdr:spPr bwMode="auto">
        <a:xfrm>
          <a:off x="7252546" y="315383"/>
          <a:ext cx="1195480" cy="270306"/>
        </a:xfrm>
        <a:prstGeom prst="rect">
          <a:avLst/>
        </a:prstGeom>
        <a:solidFill>
          <a:srgbClr val="99CCFF"/>
        </a:solidFill>
        <a:ln w="9525">
          <a:noFill/>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0000"/>
              </a:solidFill>
              <a:latin typeface="Book Antiqua"/>
            </a:rPr>
            <a:t>Back to Sch 5</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6</xdr:col>
      <xdr:colOff>99060</xdr:colOff>
      <xdr:row>1</xdr:row>
      <xdr:rowOff>19050</xdr:rowOff>
    </xdr:from>
    <xdr:to>
      <xdr:col>7</xdr:col>
      <xdr:colOff>371652</xdr:colOff>
      <xdr:row>2</xdr:row>
      <xdr:rowOff>11430</xdr:rowOff>
    </xdr:to>
    <xdr:sp macro="" textlink="">
      <xdr:nvSpPr>
        <xdr:cNvPr id="2" name="Text Box 1">
          <a:hlinkClick xmlns:r="http://schemas.openxmlformats.org/officeDocument/2006/relationships" r:id="rId1" tooltip="Click Here to go back to Sch 5"/>
          <a:extLst>
            <a:ext uri="{FF2B5EF4-FFF2-40B4-BE49-F238E27FC236}">
              <a16:creationId xmlns:a16="http://schemas.microsoft.com/office/drawing/2014/main" id="{00000000-0008-0000-1100-000002000000}"/>
            </a:ext>
          </a:extLst>
        </xdr:cNvPr>
        <xdr:cNvSpPr txBox="1">
          <a:spLocks noChangeArrowheads="1"/>
        </xdr:cNvSpPr>
      </xdr:nvSpPr>
      <xdr:spPr bwMode="auto">
        <a:xfrm>
          <a:off x="7090410" y="228600"/>
          <a:ext cx="958392" cy="268605"/>
        </a:xfrm>
        <a:prstGeom prst="rect">
          <a:avLst/>
        </a:prstGeom>
        <a:solidFill>
          <a:srgbClr val="99CCFF"/>
        </a:solidFill>
        <a:ln w="9525">
          <a:noFill/>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0000"/>
              </a:solidFill>
              <a:latin typeface="Book Antiqua"/>
            </a:rPr>
            <a:t>Back to Sch 5</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6</xdr:col>
      <xdr:colOff>171450</xdr:colOff>
      <xdr:row>0</xdr:row>
      <xdr:rowOff>104775</xdr:rowOff>
    </xdr:from>
    <xdr:to>
      <xdr:col>8</xdr:col>
      <xdr:colOff>76200</xdr:colOff>
      <xdr:row>4</xdr:row>
      <xdr:rowOff>0</xdr:rowOff>
    </xdr:to>
    <xdr:grpSp>
      <xdr:nvGrpSpPr>
        <xdr:cNvPr id="13805" name="Group 10">
          <a:hlinkClick xmlns:r="http://schemas.openxmlformats.org/officeDocument/2006/relationships" r:id="rId1" tooltip="Back to Cover Page"/>
          <a:extLst>
            <a:ext uri="{FF2B5EF4-FFF2-40B4-BE49-F238E27FC236}">
              <a16:creationId xmlns:a16="http://schemas.microsoft.com/office/drawing/2014/main" id="{00000000-0008-0000-1200-0000ED350000}"/>
            </a:ext>
          </a:extLst>
        </xdr:cNvPr>
        <xdr:cNvGrpSpPr>
          <a:grpSpLocks/>
        </xdr:cNvGrpSpPr>
      </xdr:nvGrpSpPr>
      <xdr:grpSpPr bwMode="auto">
        <a:xfrm>
          <a:off x="8240486" y="104775"/>
          <a:ext cx="440871" cy="834118"/>
          <a:chOff x="744" y="11"/>
          <a:chExt cx="113" cy="74"/>
        </a:xfrm>
      </xdr:grpSpPr>
      <xdr:sp macro="" textlink="">
        <xdr:nvSpPr>
          <xdr:cNvPr id="13806" name="AutoShape 7">
            <a:extLst>
              <a:ext uri="{FF2B5EF4-FFF2-40B4-BE49-F238E27FC236}">
                <a16:creationId xmlns:a16="http://schemas.microsoft.com/office/drawing/2014/main" id="{00000000-0008-0000-1200-0000EE350000}"/>
              </a:ext>
            </a:extLst>
          </xdr:cNvPr>
          <xdr:cNvSpPr>
            <a:spLocks noChangeArrowheads="1"/>
          </xdr:cNvSpPr>
        </xdr:nvSpPr>
        <xdr:spPr bwMode="auto">
          <a:xfrm flipH="1">
            <a:off x="744" y="11"/>
            <a:ext cx="113" cy="74"/>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441 w 21600"/>
              <a:gd name="T13" fmla="*/ 5546 h 21600"/>
              <a:gd name="T14" fmla="*/ 18924 w 21600"/>
              <a:gd name="T15" fmla="*/ 16346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8">
            <a:extLst>
              <a:ext uri="{FF2B5EF4-FFF2-40B4-BE49-F238E27FC236}">
                <a16:creationId xmlns:a16="http://schemas.microsoft.com/office/drawing/2014/main" id="{00000000-0008-0000-1200-000004000000}"/>
              </a:ext>
            </a:extLst>
          </xdr:cNvPr>
          <xdr:cNvSpPr txBox="1">
            <a:spLocks noChangeArrowheads="1"/>
          </xdr:cNvSpPr>
        </xdr:nvSpPr>
        <xdr:spPr bwMode="auto">
          <a:xfrm>
            <a:off x="7324726" y="95250"/>
            <a:ext cx="0" cy="0"/>
          </a:xfrm>
          <a:prstGeom prst="rect">
            <a:avLst/>
          </a:prstGeom>
          <a:noFill/>
          <a:ln w="9525">
            <a:noFill/>
            <a:miter lim="800000"/>
            <a:headEnd/>
            <a:tailEnd/>
          </a:ln>
        </xdr:spPr>
        <xdr:txBody>
          <a:bodyPr vertOverflow="clip" wrap="square" lIns="27432" tIns="32004" rIns="0" bIns="32004" anchor="ctr" upright="1"/>
          <a:lstStyle/>
          <a:p>
            <a:pPr algn="l" rtl="0">
              <a:defRPr sz="1000"/>
            </a:pPr>
            <a:r>
              <a:rPr lang="en-US" sz="1000" b="1" i="0" u="none" strike="noStrike" baseline="0">
                <a:solidFill>
                  <a:srgbClr val="000000"/>
                </a:solidFill>
                <a:latin typeface="Book Antiqua"/>
              </a:rPr>
              <a:t>Back to Cover Page</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200025</xdr:colOff>
      <xdr:row>0</xdr:row>
      <xdr:rowOff>57150</xdr:rowOff>
    </xdr:from>
    <xdr:to>
      <xdr:col>3</xdr:col>
      <xdr:colOff>1409700</xdr:colOff>
      <xdr:row>2</xdr:row>
      <xdr:rowOff>28575</xdr:rowOff>
    </xdr:to>
    <xdr:grpSp>
      <xdr:nvGrpSpPr>
        <xdr:cNvPr id="2705" name="Group 1">
          <a:hlinkClick xmlns:r="http://schemas.openxmlformats.org/officeDocument/2006/relationships" r:id="rId1" tooltip="Click to Proceed"/>
          <a:extLst>
            <a:ext uri="{FF2B5EF4-FFF2-40B4-BE49-F238E27FC236}">
              <a16:creationId xmlns:a16="http://schemas.microsoft.com/office/drawing/2014/main" id="{00000000-0008-0000-0200-0000910A0000}"/>
            </a:ext>
          </a:extLst>
        </xdr:cNvPr>
        <xdr:cNvGrpSpPr>
          <a:grpSpLocks/>
        </xdr:cNvGrpSpPr>
      </xdr:nvGrpSpPr>
      <xdr:grpSpPr bwMode="auto">
        <a:xfrm>
          <a:off x="6953250" y="57150"/>
          <a:ext cx="1209675" cy="771525"/>
          <a:chOff x="804" y="5"/>
          <a:chExt cx="116" cy="73"/>
        </a:xfrm>
      </xdr:grpSpPr>
      <xdr:sp macro="" textlink="">
        <xdr:nvSpPr>
          <xdr:cNvPr id="2707" name="AutoShape 2">
            <a:extLst>
              <a:ext uri="{FF2B5EF4-FFF2-40B4-BE49-F238E27FC236}">
                <a16:creationId xmlns:a16="http://schemas.microsoft.com/office/drawing/2014/main" id="{00000000-0008-0000-0200-0000930A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00000000-0008-0000-0200-000004000000}"/>
              </a:ext>
            </a:extLst>
          </xdr:cNvPr>
          <xdr:cNvSpPr txBox="1">
            <a:spLocks noChangeArrowheads="1"/>
          </xdr:cNvSpPr>
        </xdr:nvSpPr>
        <xdr:spPr bwMode="auto">
          <a:xfrm>
            <a:off x="819" y="23"/>
            <a:ext cx="100" cy="39"/>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to Proceed</a:t>
            </a:r>
          </a:p>
        </xdr:txBody>
      </xdr:sp>
    </xdr:grpSp>
    <xdr:clientData/>
  </xdr:twoCellAnchor>
  <xdr:twoCellAnchor>
    <xdr:from>
      <xdr:col>2</xdr:col>
      <xdr:colOff>4457700</xdr:colOff>
      <xdr:row>65</xdr:row>
      <xdr:rowOff>0</xdr:rowOff>
    </xdr:from>
    <xdr:to>
      <xdr:col>2</xdr:col>
      <xdr:colOff>4981575</xdr:colOff>
      <xdr:row>65</xdr:row>
      <xdr:rowOff>0</xdr:rowOff>
    </xdr:to>
    <xdr:pic>
      <xdr:nvPicPr>
        <xdr:cNvPr id="2706" name="Picture 4">
          <a:extLst>
            <a:ext uri="{FF2B5EF4-FFF2-40B4-BE49-F238E27FC236}">
              <a16:creationId xmlns:a16="http://schemas.microsoft.com/office/drawing/2014/main" id="{00000000-0008-0000-0200-0000920A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676900" y="25688925"/>
          <a:ext cx="5238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6</xdr:col>
      <xdr:colOff>95250</xdr:colOff>
      <xdr:row>0</xdr:row>
      <xdr:rowOff>47625</xdr:rowOff>
    </xdr:from>
    <xdr:to>
      <xdr:col>7</xdr:col>
      <xdr:colOff>571500</xdr:colOff>
      <xdr:row>1</xdr:row>
      <xdr:rowOff>238125</xdr:rowOff>
    </xdr:to>
    <xdr:grpSp>
      <xdr:nvGrpSpPr>
        <xdr:cNvPr id="3576" name="Group 6">
          <a:hlinkClick xmlns:r="http://schemas.openxmlformats.org/officeDocument/2006/relationships" r:id="rId1" tooltip="Click for Sch-1"/>
          <a:extLst>
            <a:ext uri="{FF2B5EF4-FFF2-40B4-BE49-F238E27FC236}">
              <a16:creationId xmlns:a16="http://schemas.microsoft.com/office/drawing/2014/main" id="{00000000-0008-0000-0300-0000F80D0000}"/>
            </a:ext>
          </a:extLst>
        </xdr:cNvPr>
        <xdr:cNvGrpSpPr>
          <a:grpSpLocks/>
        </xdr:cNvGrpSpPr>
      </xdr:nvGrpSpPr>
      <xdr:grpSpPr bwMode="auto">
        <a:xfrm>
          <a:off x="6867525" y="47625"/>
          <a:ext cx="571500" cy="1590675"/>
          <a:chOff x="804" y="5"/>
          <a:chExt cx="116" cy="73"/>
        </a:xfrm>
      </xdr:grpSpPr>
      <xdr:sp macro="" textlink="">
        <xdr:nvSpPr>
          <xdr:cNvPr id="3577" name="AutoShape 2">
            <a:extLst>
              <a:ext uri="{FF2B5EF4-FFF2-40B4-BE49-F238E27FC236}">
                <a16:creationId xmlns:a16="http://schemas.microsoft.com/office/drawing/2014/main" id="{00000000-0008-0000-0300-0000F90D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00000000-0008-0000-0300-000004000000}"/>
              </a:ext>
            </a:extLst>
          </xdr:cNvPr>
          <xdr:cNvSpPr txBox="1">
            <a:spLocks noChangeArrowheads="1"/>
          </xdr:cNvSpPr>
        </xdr:nvSpPr>
        <xdr:spPr bwMode="auto">
          <a:xfrm>
            <a:off x="819" y="23"/>
            <a:ext cx="99" cy="37"/>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Sch-1</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15</xdr:col>
      <xdr:colOff>0</xdr:colOff>
      <xdr:row>1</xdr:row>
      <xdr:rowOff>0</xdr:rowOff>
    </xdr:from>
    <xdr:to>
      <xdr:col>16</xdr:col>
      <xdr:colOff>504825</xdr:colOff>
      <xdr:row>5</xdr:row>
      <xdr:rowOff>19050</xdr:rowOff>
    </xdr:to>
    <xdr:grpSp>
      <xdr:nvGrpSpPr>
        <xdr:cNvPr id="4860" name="Group 38">
          <a:hlinkClick xmlns:r="http://schemas.openxmlformats.org/officeDocument/2006/relationships" r:id="rId1" tooltip="Click for Sch-2"/>
          <a:extLst>
            <a:ext uri="{FF2B5EF4-FFF2-40B4-BE49-F238E27FC236}">
              <a16:creationId xmlns:a16="http://schemas.microsoft.com/office/drawing/2014/main" id="{00000000-0008-0000-0400-0000FC120000}"/>
            </a:ext>
          </a:extLst>
        </xdr:cNvPr>
        <xdr:cNvGrpSpPr>
          <a:grpSpLocks/>
        </xdr:cNvGrpSpPr>
      </xdr:nvGrpSpPr>
      <xdr:grpSpPr bwMode="auto">
        <a:xfrm>
          <a:off x="17621250" y="289891"/>
          <a:ext cx="0" cy="1768751"/>
          <a:chOff x="804" y="5"/>
          <a:chExt cx="116" cy="73"/>
        </a:xfrm>
      </xdr:grpSpPr>
      <xdr:sp macro="" textlink="">
        <xdr:nvSpPr>
          <xdr:cNvPr id="4861" name="AutoShape 39">
            <a:extLst>
              <a:ext uri="{FF2B5EF4-FFF2-40B4-BE49-F238E27FC236}">
                <a16:creationId xmlns:a16="http://schemas.microsoft.com/office/drawing/2014/main" id="{00000000-0008-0000-0400-0000FD12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40">
            <a:extLst>
              <a:ext uri="{FF2B5EF4-FFF2-40B4-BE49-F238E27FC236}">
                <a16:creationId xmlns:a16="http://schemas.microsoft.com/office/drawing/2014/main" id="{00000000-0008-0000-0400-000004000000}"/>
              </a:ext>
            </a:extLst>
          </xdr:cNvPr>
          <xdr:cNvSpPr txBox="1">
            <a:spLocks noChangeArrowheads="1"/>
          </xdr:cNvSpPr>
        </xdr:nvSpPr>
        <xdr:spPr bwMode="auto">
          <a:xfrm>
            <a:off x="16116300" y="276225"/>
            <a:ext cx="0" cy="0"/>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Sch-2</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209550</xdr:colOff>
      <xdr:row>0</xdr:row>
      <xdr:rowOff>47625</xdr:rowOff>
    </xdr:from>
    <xdr:to>
      <xdr:col>6</xdr:col>
      <xdr:colOff>552450</xdr:colOff>
      <xdr:row>2</xdr:row>
      <xdr:rowOff>323850</xdr:rowOff>
    </xdr:to>
    <xdr:grpSp>
      <xdr:nvGrpSpPr>
        <xdr:cNvPr id="5613" name="Group 25">
          <a:hlinkClick xmlns:r="http://schemas.openxmlformats.org/officeDocument/2006/relationships" r:id="rId1" tooltip="Click for Sch-6"/>
          <a:extLst>
            <a:ext uri="{FF2B5EF4-FFF2-40B4-BE49-F238E27FC236}">
              <a16:creationId xmlns:a16="http://schemas.microsoft.com/office/drawing/2014/main" id="{00000000-0008-0000-0800-0000ED150000}"/>
            </a:ext>
          </a:extLst>
        </xdr:cNvPr>
        <xdr:cNvGrpSpPr>
          <a:grpSpLocks/>
        </xdr:cNvGrpSpPr>
      </xdr:nvGrpSpPr>
      <xdr:grpSpPr bwMode="auto">
        <a:xfrm>
          <a:off x="8325971" y="47625"/>
          <a:ext cx="0" cy="601196"/>
          <a:chOff x="804" y="5"/>
          <a:chExt cx="116" cy="73"/>
        </a:xfrm>
      </xdr:grpSpPr>
      <xdr:sp macro="" textlink="">
        <xdr:nvSpPr>
          <xdr:cNvPr id="5614" name="AutoShape 26">
            <a:extLst>
              <a:ext uri="{FF2B5EF4-FFF2-40B4-BE49-F238E27FC236}">
                <a16:creationId xmlns:a16="http://schemas.microsoft.com/office/drawing/2014/main" id="{00000000-0008-0000-0800-0000EE15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27">
            <a:extLst>
              <a:ext uri="{FF2B5EF4-FFF2-40B4-BE49-F238E27FC236}">
                <a16:creationId xmlns:a16="http://schemas.microsoft.com/office/drawing/2014/main" id="{00000000-0008-0000-0800-000004000000}"/>
              </a:ext>
            </a:extLst>
          </xdr:cNvPr>
          <xdr:cNvSpPr txBox="1">
            <a:spLocks noChangeArrowheads="1"/>
          </xdr:cNvSpPr>
        </xdr:nvSpPr>
        <xdr:spPr bwMode="auto">
          <a:xfrm>
            <a:off x="8324850" y="-8590251980644"/>
            <a:ext cx="0" cy="37"/>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Sch-6</a:t>
            </a:r>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5</xdr:col>
      <xdr:colOff>209550</xdr:colOff>
      <xdr:row>0</xdr:row>
      <xdr:rowOff>47625</xdr:rowOff>
    </xdr:from>
    <xdr:to>
      <xdr:col>6</xdr:col>
      <xdr:colOff>552450</xdr:colOff>
      <xdr:row>2</xdr:row>
      <xdr:rowOff>323850</xdr:rowOff>
    </xdr:to>
    <xdr:grpSp>
      <xdr:nvGrpSpPr>
        <xdr:cNvPr id="6637" name="Group 25">
          <a:hlinkClick xmlns:r="http://schemas.openxmlformats.org/officeDocument/2006/relationships" r:id="rId1" tooltip="Click for Sch-6"/>
          <a:extLst>
            <a:ext uri="{FF2B5EF4-FFF2-40B4-BE49-F238E27FC236}">
              <a16:creationId xmlns:a16="http://schemas.microsoft.com/office/drawing/2014/main" id="{00000000-0008-0000-0900-0000ED190000}"/>
            </a:ext>
          </a:extLst>
        </xdr:cNvPr>
        <xdr:cNvGrpSpPr>
          <a:grpSpLocks/>
        </xdr:cNvGrpSpPr>
      </xdr:nvGrpSpPr>
      <xdr:grpSpPr bwMode="auto">
        <a:xfrm>
          <a:off x="8534400" y="47625"/>
          <a:ext cx="1104900" cy="600075"/>
          <a:chOff x="804" y="5"/>
          <a:chExt cx="116" cy="73"/>
        </a:xfrm>
      </xdr:grpSpPr>
      <xdr:sp macro="" textlink="">
        <xdr:nvSpPr>
          <xdr:cNvPr id="6638" name="AutoShape 26">
            <a:extLst>
              <a:ext uri="{FF2B5EF4-FFF2-40B4-BE49-F238E27FC236}">
                <a16:creationId xmlns:a16="http://schemas.microsoft.com/office/drawing/2014/main" id="{00000000-0008-0000-0900-0000EE19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27">
            <a:extLst>
              <a:ext uri="{FF2B5EF4-FFF2-40B4-BE49-F238E27FC236}">
                <a16:creationId xmlns:a16="http://schemas.microsoft.com/office/drawing/2014/main" id="{00000000-0008-0000-0900-000004000000}"/>
              </a:ext>
            </a:extLst>
          </xdr:cNvPr>
          <xdr:cNvSpPr txBox="1">
            <a:spLocks noChangeArrowheads="1"/>
          </xdr:cNvSpPr>
        </xdr:nvSpPr>
        <xdr:spPr bwMode="auto">
          <a:xfrm>
            <a:off x="8324850" y="1723811240"/>
            <a:ext cx="0" cy="37"/>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Sch-6</a:t>
            </a:r>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4</xdr:col>
      <xdr:colOff>276225</xdr:colOff>
      <xdr:row>0</xdr:row>
      <xdr:rowOff>19050</xdr:rowOff>
    </xdr:from>
    <xdr:to>
      <xdr:col>5</xdr:col>
      <xdr:colOff>619125</xdr:colOff>
      <xdr:row>2</xdr:row>
      <xdr:rowOff>257175</xdr:rowOff>
    </xdr:to>
    <xdr:grpSp>
      <xdr:nvGrpSpPr>
        <xdr:cNvPr id="7661" name="Group 1">
          <a:hlinkClick xmlns:r="http://schemas.openxmlformats.org/officeDocument/2006/relationships" r:id="rId1" tooltip="Click for Sch-7"/>
          <a:extLst>
            <a:ext uri="{FF2B5EF4-FFF2-40B4-BE49-F238E27FC236}">
              <a16:creationId xmlns:a16="http://schemas.microsoft.com/office/drawing/2014/main" id="{00000000-0008-0000-0A00-0000ED1D0000}"/>
            </a:ext>
          </a:extLst>
        </xdr:cNvPr>
        <xdr:cNvGrpSpPr>
          <a:grpSpLocks/>
        </xdr:cNvGrpSpPr>
      </xdr:nvGrpSpPr>
      <xdr:grpSpPr bwMode="auto">
        <a:xfrm>
          <a:off x="7419975" y="19050"/>
          <a:ext cx="1104900" cy="700768"/>
          <a:chOff x="804" y="5"/>
          <a:chExt cx="116" cy="73"/>
        </a:xfrm>
      </xdr:grpSpPr>
      <xdr:sp macro="" textlink="">
        <xdr:nvSpPr>
          <xdr:cNvPr id="7662" name="AutoShape 2">
            <a:extLst>
              <a:ext uri="{FF2B5EF4-FFF2-40B4-BE49-F238E27FC236}">
                <a16:creationId xmlns:a16="http://schemas.microsoft.com/office/drawing/2014/main" id="{00000000-0008-0000-0A00-0000EE1D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00000000-0008-0000-0A00-000004000000}"/>
              </a:ext>
            </a:extLst>
          </xdr:cNvPr>
          <xdr:cNvSpPr txBox="1">
            <a:spLocks noChangeArrowheads="1"/>
          </xdr:cNvSpPr>
        </xdr:nvSpPr>
        <xdr:spPr bwMode="auto">
          <a:xfrm>
            <a:off x="819" y="23"/>
            <a:ext cx="98" cy="39"/>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Sch-7</a:t>
            </a:r>
          </a:p>
        </xdr:txBody>
      </xdr:sp>
    </xdr:grpSp>
    <xdr:clientData/>
  </xdr:twoCellAnchor>
</xdr:wsDr>
</file>

<file path=xl/drawings/drawing8.xml><?xml version="1.0" encoding="utf-8"?>
<xdr:wsDr xmlns:xdr="http://schemas.openxmlformats.org/drawingml/2006/spreadsheetDrawing" xmlns:a="http://schemas.openxmlformats.org/drawingml/2006/main">
  <xdr:twoCellAnchor>
    <xdr:from>
      <xdr:col>4</xdr:col>
      <xdr:colOff>276225</xdr:colOff>
      <xdr:row>0</xdr:row>
      <xdr:rowOff>19050</xdr:rowOff>
    </xdr:from>
    <xdr:to>
      <xdr:col>5</xdr:col>
      <xdr:colOff>619125</xdr:colOff>
      <xdr:row>2</xdr:row>
      <xdr:rowOff>257175</xdr:rowOff>
    </xdr:to>
    <xdr:grpSp>
      <xdr:nvGrpSpPr>
        <xdr:cNvPr id="8685" name="Group 1">
          <a:hlinkClick xmlns:r="http://schemas.openxmlformats.org/officeDocument/2006/relationships" r:id="rId1" tooltip="Click for Sch-7"/>
          <a:extLst>
            <a:ext uri="{FF2B5EF4-FFF2-40B4-BE49-F238E27FC236}">
              <a16:creationId xmlns:a16="http://schemas.microsoft.com/office/drawing/2014/main" id="{00000000-0008-0000-0B00-0000ED210000}"/>
            </a:ext>
          </a:extLst>
        </xdr:cNvPr>
        <xdr:cNvGrpSpPr>
          <a:grpSpLocks/>
        </xdr:cNvGrpSpPr>
      </xdr:nvGrpSpPr>
      <xdr:grpSpPr bwMode="auto">
        <a:xfrm>
          <a:off x="7400925" y="19050"/>
          <a:ext cx="1104900" cy="695325"/>
          <a:chOff x="804" y="5"/>
          <a:chExt cx="116" cy="73"/>
        </a:xfrm>
      </xdr:grpSpPr>
      <xdr:sp macro="" textlink="">
        <xdr:nvSpPr>
          <xdr:cNvPr id="8686" name="AutoShape 2">
            <a:extLst>
              <a:ext uri="{FF2B5EF4-FFF2-40B4-BE49-F238E27FC236}">
                <a16:creationId xmlns:a16="http://schemas.microsoft.com/office/drawing/2014/main" id="{00000000-0008-0000-0B00-0000EE21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00000000-0008-0000-0B00-000004000000}"/>
              </a:ext>
            </a:extLst>
          </xdr:cNvPr>
          <xdr:cNvSpPr txBox="1">
            <a:spLocks noChangeArrowheads="1"/>
          </xdr:cNvSpPr>
        </xdr:nvSpPr>
        <xdr:spPr bwMode="auto">
          <a:xfrm>
            <a:off x="819" y="23"/>
            <a:ext cx="98" cy="39"/>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Sch-7</a:t>
            </a:r>
          </a:p>
        </xdr:txBody>
      </xdr:sp>
    </xdr:grpSp>
    <xdr:clientData/>
  </xdr:twoCellAnchor>
</xdr:wsDr>
</file>

<file path=xl/drawings/drawing9.xml><?xml version="1.0" encoding="utf-8"?>
<xdr:wsDr xmlns:xdr="http://schemas.openxmlformats.org/drawingml/2006/spreadsheetDrawing" xmlns:a="http://schemas.openxmlformats.org/drawingml/2006/main">
  <xdr:twoCellAnchor>
    <xdr:from>
      <xdr:col>4</xdr:col>
      <xdr:colOff>276225</xdr:colOff>
      <xdr:row>0</xdr:row>
      <xdr:rowOff>19050</xdr:rowOff>
    </xdr:from>
    <xdr:to>
      <xdr:col>5</xdr:col>
      <xdr:colOff>619125</xdr:colOff>
      <xdr:row>2</xdr:row>
      <xdr:rowOff>257175</xdr:rowOff>
    </xdr:to>
    <xdr:grpSp>
      <xdr:nvGrpSpPr>
        <xdr:cNvPr id="9709" name="Group 1">
          <a:hlinkClick xmlns:r="http://schemas.openxmlformats.org/officeDocument/2006/relationships" r:id="rId1" tooltip="Click for Sch-7"/>
          <a:extLst>
            <a:ext uri="{FF2B5EF4-FFF2-40B4-BE49-F238E27FC236}">
              <a16:creationId xmlns:a16="http://schemas.microsoft.com/office/drawing/2014/main" id="{00000000-0008-0000-0C00-0000ED250000}"/>
            </a:ext>
          </a:extLst>
        </xdr:cNvPr>
        <xdr:cNvGrpSpPr>
          <a:grpSpLocks/>
        </xdr:cNvGrpSpPr>
      </xdr:nvGrpSpPr>
      <xdr:grpSpPr bwMode="auto">
        <a:xfrm>
          <a:off x="7143750" y="19050"/>
          <a:ext cx="0" cy="700768"/>
          <a:chOff x="804" y="5"/>
          <a:chExt cx="116" cy="73"/>
        </a:xfrm>
      </xdr:grpSpPr>
      <xdr:sp macro="" textlink="">
        <xdr:nvSpPr>
          <xdr:cNvPr id="9710" name="AutoShape 2">
            <a:extLst>
              <a:ext uri="{FF2B5EF4-FFF2-40B4-BE49-F238E27FC236}">
                <a16:creationId xmlns:a16="http://schemas.microsoft.com/office/drawing/2014/main" id="{00000000-0008-0000-0C00-0000EE25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00000000-0008-0000-0C00-000004000000}"/>
              </a:ext>
            </a:extLst>
          </xdr:cNvPr>
          <xdr:cNvSpPr txBox="1">
            <a:spLocks noChangeArrowheads="1"/>
          </xdr:cNvSpPr>
        </xdr:nvSpPr>
        <xdr:spPr bwMode="auto">
          <a:xfrm>
            <a:off x="7124700" y="-1197943961"/>
            <a:ext cx="0" cy="39"/>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Sch-7</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100.6.108\Users\60002405\AppData\Local\Microsoft\Windows\INetCache\Content.Outlook\OX9DQ36Y\01-1st_Envelope%20(Bid%20Form%20and%20Attachment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100.6.108\ann\Srikakulam%20Part-C\29_First%20Envelope%20-%20R2_Vol-III.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0.100.6.108\Users\02068\AppData\Roaming\Microsoft\Excel\29_First%20Envelope%20-%20R2_Vol-III.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10.100.6.108\pendrive%20CS1\ann\dhramjagrah\trial.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10.100.6.108\Users\60002405\AppData\Local\Microsoft\Windows\INetCache\Content.Outlook\OX9DQ36Y\10-Second%20Envelope%20(Price%20Bid).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10.100.6.108\SAPBPSEngg\Contracts-Templat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Name of Bidder"/>
      <sheetName val="Attach 3(JV)"/>
      <sheetName val="Attach-3 (QR)"/>
      <sheetName val="Attach 4"/>
      <sheetName val="Attach 4 (A)"/>
      <sheetName val="Attach 5"/>
      <sheetName val="Attach 5A"/>
      <sheetName val="Attach 6"/>
      <sheetName val="Attach 9"/>
      <sheetName val="Attach 10"/>
      <sheetName val="Attach 11"/>
      <sheetName val="Attach 12"/>
      <sheetName val="Attach 13"/>
      <sheetName val="Attach 14"/>
      <sheetName val="Attach 14 IP"/>
      <sheetName val="Attach 15"/>
      <sheetName val="Attach 16"/>
      <sheetName val="Attach 17"/>
      <sheetName val="Attach 18"/>
      <sheetName val="Attach 19"/>
      <sheetName val="Bid Form 1st Env."/>
      <sheetName val="N-W (C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Name of Bidder"/>
      <sheetName val="Attach 3(JV)"/>
      <sheetName val="Attach-3 (QR)"/>
      <sheetName val="Attach 4"/>
      <sheetName val="Attach 4 (A)"/>
      <sheetName val="Attach 5"/>
      <sheetName val="Attach 6"/>
      <sheetName val="Attach 9"/>
      <sheetName val="Attach 10"/>
      <sheetName val="Attach 11"/>
      <sheetName val="Attach 12"/>
      <sheetName val="Attach 13"/>
      <sheetName val="Attach 14"/>
      <sheetName val="Attach 14 IP"/>
      <sheetName val="Attach 15"/>
      <sheetName val="Attach 16"/>
      <sheetName val="Attach 17"/>
      <sheetName val="Attach 18"/>
      <sheetName val="Attach 19"/>
      <sheetName val="Bid Form 1st Env."/>
      <sheetName val="N-W (C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Name of Bidder"/>
      <sheetName val="Attach 3(JV)"/>
      <sheetName val="Attach-3 (QR)"/>
      <sheetName val="Attach 4"/>
      <sheetName val="Attach 4 (A)"/>
      <sheetName val="Attach 5"/>
      <sheetName val="Attach 6"/>
      <sheetName val="Attach 9"/>
      <sheetName val="Attach 10"/>
      <sheetName val="Attach 11"/>
      <sheetName val="Attach 12"/>
      <sheetName val="Attach 13"/>
      <sheetName val="Attach 14"/>
      <sheetName val="Attach 14 IP"/>
      <sheetName val="Attach 15"/>
      <sheetName val="Attach 16"/>
      <sheetName val="Attach 17"/>
      <sheetName val="Attach 18"/>
      <sheetName val="Attach 19"/>
      <sheetName val="Bid Form 1st Env."/>
      <sheetName val="N-W (C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Sch-1a"/>
      <sheetName val="Sch-1b "/>
      <sheetName val="Sch-2"/>
      <sheetName val="Sch-3"/>
      <sheetName val="Sch-4a"/>
      <sheetName val="Sch-4b"/>
      <sheetName val="Sch-5"/>
      <sheetName val="Sch-6"/>
      <sheetName val="Sch-7 (a)"/>
      <sheetName val="Sch-7 (b)"/>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INSTRUCTIONS"/>
      <sheetName val="Name of Bidder"/>
      <sheetName val="Sch-1a"/>
      <sheetName val="Sch-1b "/>
      <sheetName val="Sch-2"/>
      <sheetName val="Sch-3"/>
      <sheetName val="Sch-4a"/>
      <sheetName val="Sch-4b"/>
      <sheetName val="Sch-4c"/>
      <sheetName val="Sch-5"/>
      <sheetName val="Sch-6 "/>
      <sheetName val="Sch-6 (After Discount)"/>
      <sheetName val="Letter of Discount"/>
      <sheetName val="Sch-7a"/>
      <sheetName val="Sch-7b"/>
      <sheetName val="N-W (Cr.)"/>
      <sheetName val="Entry Tax"/>
      <sheetName val="Octroi"/>
      <sheetName val="Other Taxes &amp; Duties"/>
      <sheetName val="Bid Form 2nd Envelope"/>
    </sheetNames>
    <sheetDataSet>
      <sheetData sheetId="0" refreshError="1"/>
      <sheetData sheetId="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refreshError="1"/>
      <sheetData sheetId="14" refreshError="1"/>
      <sheetData sheetId="15" refreshError="1"/>
      <sheetData sheetId="16"/>
      <sheetData sheetId="17" refreshError="1"/>
      <sheetData sheetId="18" refreshError="1"/>
      <sheetData sheetId="19" refreshError="1"/>
      <sheetData sheetId="2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sic"/>
      <sheetName val="Cover"/>
      <sheetName val="Instructions"/>
      <sheetName val="Names of Bidder"/>
      <sheetName val="Sch-1"/>
      <sheetName val="Sch-1 dis"/>
      <sheetName val="Sch-2"/>
      <sheetName val="Sch-2 Dis"/>
      <sheetName val="Sch-3"/>
      <sheetName val="Sch-3 Dis"/>
      <sheetName val="Sch-4"/>
      <sheetName val="Sch-5"/>
      <sheetName val="Sch-5 Dis"/>
      <sheetName val="Sch-6"/>
      <sheetName val="Sch-6 After Discount"/>
      <sheetName val="Sch-7"/>
      <sheetName val="Sch-7 Dis"/>
      <sheetName val="Discount"/>
      <sheetName val="Octroi"/>
      <sheetName val="Entry Tax"/>
      <sheetName val="Other Taxes &amp; Duties"/>
      <sheetName val="Bid Form 2nd Envelope"/>
      <sheetName val="Q &amp; C (2)"/>
      <sheetName val="Q &amp; C"/>
      <sheetName val="N to W"/>
      <sheetName val="Sheet1"/>
      <sheetName val="Sheet3"/>
    </sheetNames>
    <sheetDataSet>
      <sheetData sheetId="0">
        <row r="3">
          <cell r="B3" t="str">
            <v>TE03</v>
          </cell>
        </row>
      </sheetData>
      <sheetData sheetId="1"/>
      <sheetData sheetId="2"/>
      <sheetData sheetId="3">
        <row r="6">
          <cell r="D6" t="str">
            <v>Sole Bidder</v>
          </cell>
          <cell r="AA6">
            <v>0</v>
          </cell>
        </row>
      </sheetData>
      <sheetData sheetId="4">
        <row r="1">
          <cell r="U1">
            <v>0</v>
          </cell>
        </row>
        <row r="8">
          <cell r="B8" t="str">
            <v>test</v>
          </cell>
        </row>
      </sheetData>
      <sheetData sheetId="5"/>
      <sheetData sheetId="6">
        <row r="28">
          <cell r="F28" t="str">
            <v>(=SUM(F16:F27))</v>
          </cell>
        </row>
      </sheetData>
      <sheetData sheetId="7"/>
      <sheetData sheetId="8">
        <row r="63">
          <cell r="F63">
            <v>0</v>
          </cell>
        </row>
      </sheetData>
      <sheetData sheetId="9"/>
      <sheetData sheetId="10"/>
      <sheetData sheetId="11"/>
      <sheetData sheetId="12"/>
      <sheetData sheetId="13">
        <row r="14">
          <cell r="D14" t="e">
            <v>#VALUE!</v>
          </cell>
        </row>
        <row r="16">
          <cell r="D16" t="str">
            <v>(=SUM(F16:F27))</v>
          </cell>
        </row>
        <row r="18">
          <cell r="D18">
            <v>0</v>
          </cell>
        </row>
      </sheetData>
      <sheetData sheetId="14">
        <row r="26">
          <cell r="D26" t="e">
            <v>#VALUE!</v>
          </cell>
        </row>
      </sheetData>
      <sheetData sheetId="15">
        <row r="19">
          <cell r="F19" t="str">
            <v>(=SUM(F17:F18))</v>
          </cell>
        </row>
      </sheetData>
      <sheetData sheetId="16"/>
      <sheetData sheetId="17">
        <row r="20">
          <cell r="O20" t="e">
            <v>#VALUE!</v>
          </cell>
        </row>
      </sheetData>
      <sheetData sheetId="18"/>
      <sheetData sheetId="19"/>
      <sheetData sheetId="20"/>
      <sheetData sheetId="21"/>
      <sheetData sheetId="22"/>
      <sheetData sheetId="23"/>
      <sheetData sheetId="24">
        <row r="4">
          <cell r="A4" t="e">
            <v>#VALUE!</v>
          </cell>
        </row>
      </sheetData>
      <sheetData sheetId="25"/>
      <sheetData sheetId="26"/>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s>
</file>

<file path=xl/worksheets/_rels/sheet10.xml.rels><?xml version="1.0" encoding="UTF-8" standalone="yes"?>
<Relationships xmlns="http://schemas.openxmlformats.org/package/2006/relationships"><Relationship Id="rId8" Type="http://schemas.openxmlformats.org/officeDocument/2006/relationships/printerSettings" Target="../printerSettings/printerSettings116.bin"/><Relationship Id="rId3" Type="http://schemas.openxmlformats.org/officeDocument/2006/relationships/printerSettings" Target="../printerSettings/printerSettings111.bin"/><Relationship Id="rId7" Type="http://schemas.openxmlformats.org/officeDocument/2006/relationships/printerSettings" Target="../printerSettings/printerSettings115.bin"/><Relationship Id="rId12" Type="http://schemas.openxmlformats.org/officeDocument/2006/relationships/drawing" Target="../drawings/drawing6.xml"/><Relationship Id="rId2" Type="http://schemas.openxmlformats.org/officeDocument/2006/relationships/printerSettings" Target="../printerSettings/printerSettings110.bin"/><Relationship Id="rId1" Type="http://schemas.openxmlformats.org/officeDocument/2006/relationships/printerSettings" Target="../printerSettings/printerSettings109.bin"/><Relationship Id="rId6" Type="http://schemas.openxmlformats.org/officeDocument/2006/relationships/printerSettings" Target="../printerSettings/printerSettings114.bin"/><Relationship Id="rId11" Type="http://schemas.openxmlformats.org/officeDocument/2006/relationships/printerSettings" Target="../printerSettings/printerSettings119.bin"/><Relationship Id="rId5" Type="http://schemas.openxmlformats.org/officeDocument/2006/relationships/printerSettings" Target="../printerSettings/printerSettings113.bin"/><Relationship Id="rId10" Type="http://schemas.openxmlformats.org/officeDocument/2006/relationships/printerSettings" Target="../printerSettings/printerSettings118.bin"/><Relationship Id="rId4" Type="http://schemas.openxmlformats.org/officeDocument/2006/relationships/printerSettings" Target="../printerSettings/printerSettings112.bin"/><Relationship Id="rId9" Type="http://schemas.openxmlformats.org/officeDocument/2006/relationships/printerSettings" Target="../printerSettings/printerSettings117.bin"/></Relationships>
</file>

<file path=xl/worksheets/_rels/sheet11.xml.rels><?xml version="1.0" encoding="UTF-8" standalone="yes"?>
<Relationships xmlns="http://schemas.openxmlformats.org/package/2006/relationships"><Relationship Id="rId8" Type="http://schemas.openxmlformats.org/officeDocument/2006/relationships/printerSettings" Target="../printerSettings/printerSettings127.bin"/><Relationship Id="rId13" Type="http://schemas.openxmlformats.org/officeDocument/2006/relationships/drawing" Target="../drawings/drawing7.xml"/><Relationship Id="rId3" Type="http://schemas.openxmlformats.org/officeDocument/2006/relationships/printerSettings" Target="../printerSettings/printerSettings122.bin"/><Relationship Id="rId7" Type="http://schemas.openxmlformats.org/officeDocument/2006/relationships/printerSettings" Target="../printerSettings/printerSettings126.bin"/><Relationship Id="rId12" Type="http://schemas.openxmlformats.org/officeDocument/2006/relationships/printerSettings" Target="../printerSettings/printerSettings131.bin"/><Relationship Id="rId2" Type="http://schemas.openxmlformats.org/officeDocument/2006/relationships/printerSettings" Target="../printerSettings/printerSettings121.bin"/><Relationship Id="rId1" Type="http://schemas.openxmlformats.org/officeDocument/2006/relationships/printerSettings" Target="../printerSettings/printerSettings120.bin"/><Relationship Id="rId6" Type="http://schemas.openxmlformats.org/officeDocument/2006/relationships/printerSettings" Target="../printerSettings/printerSettings125.bin"/><Relationship Id="rId11" Type="http://schemas.openxmlformats.org/officeDocument/2006/relationships/printerSettings" Target="../printerSettings/printerSettings130.bin"/><Relationship Id="rId5" Type="http://schemas.openxmlformats.org/officeDocument/2006/relationships/printerSettings" Target="../printerSettings/printerSettings124.bin"/><Relationship Id="rId10" Type="http://schemas.openxmlformats.org/officeDocument/2006/relationships/printerSettings" Target="../printerSettings/printerSettings129.bin"/><Relationship Id="rId4" Type="http://schemas.openxmlformats.org/officeDocument/2006/relationships/printerSettings" Target="../printerSettings/printerSettings123.bin"/><Relationship Id="rId9" Type="http://schemas.openxmlformats.org/officeDocument/2006/relationships/printerSettings" Target="../printerSettings/printerSettings128.bin"/></Relationships>
</file>

<file path=xl/worksheets/_rels/sheet12.xml.rels><?xml version="1.0" encoding="UTF-8" standalone="yes"?>
<Relationships xmlns="http://schemas.openxmlformats.org/package/2006/relationships"><Relationship Id="rId8" Type="http://schemas.openxmlformats.org/officeDocument/2006/relationships/printerSettings" Target="../printerSettings/printerSettings139.bin"/><Relationship Id="rId13" Type="http://schemas.openxmlformats.org/officeDocument/2006/relationships/drawing" Target="../drawings/drawing8.xml"/><Relationship Id="rId3" Type="http://schemas.openxmlformats.org/officeDocument/2006/relationships/printerSettings" Target="../printerSettings/printerSettings134.bin"/><Relationship Id="rId7" Type="http://schemas.openxmlformats.org/officeDocument/2006/relationships/printerSettings" Target="../printerSettings/printerSettings138.bin"/><Relationship Id="rId12" Type="http://schemas.openxmlformats.org/officeDocument/2006/relationships/printerSettings" Target="../printerSettings/printerSettings143.bin"/><Relationship Id="rId2" Type="http://schemas.openxmlformats.org/officeDocument/2006/relationships/printerSettings" Target="../printerSettings/printerSettings133.bin"/><Relationship Id="rId1" Type="http://schemas.openxmlformats.org/officeDocument/2006/relationships/printerSettings" Target="../printerSettings/printerSettings132.bin"/><Relationship Id="rId6" Type="http://schemas.openxmlformats.org/officeDocument/2006/relationships/printerSettings" Target="../printerSettings/printerSettings137.bin"/><Relationship Id="rId11" Type="http://schemas.openxmlformats.org/officeDocument/2006/relationships/printerSettings" Target="../printerSettings/printerSettings142.bin"/><Relationship Id="rId5" Type="http://schemas.openxmlformats.org/officeDocument/2006/relationships/printerSettings" Target="../printerSettings/printerSettings136.bin"/><Relationship Id="rId10" Type="http://schemas.openxmlformats.org/officeDocument/2006/relationships/printerSettings" Target="../printerSettings/printerSettings141.bin"/><Relationship Id="rId4" Type="http://schemas.openxmlformats.org/officeDocument/2006/relationships/printerSettings" Target="../printerSettings/printerSettings135.bin"/><Relationship Id="rId9" Type="http://schemas.openxmlformats.org/officeDocument/2006/relationships/printerSettings" Target="../printerSettings/printerSettings140.bin"/></Relationships>
</file>

<file path=xl/worksheets/_rels/sheet13.xml.rels><?xml version="1.0" encoding="UTF-8" standalone="yes"?>
<Relationships xmlns="http://schemas.openxmlformats.org/package/2006/relationships"><Relationship Id="rId8" Type="http://schemas.openxmlformats.org/officeDocument/2006/relationships/printerSettings" Target="../printerSettings/printerSettings151.bin"/><Relationship Id="rId3" Type="http://schemas.openxmlformats.org/officeDocument/2006/relationships/printerSettings" Target="../printerSettings/printerSettings146.bin"/><Relationship Id="rId7" Type="http://schemas.openxmlformats.org/officeDocument/2006/relationships/printerSettings" Target="../printerSettings/printerSettings150.bin"/><Relationship Id="rId12" Type="http://schemas.openxmlformats.org/officeDocument/2006/relationships/drawing" Target="../drawings/drawing9.xml"/><Relationship Id="rId2" Type="http://schemas.openxmlformats.org/officeDocument/2006/relationships/printerSettings" Target="../printerSettings/printerSettings145.bin"/><Relationship Id="rId1" Type="http://schemas.openxmlformats.org/officeDocument/2006/relationships/printerSettings" Target="../printerSettings/printerSettings144.bin"/><Relationship Id="rId6" Type="http://schemas.openxmlformats.org/officeDocument/2006/relationships/printerSettings" Target="../printerSettings/printerSettings149.bin"/><Relationship Id="rId11" Type="http://schemas.openxmlformats.org/officeDocument/2006/relationships/printerSettings" Target="../printerSettings/printerSettings154.bin"/><Relationship Id="rId5" Type="http://schemas.openxmlformats.org/officeDocument/2006/relationships/printerSettings" Target="../printerSettings/printerSettings148.bin"/><Relationship Id="rId10" Type="http://schemas.openxmlformats.org/officeDocument/2006/relationships/printerSettings" Target="../printerSettings/printerSettings153.bin"/><Relationship Id="rId4" Type="http://schemas.openxmlformats.org/officeDocument/2006/relationships/printerSettings" Target="../printerSettings/printerSettings147.bin"/><Relationship Id="rId9" Type="http://schemas.openxmlformats.org/officeDocument/2006/relationships/printerSettings" Target="../printerSettings/printerSettings152.bin"/></Relationships>
</file>

<file path=xl/worksheets/_rels/sheet14.xml.rels><?xml version="1.0" encoding="UTF-8" standalone="yes"?>
<Relationships xmlns="http://schemas.openxmlformats.org/package/2006/relationships"><Relationship Id="rId8" Type="http://schemas.openxmlformats.org/officeDocument/2006/relationships/printerSettings" Target="../printerSettings/printerSettings162.bin"/><Relationship Id="rId3" Type="http://schemas.openxmlformats.org/officeDocument/2006/relationships/printerSettings" Target="../printerSettings/printerSettings157.bin"/><Relationship Id="rId7" Type="http://schemas.openxmlformats.org/officeDocument/2006/relationships/printerSettings" Target="../printerSettings/printerSettings161.bin"/><Relationship Id="rId12" Type="http://schemas.openxmlformats.org/officeDocument/2006/relationships/printerSettings" Target="../printerSettings/printerSettings166.bin"/><Relationship Id="rId2" Type="http://schemas.openxmlformats.org/officeDocument/2006/relationships/printerSettings" Target="../printerSettings/printerSettings156.bin"/><Relationship Id="rId1" Type="http://schemas.openxmlformats.org/officeDocument/2006/relationships/printerSettings" Target="../printerSettings/printerSettings155.bin"/><Relationship Id="rId6" Type="http://schemas.openxmlformats.org/officeDocument/2006/relationships/printerSettings" Target="../printerSettings/printerSettings160.bin"/><Relationship Id="rId11" Type="http://schemas.openxmlformats.org/officeDocument/2006/relationships/printerSettings" Target="../printerSettings/printerSettings165.bin"/><Relationship Id="rId5" Type="http://schemas.openxmlformats.org/officeDocument/2006/relationships/printerSettings" Target="../printerSettings/printerSettings159.bin"/><Relationship Id="rId10" Type="http://schemas.openxmlformats.org/officeDocument/2006/relationships/printerSettings" Target="../printerSettings/printerSettings164.bin"/><Relationship Id="rId4" Type="http://schemas.openxmlformats.org/officeDocument/2006/relationships/printerSettings" Target="../printerSettings/printerSettings158.bin"/><Relationship Id="rId9" Type="http://schemas.openxmlformats.org/officeDocument/2006/relationships/printerSettings" Target="../printerSettings/printerSettings163.bin"/></Relationships>
</file>

<file path=xl/worksheets/_rels/sheet15.xml.rels><?xml version="1.0" encoding="UTF-8" standalone="yes"?>
<Relationships xmlns="http://schemas.openxmlformats.org/package/2006/relationships"><Relationship Id="rId8" Type="http://schemas.openxmlformats.org/officeDocument/2006/relationships/printerSettings" Target="../printerSettings/printerSettings174.bin"/><Relationship Id="rId3" Type="http://schemas.openxmlformats.org/officeDocument/2006/relationships/printerSettings" Target="../printerSettings/printerSettings169.bin"/><Relationship Id="rId7" Type="http://schemas.openxmlformats.org/officeDocument/2006/relationships/printerSettings" Target="../printerSettings/printerSettings173.bin"/><Relationship Id="rId12" Type="http://schemas.openxmlformats.org/officeDocument/2006/relationships/printerSettings" Target="../printerSettings/printerSettings178.bin"/><Relationship Id="rId2" Type="http://schemas.openxmlformats.org/officeDocument/2006/relationships/printerSettings" Target="../printerSettings/printerSettings168.bin"/><Relationship Id="rId1" Type="http://schemas.openxmlformats.org/officeDocument/2006/relationships/printerSettings" Target="../printerSettings/printerSettings167.bin"/><Relationship Id="rId6" Type="http://schemas.openxmlformats.org/officeDocument/2006/relationships/printerSettings" Target="../printerSettings/printerSettings172.bin"/><Relationship Id="rId11" Type="http://schemas.openxmlformats.org/officeDocument/2006/relationships/printerSettings" Target="../printerSettings/printerSettings177.bin"/><Relationship Id="rId5" Type="http://schemas.openxmlformats.org/officeDocument/2006/relationships/printerSettings" Target="../printerSettings/printerSettings171.bin"/><Relationship Id="rId10" Type="http://schemas.openxmlformats.org/officeDocument/2006/relationships/printerSettings" Target="../printerSettings/printerSettings176.bin"/><Relationship Id="rId4" Type="http://schemas.openxmlformats.org/officeDocument/2006/relationships/printerSettings" Target="../printerSettings/printerSettings170.bin"/><Relationship Id="rId9" Type="http://schemas.openxmlformats.org/officeDocument/2006/relationships/printerSettings" Target="../printerSettings/printerSettings175.bin"/></Relationships>
</file>

<file path=xl/worksheets/_rels/sheet16.xml.rels><?xml version="1.0" encoding="UTF-8" standalone="yes"?>
<Relationships xmlns="http://schemas.openxmlformats.org/package/2006/relationships"><Relationship Id="rId8" Type="http://schemas.openxmlformats.org/officeDocument/2006/relationships/printerSettings" Target="../printerSettings/printerSettings186.bin"/><Relationship Id="rId13" Type="http://schemas.openxmlformats.org/officeDocument/2006/relationships/drawing" Target="../drawings/drawing10.xml"/><Relationship Id="rId3" Type="http://schemas.openxmlformats.org/officeDocument/2006/relationships/printerSettings" Target="../printerSettings/printerSettings181.bin"/><Relationship Id="rId7" Type="http://schemas.openxmlformats.org/officeDocument/2006/relationships/printerSettings" Target="../printerSettings/printerSettings185.bin"/><Relationship Id="rId12" Type="http://schemas.openxmlformats.org/officeDocument/2006/relationships/printerSettings" Target="../printerSettings/printerSettings190.bin"/><Relationship Id="rId2" Type="http://schemas.openxmlformats.org/officeDocument/2006/relationships/printerSettings" Target="../printerSettings/printerSettings180.bin"/><Relationship Id="rId1" Type="http://schemas.openxmlformats.org/officeDocument/2006/relationships/printerSettings" Target="../printerSettings/printerSettings179.bin"/><Relationship Id="rId6" Type="http://schemas.openxmlformats.org/officeDocument/2006/relationships/printerSettings" Target="../printerSettings/printerSettings184.bin"/><Relationship Id="rId11" Type="http://schemas.openxmlformats.org/officeDocument/2006/relationships/printerSettings" Target="../printerSettings/printerSettings189.bin"/><Relationship Id="rId5" Type="http://schemas.openxmlformats.org/officeDocument/2006/relationships/printerSettings" Target="../printerSettings/printerSettings183.bin"/><Relationship Id="rId10" Type="http://schemas.openxmlformats.org/officeDocument/2006/relationships/printerSettings" Target="../printerSettings/printerSettings188.bin"/><Relationship Id="rId4" Type="http://schemas.openxmlformats.org/officeDocument/2006/relationships/printerSettings" Target="../printerSettings/printerSettings182.bin"/><Relationship Id="rId9" Type="http://schemas.openxmlformats.org/officeDocument/2006/relationships/printerSettings" Target="../printerSettings/printerSettings187.bin"/></Relationships>
</file>

<file path=xl/worksheets/_rels/sheet17.xml.rels><?xml version="1.0" encoding="UTF-8" standalone="yes"?>
<Relationships xmlns="http://schemas.openxmlformats.org/package/2006/relationships"><Relationship Id="rId8" Type="http://schemas.openxmlformats.org/officeDocument/2006/relationships/printerSettings" Target="../printerSettings/printerSettings198.bin"/><Relationship Id="rId13" Type="http://schemas.openxmlformats.org/officeDocument/2006/relationships/drawing" Target="../drawings/drawing11.xml"/><Relationship Id="rId3" Type="http://schemas.openxmlformats.org/officeDocument/2006/relationships/printerSettings" Target="../printerSettings/printerSettings193.bin"/><Relationship Id="rId7" Type="http://schemas.openxmlformats.org/officeDocument/2006/relationships/printerSettings" Target="../printerSettings/printerSettings197.bin"/><Relationship Id="rId12" Type="http://schemas.openxmlformats.org/officeDocument/2006/relationships/printerSettings" Target="../printerSettings/printerSettings202.bin"/><Relationship Id="rId2" Type="http://schemas.openxmlformats.org/officeDocument/2006/relationships/printerSettings" Target="../printerSettings/printerSettings192.bin"/><Relationship Id="rId1" Type="http://schemas.openxmlformats.org/officeDocument/2006/relationships/printerSettings" Target="../printerSettings/printerSettings191.bin"/><Relationship Id="rId6" Type="http://schemas.openxmlformats.org/officeDocument/2006/relationships/printerSettings" Target="../printerSettings/printerSettings196.bin"/><Relationship Id="rId11" Type="http://schemas.openxmlformats.org/officeDocument/2006/relationships/printerSettings" Target="../printerSettings/printerSettings201.bin"/><Relationship Id="rId5" Type="http://schemas.openxmlformats.org/officeDocument/2006/relationships/printerSettings" Target="../printerSettings/printerSettings195.bin"/><Relationship Id="rId10" Type="http://schemas.openxmlformats.org/officeDocument/2006/relationships/printerSettings" Target="../printerSettings/printerSettings200.bin"/><Relationship Id="rId4" Type="http://schemas.openxmlformats.org/officeDocument/2006/relationships/printerSettings" Target="../printerSettings/printerSettings194.bin"/><Relationship Id="rId9" Type="http://schemas.openxmlformats.org/officeDocument/2006/relationships/printerSettings" Target="../printerSettings/printerSettings199.bin"/></Relationships>
</file>

<file path=xl/worksheets/_rels/sheet18.xml.rels><?xml version="1.0" encoding="UTF-8" standalone="yes"?>
<Relationships xmlns="http://schemas.openxmlformats.org/package/2006/relationships"><Relationship Id="rId8" Type="http://schemas.openxmlformats.org/officeDocument/2006/relationships/printerSettings" Target="../printerSettings/printerSettings210.bin"/><Relationship Id="rId13" Type="http://schemas.openxmlformats.org/officeDocument/2006/relationships/drawing" Target="../drawings/drawing12.xml"/><Relationship Id="rId3" Type="http://schemas.openxmlformats.org/officeDocument/2006/relationships/printerSettings" Target="../printerSettings/printerSettings205.bin"/><Relationship Id="rId7" Type="http://schemas.openxmlformats.org/officeDocument/2006/relationships/printerSettings" Target="../printerSettings/printerSettings209.bin"/><Relationship Id="rId12" Type="http://schemas.openxmlformats.org/officeDocument/2006/relationships/printerSettings" Target="../printerSettings/printerSettings214.bin"/><Relationship Id="rId2" Type="http://schemas.openxmlformats.org/officeDocument/2006/relationships/printerSettings" Target="../printerSettings/printerSettings204.bin"/><Relationship Id="rId1" Type="http://schemas.openxmlformats.org/officeDocument/2006/relationships/printerSettings" Target="../printerSettings/printerSettings203.bin"/><Relationship Id="rId6" Type="http://schemas.openxmlformats.org/officeDocument/2006/relationships/printerSettings" Target="../printerSettings/printerSettings208.bin"/><Relationship Id="rId11" Type="http://schemas.openxmlformats.org/officeDocument/2006/relationships/printerSettings" Target="../printerSettings/printerSettings213.bin"/><Relationship Id="rId5" Type="http://schemas.openxmlformats.org/officeDocument/2006/relationships/printerSettings" Target="../printerSettings/printerSettings207.bin"/><Relationship Id="rId10" Type="http://schemas.openxmlformats.org/officeDocument/2006/relationships/printerSettings" Target="../printerSettings/printerSettings212.bin"/><Relationship Id="rId4" Type="http://schemas.openxmlformats.org/officeDocument/2006/relationships/printerSettings" Target="../printerSettings/printerSettings206.bin"/><Relationship Id="rId9" Type="http://schemas.openxmlformats.org/officeDocument/2006/relationships/printerSettings" Target="../printerSettings/printerSettings211.bin"/></Relationships>
</file>

<file path=xl/worksheets/_rels/sheet19.xml.rels><?xml version="1.0" encoding="UTF-8" standalone="yes"?>
<Relationships xmlns="http://schemas.openxmlformats.org/package/2006/relationships"><Relationship Id="rId8" Type="http://schemas.openxmlformats.org/officeDocument/2006/relationships/printerSettings" Target="../printerSettings/printerSettings222.bin"/><Relationship Id="rId13" Type="http://schemas.openxmlformats.org/officeDocument/2006/relationships/drawing" Target="../drawings/drawing13.xml"/><Relationship Id="rId3" Type="http://schemas.openxmlformats.org/officeDocument/2006/relationships/printerSettings" Target="../printerSettings/printerSettings217.bin"/><Relationship Id="rId7" Type="http://schemas.openxmlformats.org/officeDocument/2006/relationships/printerSettings" Target="../printerSettings/printerSettings221.bin"/><Relationship Id="rId12" Type="http://schemas.openxmlformats.org/officeDocument/2006/relationships/printerSettings" Target="../printerSettings/printerSettings226.bin"/><Relationship Id="rId2" Type="http://schemas.openxmlformats.org/officeDocument/2006/relationships/printerSettings" Target="../printerSettings/printerSettings216.bin"/><Relationship Id="rId1" Type="http://schemas.openxmlformats.org/officeDocument/2006/relationships/printerSettings" Target="../printerSettings/printerSettings215.bin"/><Relationship Id="rId6" Type="http://schemas.openxmlformats.org/officeDocument/2006/relationships/printerSettings" Target="../printerSettings/printerSettings220.bin"/><Relationship Id="rId11" Type="http://schemas.openxmlformats.org/officeDocument/2006/relationships/printerSettings" Target="../printerSettings/printerSettings225.bin"/><Relationship Id="rId5" Type="http://schemas.openxmlformats.org/officeDocument/2006/relationships/printerSettings" Target="../printerSettings/printerSettings219.bin"/><Relationship Id="rId10" Type="http://schemas.openxmlformats.org/officeDocument/2006/relationships/printerSettings" Target="../printerSettings/printerSettings224.bin"/><Relationship Id="rId4" Type="http://schemas.openxmlformats.org/officeDocument/2006/relationships/printerSettings" Target="../printerSettings/printerSettings218.bin"/><Relationship Id="rId9" Type="http://schemas.openxmlformats.org/officeDocument/2006/relationships/printerSettings" Target="../printerSettings/printerSettings223.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0.bin"/><Relationship Id="rId13" Type="http://schemas.openxmlformats.org/officeDocument/2006/relationships/drawing" Target="../drawings/drawing1.xml"/><Relationship Id="rId3" Type="http://schemas.openxmlformats.org/officeDocument/2006/relationships/printerSettings" Target="../printerSettings/printerSettings15.bin"/><Relationship Id="rId7" Type="http://schemas.openxmlformats.org/officeDocument/2006/relationships/printerSettings" Target="../printerSettings/printerSettings19.bin"/><Relationship Id="rId12" Type="http://schemas.openxmlformats.org/officeDocument/2006/relationships/printerSettings" Target="../printerSettings/printerSettings24.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6" Type="http://schemas.openxmlformats.org/officeDocument/2006/relationships/printerSettings" Target="../printerSettings/printerSettings18.bin"/><Relationship Id="rId11" Type="http://schemas.openxmlformats.org/officeDocument/2006/relationships/printerSettings" Target="../printerSettings/printerSettings23.bin"/><Relationship Id="rId5" Type="http://schemas.openxmlformats.org/officeDocument/2006/relationships/printerSettings" Target="../printerSettings/printerSettings17.bin"/><Relationship Id="rId10" Type="http://schemas.openxmlformats.org/officeDocument/2006/relationships/printerSettings" Target="../printerSettings/printerSettings22.bin"/><Relationship Id="rId4" Type="http://schemas.openxmlformats.org/officeDocument/2006/relationships/printerSettings" Target="../printerSettings/printerSettings16.bin"/><Relationship Id="rId9"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8" Type="http://schemas.openxmlformats.org/officeDocument/2006/relationships/printerSettings" Target="../printerSettings/printerSettings234.bin"/><Relationship Id="rId3" Type="http://schemas.openxmlformats.org/officeDocument/2006/relationships/printerSettings" Target="../printerSettings/printerSettings229.bin"/><Relationship Id="rId7" Type="http://schemas.openxmlformats.org/officeDocument/2006/relationships/printerSettings" Target="../printerSettings/printerSettings233.bin"/><Relationship Id="rId2" Type="http://schemas.openxmlformats.org/officeDocument/2006/relationships/printerSettings" Target="../printerSettings/printerSettings228.bin"/><Relationship Id="rId1" Type="http://schemas.openxmlformats.org/officeDocument/2006/relationships/printerSettings" Target="../printerSettings/printerSettings227.bin"/><Relationship Id="rId6" Type="http://schemas.openxmlformats.org/officeDocument/2006/relationships/printerSettings" Target="../printerSettings/printerSettings232.bin"/><Relationship Id="rId5" Type="http://schemas.openxmlformats.org/officeDocument/2006/relationships/printerSettings" Target="../printerSettings/printerSettings231.bin"/><Relationship Id="rId4" Type="http://schemas.openxmlformats.org/officeDocument/2006/relationships/printerSettings" Target="../printerSettings/printerSettings230.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2.bin"/><Relationship Id="rId13" Type="http://schemas.openxmlformats.org/officeDocument/2006/relationships/drawing" Target="../drawings/drawing2.xml"/><Relationship Id="rId3" Type="http://schemas.openxmlformats.org/officeDocument/2006/relationships/printerSettings" Target="../printerSettings/printerSettings27.bin"/><Relationship Id="rId7" Type="http://schemas.openxmlformats.org/officeDocument/2006/relationships/printerSettings" Target="../printerSettings/printerSettings31.bin"/><Relationship Id="rId12" Type="http://schemas.openxmlformats.org/officeDocument/2006/relationships/printerSettings" Target="../printerSettings/printerSettings36.bin"/><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 Id="rId6" Type="http://schemas.openxmlformats.org/officeDocument/2006/relationships/printerSettings" Target="../printerSettings/printerSettings30.bin"/><Relationship Id="rId11" Type="http://schemas.openxmlformats.org/officeDocument/2006/relationships/printerSettings" Target="../printerSettings/printerSettings35.bin"/><Relationship Id="rId5" Type="http://schemas.openxmlformats.org/officeDocument/2006/relationships/printerSettings" Target="../printerSettings/printerSettings29.bin"/><Relationship Id="rId10" Type="http://schemas.openxmlformats.org/officeDocument/2006/relationships/printerSettings" Target="../printerSettings/printerSettings34.bin"/><Relationship Id="rId4" Type="http://schemas.openxmlformats.org/officeDocument/2006/relationships/printerSettings" Target="../printerSettings/printerSettings28.bin"/><Relationship Id="rId9" Type="http://schemas.openxmlformats.org/officeDocument/2006/relationships/printerSettings" Target="../printerSettings/printerSettings33.bin"/></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44.bin"/><Relationship Id="rId13" Type="http://schemas.openxmlformats.org/officeDocument/2006/relationships/drawing" Target="../drawings/drawing3.xml"/><Relationship Id="rId3" Type="http://schemas.openxmlformats.org/officeDocument/2006/relationships/printerSettings" Target="../printerSettings/printerSettings39.bin"/><Relationship Id="rId7" Type="http://schemas.openxmlformats.org/officeDocument/2006/relationships/printerSettings" Target="../printerSettings/printerSettings43.bin"/><Relationship Id="rId12" Type="http://schemas.openxmlformats.org/officeDocument/2006/relationships/printerSettings" Target="../printerSettings/printerSettings48.bin"/><Relationship Id="rId2" Type="http://schemas.openxmlformats.org/officeDocument/2006/relationships/printerSettings" Target="../printerSettings/printerSettings38.bin"/><Relationship Id="rId1" Type="http://schemas.openxmlformats.org/officeDocument/2006/relationships/printerSettings" Target="../printerSettings/printerSettings37.bin"/><Relationship Id="rId6" Type="http://schemas.openxmlformats.org/officeDocument/2006/relationships/printerSettings" Target="../printerSettings/printerSettings42.bin"/><Relationship Id="rId11" Type="http://schemas.openxmlformats.org/officeDocument/2006/relationships/printerSettings" Target="../printerSettings/printerSettings47.bin"/><Relationship Id="rId5" Type="http://schemas.openxmlformats.org/officeDocument/2006/relationships/printerSettings" Target="../printerSettings/printerSettings41.bin"/><Relationship Id="rId10" Type="http://schemas.openxmlformats.org/officeDocument/2006/relationships/printerSettings" Target="../printerSettings/printerSettings46.bin"/><Relationship Id="rId4" Type="http://schemas.openxmlformats.org/officeDocument/2006/relationships/printerSettings" Target="../printerSettings/printerSettings40.bin"/><Relationship Id="rId9" Type="http://schemas.openxmlformats.org/officeDocument/2006/relationships/printerSettings" Target="../printerSettings/printerSettings45.bin"/></Relationships>
</file>

<file path=xl/worksheets/_rels/sheet5.xml.rels><?xml version="1.0" encoding="UTF-8" standalone="yes"?>
<Relationships xmlns="http://schemas.openxmlformats.org/package/2006/relationships"><Relationship Id="rId8" Type="http://schemas.openxmlformats.org/officeDocument/2006/relationships/printerSettings" Target="../printerSettings/printerSettings56.bin"/><Relationship Id="rId13" Type="http://schemas.openxmlformats.org/officeDocument/2006/relationships/drawing" Target="../drawings/drawing4.xml"/><Relationship Id="rId3" Type="http://schemas.openxmlformats.org/officeDocument/2006/relationships/printerSettings" Target="../printerSettings/printerSettings51.bin"/><Relationship Id="rId7" Type="http://schemas.openxmlformats.org/officeDocument/2006/relationships/printerSettings" Target="../printerSettings/printerSettings55.bin"/><Relationship Id="rId12" Type="http://schemas.openxmlformats.org/officeDocument/2006/relationships/printerSettings" Target="../printerSettings/printerSettings60.bin"/><Relationship Id="rId2" Type="http://schemas.openxmlformats.org/officeDocument/2006/relationships/printerSettings" Target="../printerSettings/printerSettings50.bin"/><Relationship Id="rId1" Type="http://schemas.openxmlformats.org/officeDocument/2006/relationships/printerSettings" Target="../printerSettings/printerSettings49.bin"/><Relationship Id="rId6" Type="http://schemas.openxmlformats.org/officeDocument/2006/relationships/printerSettings" Target="../printerSettings/printerSettings54.bin"/><Relationship Id="rId11" Type="http://schemas.openxmlformats.org/officeDocument/2006/relationships/printerSettings" Target="../printerSettings/printerSettings59.bin"/><Relationship Id="rId5" Type="http://schemas.openxmlformats.org/officeDocument/2006/relationships/printerSettings" Target="../printerSettings/printerSettings53.bin"/><Relationship Id="rId10" Type="http://schemas.openxmlformats.org/officeDocument/2006/relationships/printerSettings" Target="../printerSettings/printerSettings58.bin"/><Relationship Id="rId4" Type="http://schemas.openxmlformats.org/officeDocument/2006/relationships/printerSettings" Target="../printerSettings/printerSettings52.bin"/><Relationship Id="rId9" Type="http://schemas.openxmlformats.org/officeDocument/2006/relationships/printerSettings" Target="../printerSettings/printerSettings57.bin"/></Relationships>
</file>

<file path=xl/worksheets/_rels/sheet6.xml.rels><?xml version="1.0" encoding="UTF-8" standalone="yes"?>
<Relationships xmlns="http://schemas.openxmlformats.org/package/2006/relationships"><Relationship Id="rId8" Type="http://schemas.openxmlformats.org/officeDocument/2006/relationships/printerSettings" Target="../printerSettings/printerSettings68.bin"/><Relationship Id="rId3" Type="http://schemas.openxmlformats.org/officeDocument/2006/relationships/printerSettings" Target="../printerSettings/printerSettings63.bin"/><Relationship Id="rId7" Type="http://schemas.openxmlformats.org/officeDocument/2006/relationships/printerSettings" Target="../printerSettings/printerSettings67.bin"/><Relationship Id="rId12" Type="http://schemas.openxmlformats.org/officeDocument/2006/relationships/printerSettings" Target="../printerSettings/printerSettings72.bin"/><Relationship Id="rId2" Type="http://schemas.openxmlformats.org/officeDocument/2006/relationships/printerSettings" Target="../printerSettings/printerSettings62.bin"/><Relationship Id="rId1" Type="http://schemas.openxmlformats.org/officeDocument/2006/relationships/printerSettings" Target="../printerSettings/printerSettings61.bin"/><Relationship Id="rId6" Type="http://schemas.openxmlformats.org/officeDocument/2006/relationships/printerSettings" Target="../printerSettings/printerSettings66.bin"/><Relationship Id="rId11" Type="http://schemas.openxmlformats.org/officeDocument/2006/relationships/printerSettings" Target="../printerSettings/printerSettings71.bin"/><Relationship Id="rId5" Type="http://schemas.openxmlformats.org/officeDocument/2006/relationships/printerSettings" Target="../printerSettings/printerSettings65.bin"/><Relationship Id="rId10" Type="http://schemas.openxmlformats.org/officeDocument/2006/relationships/printerSettings" Target="../printerSettings/printerSettings70.bin"/><Relationship Id="rId4" Type="http://schemas.openxmlformats.org/officeDocument/2006/relationships/printerSettings" Target="../printerSettings/printerSettings64.bin"/><Relationship Id="rId9" Type="http://schemas.openxmlformats.org/officeDocument/2006/relationships/printerSettings" Target="../printerSettings/printerSettings69.bin"/></Relationships>
</file>

<file path=xl/worksheets/_rels/sheet7.xml.rels><?xml version="1.0" encoding="UTF-8" standalone="yes"?>
<Relationships xmlns="http://schemas.openxmlformats.org/package/2006/relationships"><Relationship Id="rId8" Type="http://schemas.openxmlformats.org/officeDocument/2006/relationships/printerSettings" Target="../printerSettings/printerSettings80.bin"/><Relationship Id="rId3" Type="http://schemas.openxmlformats.org/officeDocument/2006/relationships/printerSettings" Target="../printerSettings/printerSettings75.bin"/><Relationship Id="rId7" Type="http://schemas.openxmlformats.org/officeDocument/2006/relationships/printerSettings" Target="../printerSettings/printerSettings79.bin"/><Relationship Id="rId12" Type="http://schemas.openxmlformats.org/officeDocument/2006/relationships/printerSettings" Target="../printerSettings/printerSettings84.bin"/><Relationship Id="rId2" Type="http://schemas.openxmlformats.org/officeDocument/2006/relationships/printerSettings" Target="../printerSettings/printerSettings74.bin"/><Relationship Id="rId1" Type="http://schemas.openxmlformats.org/officeDocument/2006/relationships/printerSettings" Target="../printerSettings/printerSettings73.bin"/><Relationship Id="rId6" Type="http://schemas.openxmlformats.org/officeDocument/2006/relationships/printerSettings" Target="../printerSettings/printerSettings78.bin"/><Relationship Id="rId11" Type="http://schemas.openxmlformats.org/officeDocument/2006/relationships/printerSettings" Target="../printerSettings/printerSettings83.bin"/><Relationship Id="rId5" Type="http://schemas.openxmlformats.org/officeDocument/2006/relationships/printerSettings" Target="../printerSettings/printerSettings77.bin"/><Relationship Id="rId10" Type="http://schemas.openxmlformats.org/officeDocument/2006/relationships/printerSettings" Target="../printerSettings/printerSettings82.bin"/><Relationship Id="rId4" Type="http://schemas.openxmlformats.org/officeDocument/2006/relationships/printerSettings" Target="../printerSettings/printerSettings76.bin"/><Relationship Id="rId9" Type="http://schemas.openxmlformats.org/officeDocument/2006/relationships/printerSettings" Target="../printerSettings/printerSettings81.bin"/></Relationships>
</file>

<file path=xl/worksheets/_rels/sheet8.xml.rels><?xml version="1.0" encoding="UTF-8" standalone="yes"?>
<Relationships xmlns="http://schemas.openxmlformats.org/package/2006/relationships"><Relationship Id="rId8" Type="http://schemas.openxmlformats.org/officeDocument/2006/relationships/printerSettings" Target="../printerSettings/printerSettings92.bin"/><Relationship Id="rId3" Type="http://schemas.openxmlformats.org/officeDocument/2006/relationships/printerSettings" Target="../printerSettings/printerSettings87.bin"/><Relationship Id="rId7" Type="http://schemas.openxmlformats.org/officeDocument/2006/relationships/printerSettings" Target="../printerSettings/printerSettings91.bin"/><Relationship Id="rId12" Type="http://schemas.openxmlformats.org/officeDocument/2006/relationships/printerSettings" Target="../printerSettings/printerSettings96.bin"/><Relationship Id="rId2" Type="http://schemas.openxmlformats.org/officeDocument/2006/relationships/printerSettings" Target="../printerSettings/printerSettings86.bin"/><Relationship Id="rId1" Type="http://schemas.openxmlformats.org/officeDocument/2006/relationships/printerSettings" Target="../printerSettings/printerSettings85.bin"/><Relationship Id="rId6" Type="http://schemas.openxmlformats.org/officeDocument/2006/relationships/printerSettings" Target="../printerSettings/printerSettings90.bin"/><Relationship Id="rId11" Type="http://schemas.openxmlformats.org/officeDocument/2006/relationships/printerSettings" Target="../printerSettings/printerSettings95.bin"/><Relationship Id="rId5" Type="http://schemas.openxmlformats.org/officeDocument/2006/relationships/printerSettings" Target="../printerSettings/printerSettings89.bin"/><Relationship Id="rId10" Type="http://schemas.openxmlformats.org/officeDocument/2006/relationships/printerSettings" Target="../printerSettings/printerSettings94.bin"/><Relationship Id="rId4" Type="http://schemas.openxmlformats.org/officeDocument/2006/relationships/printerSettings" Target="../printerSettings/printerSettings88.bin"/><Relationship Id="rId9" Type="http://schemas.openxmlformats.org/officeDocument/2006/relationships/printerSettings" Target="../printerSettings/printerSettings93.bin"/></Relationships>
</file>

<file path=xl/worksheets/_rels/sheet9.xml.rels><?xml version="1.0" encoding="UTF-8" standalone="yes"?>
<Relationships xmlns="http://schemas.openxmlformats.org/package/2006/relationships"><Relationship Id="rId8" Type="http://schemas.openxmlformats.org/officeDocument/2006/relationships/printerSettings" Target="../printerSettings/printerSettings104.bin"/><Relationship Id="rId13" Type="http://schemas.openxmlformats.org/officeDocument/2006/relationships/drawing" Target="../drawings/drawing5.xml"/><Relationship Id="rId3" Type="http://schemas.openxmlformats.org/officeDocument/2006/relationships/printerSettings" Target="../printerSettings/printerSettings99.bin"/><Relationship Id="rId7" Type="http://schemas.openxmlformats.org/officeDocument/2006/relationships/printerSettings" Target="../printerSettings/printerSettings103.bin"/><Relationship Id="rId12" Type="http://schemas.openxmlformats.org/officeDocument/2006/relationships/printerSettings" Target="../printerSettings/printerSettings108.bin"/><Relationship Id="rId2" Type="http://schemas.openxmlformats.org/officeDocument/2006/relationships/printerSettings" Target="../printerSettings/printerSettings98.bin"/><Relationship Id="rId1" Type="http://schemas.openxmlformats.org/officeDocument/2006/relationships/printerSettings" Target="../printerSettings/printerSettings97.bin"/><Relationship Id="rId6" Type="http://schemas.openxmlformats.org/officeDocument/2006/relationships/printerSettings" Target="../printerSettings/printerSettings102.bin"/><Relationship Id="rId11" Type="http://schemas.openxmlformats.org/officeDocument/2006/relationships/printerSettings" Target="../printerSettings/printerSettings107.bin"/><Relationship Id="rId5" Type="http://schemas.openxmlformats.org/officeDocument/2006/relationships/printerSettings" Target="../printerSettings/printerSettings101.bin"/><Relationship Id="rId10" Type="http://schemas.openxmlformats.org/officeDocument/2006/relationships/printerSettings" Target="../printerSettings/printerSettings106.bin"/><Relationship Id="rId4" Type="http://schemas.openxmlformats.org/officeDocument/2006/relationships/printerSettings" Target="../printerSettings/printerSettings100.bin"/><Relationship Id="rId9" Type="http://schemas.openxmlformats.org/officeDocument/2006/relationships/printerSettings" Target="../printerSettings/printerSettings10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3"/>
  <dimension ref="A1:I9"/>
  <sheetViews>
    <sheetView workbookViewId="0">
      <selection activeCell="B20" sqref="B20"/>
    </sheetView>
  </sheetViews>
  <sheetFormatPr defaultColWidth="9.140625" defaultRowHeight="16.5"/>
  <cols>
    <col min="1" max="1" width="20.5703125" style="33" customWidth="1"/>
    <col min="2" max="2" width="82.140625" style="33" customWidth="1"/>
    <col min="3" max="8" width="9.140625" style="33"/>
    <col min="9" max="9" width="9.140625" style="33" hidden="1" customWidth="1"/>
    <col min="10" max="16384" width="9.140625" style="33"/>
  </cols>
  <sheetData>
    <row r="1" spans="1:9" ht="75">
      <c r="A1" s="30" t="s">
        <v>40</v>
      </c>
      <c r="B1" s="690" t="s">
        <v>669</v>
      </c>
      <c r="C1" s="32"/>
      <c r="D1" s="32"/>
      <c r="E1" s="32"/>
      <c r="F1" s="32"/>
      <c r="G1" s="32"/>
      <c r="H1" s="32"/>
    </row>
    <row r="2" spans="1:9">
      <c r="B2" s="34"/>
      <c r="I2" s="33" t="s">
        <v>258</v>
      </c>
    </row>
    <row r="3" spans="1:9">
      <c r="A3" s="33" t="s">
        <v>41</v>
      </c>
      <c r="B3" s="372" t="s">
        <v>537</v>
      </c>
      <c r="I3" s="33" t="s">
        <v>259</v>
      </c>
    </row>
    <row r="5" spans="1:9">
      <c r="A5" s="33" t="s">
        <v>42</v>
      </c>
      <c r="B5" s="686" t="s">
        <v>538</v>
      </c>
      <c r="C5" s="32"/>
      <c r="D5" s="32"/>
      <c r="E5" s="32"/>
      <c r="F5" s="32"/>
      <c r="G5" s="32"/>
      <c r="H5" s="32"/>
    </row>
    <row r="9" spans="1:9">
      <c r="B9" s="31"/>
    </row>
  </sheetData>
  <sheetProtection selectLockedCells="1" selectUnlockedCells="1"/>
  <customSheetViews>
    <customSheetView guid="{89CB4E6A-722E-4E39-885D-E2A6D0D08321}" hiddenColumns="1" state="hidden">
      <selection activeCell="B10" sqref="B10"/>
      <pageMargins left="0.75" right="0.75" top="1" bottom="1" header="0.5" footer="0.5"/>
      <pageSetup orientation="portrait" r:id="rId1"/>
      <headerFooter alignWithMargins="0"/>
    </customSheetView>
    <customSheetView guid="{915C64AD-BD67-44F0-9117-5B9D998BA799}" hiddenColumns="1" state="hidden">
      <selection activeCell="B17" sqref="B17"/>
      <pageMargins left="0.75" right="0.75" top="1" bottom="1" header="0.5" footer="0.5"/>
      <pageSetup orientation="portrait" r:id="rId2"/>
      <headerFooter alignWithMargins="0"/>
    </customSheetView>
    <customSheetView guid="{18EA11B4-BD82-47BF-99FA-7AB19BF74D0B}" hiddenColumns="1" state="hidden">
      <selection activeCell="B17" sqref="B17"/>
      <pageMargins left="0.75" right="0.75" top="1" bottom="1" header="0.5" footer="0.5"/>
      <pageSetup orientation="portrait" r:id="rId3"/>
      <headerFooter alignWithMargins="0"/>
    </customSheetView>
    <customSheetView guid="{CCA37BAE-906F-43D5-9FD9-B13563E4B9D7}" hiddenColumns="1" state="hidden">
      <selection activeCell="B12" sqref="B12"/>
      <pageMargins left="0.75" right="0.75" top="1" bottom="1" header="0.5" footer="0.5"/>
      <pageSetup orientation="portrait" r:id="rId4"/>
      <headerFooter alignWithMargins="0"/>
    </customSheetView>
    <customSheetView guid="{99CA2F10-F926-46DC-8609-4EAE5B9F3585}" hiddenColumns="1" state="hidden">
      <selection activeCell="E14" sqref="E14"/>
      <pageMargins left="0.75" right="0.75" top="1" bottom="1" header="0.5" footer="0.5"/>
      <pageSetup orientation="portrait" r:id="rId5"/>
      <headerFooter alignWithMargins="0"/>
    </customSheetView>
    <customSheetView guid="{63D51328-7CBC-4A1E-B96D-BAE91416501B}" hiddenColumns="1" state="hidden">
      <selection activeCell="B9" sqref="B9:B10"/>
      <pageMargins left="0.75" right="0.75" top="1" bottom="1" header="0.5" footer="0.5"/>
      <pageSetup orientation="portrait" r:id="rId6"/>
      <headerFooter alignWithMargins="0"/>
    </customSheetView>
    <customSheetView guid="{3C00DDA0-7DDE-4169-A739-550DAF5DCF8D}" hiddenColumns="1" state="hidden">
      <selection activeCell="B11" sqref="B11"/>
      <pageMargins left="0.75" right="0.75" top="1" bottom="1" header="0.5" footer="0.5"/>
      <pageSetup orientation="portrait" r:id="rId7"/>
      <headerFooter alignWithMargins="0"/>
    </customSheetView>
    <customSheetView guid="{357C9841-BEC3-434B-AC63-C04FB4321BA3}" hiddenColumns="1" state="hidden">
      <selection activeCell="B17" sqref="B17"/>
      <pageMargins left="0.75" right="0.75" top="1" bottom="1" header="0.5" footer="0.5"/>
      <pageSetup orientation="portrait" r:id="rId8"/>
      <headerFooter alignWithMargins="0"/>
    </customSheetView>
    <customSheetView guid="{B96E710B-6DD7-4DE1-95AB-C9EE060CD030}" hiddenColumns="1" state="hidden">
      <selection activeCell="B9" sqref="B9:B10"/>
      <pageMargins left="0.75" right="0.75" top="1" bottom="1" header="0.5" footer="0.5"/>
      <pageSetup orientation="portrait" r:id="rId9"/>
      <headerFooter alignWithMargins="0"/>
    </customSheetView>
    <customSheetView guid="{A58DB4DF-40C7-4BEB-B85E-6BD6F54941CF}" hiddenColumns="1" state="hidden">
      <selection activeCell="B17" sqref="B17"/>
      <pageMargins left="0.75" right="0.75" top="1" bottom="1" header="0.5" footer="0.5"/>
      <pageSetup orientation="portrait" r:id="rId10"/>
      <headerFooter alignWithMargins="0"/>
    </customSheetView>
    <customSheetView guid="{889C3D82-0A24-4765-A688-A80A782F5056}" hiddenColumns="1" state="hidden">
      <selection activeCell="B9" sqref="B9"/>
      <pageMargins left="0.75" right="0.75" top="1" bottom="1" header="0.5" footer="0.5"/>
      <pageSetup orientation="portrait" r:id="rId11"/>
      <headerFooter alignWithMargins="0"/>
    </customSheetView>
  </customSheetViews>
  <pageMargins left="0.75" right="0.75" top="1" bottom="1" header="0.5" footer="0.5"/>
  <pageSetup orientation="portrait" r:id="rId12"/>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tabColor indexed="33"/>
  </sheetPr>
  <dimension ref="A1:X71"/>
  <sheetViews>
    <sheetView view="pageBreakPreview" topLeftCell="A10" zoomScaleSheetLayoutView="100" workbookViewId="0">
      <selection activeCell="D16" sqref="D16:E16"/>
    </sheetView>
  </sheetViews>
  <sheetFormatPr defaultColWidth="11.42578125" defaultRowHeight="16.5"/>
  <cols>
    <col min="1" max="1" width="11.85546875" style="27" customWidth="1"/>
    <col min="2" max="2" width="46.7109375" style="27" customWidth="1"/>
    <col min="3" max="3" width="20" style="27" customWidth="1"/>
    <col min="4" max="4" width="23.42578125" style="27" customWidth="1"/>
    <col min="5" max="5" width="22.85546875" style="27" customWidth="1"/>
    <col min="6" max="6" width="11.42578125" style="80" customWidth="1"/>
    <col min="7" max="7" width="34.140625" style="80" customWidth="1"/>
    <col min="8" max="8" width="11.42578125" style="80" customWidth="1"/>
    <col min="9" max="9" width="14" style="355" customWidth="1"/>
    <col min="10" max="10" width="14.42578125" style="355" customWidth="1"/>
    <col min="11" max="11" width="17.140625" style="355" customWidth="1"/>
    <col min="12" max="13" width="11.42578125" style="355" customWidth="1"/>
    <col min="14" max="14" width="21.28515625" style="355" customWidth="1"/>
    <col min="15" max="15" width="18.28515625" style="80" customWidth="1"/>
    <col min="16" max="17" width="11.42578125" style="80" customWidth="1"/>
    <col min="18" max="18" width="11.42578125" style="106" customWidth="1"/>
    <col min="19" max="24" width="11.42578125" style="80" customWidth="1"/>
    <col min="25" max="16384" width="11.42578125" style="106"/>
  </cols>
  <sheetData>
    <row r="1" spans="1:15" ht="18" customHeight="1">
      <c r="A1" s="76" t="str">
        <f>Cover!B3</f>
        <v>CC/NT/W-TW/DOM/A04/25/06315</v>
      </c>
      <c r="B1" s="77"/>
      <c r="C1" s="78"/>
      <c r="D1" s="78"/>
      <c r="E1" s="79" t="s">
        <v>127</v>
      </c>
    </row>
    <row r="2" spans="1:15" ht="8.1" customHeight="1">
      <c r="A2" s="81"/>
      <c r="B2" s="82"/>
      <c r="C2" s="83"/>
      <c r="D2" s="83"/>
      <c r="E2" s="84"/>
      <c r="F2" s="85"/>
    </row>
    <row r="3" spans="1:15" ht="111" customHeight="1">
      <c r="A3" s="813" t="str">
        <f>Cover!$B$2</f>
        <v xml:space="preserve">Tower Package TW03 for Zing-Zingbar to Sissu portion of ±350 KV HVDC Pang-Kaithal Transmission Line associated with Transmission system for evacuation of RE power from renewable energy parks in Leh (5 GW Leh-Kaithal transmission corridor)
</v>
      </c>
      <c r="B3" s="813"/>
      <c r="C3" s="813"/>
      <c r="D3" s="813"/>
      <c r="E3" s="813"/>
    </row>
    <row r="4" spans="1:15" ht="21.95" customHeight="1">
      <c r="A4" s="801" t="s">
        <v>128</v>
      </c>
      <c r="B4" s="801"/>
      <c r="C4" s="801"/>
      <c r="D4" s="801"/>
      <c r="E4" s="801"/>
    </row>
    <row r="5" spans="1:15" ht="12" customHeight="1">
      <c r="A5" s="86"/>
      <c r="B5" s="87"/>
      <c r="C5" s="87"/>
      <c r="D5" s="87"/>
      <c r="E5" s="87"/>
    </row>
    <row r="6" spans="1:15" ht="20.25" customHeight="1">
      <c r="A6" s="758" t="s">
        <v>339</v>
      </c>
      <c r="B6" s="758"/>
      <c r="C6" s="4"/>
      <c r="D6" s="87"/>
      <c r="E6" s="87"/>
    </row>
    <row r="7" spans="1:15" ht="18" customHeight="1">
      <c r="A7" s="762">
        <f>'Sch-1'!A7</f>
        <v>0</v>
      </c>
      <c r="B7" s="762"/>
      <c r="C7" s="762"/>
      <c r="D7" s="88" t="s">
        <v>1</v>
      </c>
    </row>
    <row r="8" spans="1:15" ht="18" customHeight="1">
      <c r="A8" s="759" t="str">
        <f>"Bidder’s Name and Address  (" &amp; MID('Names of Bidder'!A9,9, 20) &amp; ") :"</f>
        <v>Bidder’s Name and Address  (Sole Bidder) :</v>
      </c>
      <c r="B8" s="759"/>
      <c r="C8" s="759"/>
      <c r="D8" s="89" t="str">
        <f>'Sch-1'!K8</f>
        <v>Contract Services</v>
      </c>
    </row>
    <row r="9" spans="1:15" ht="18" customHeight="1">
      <c r="A9" s="418" t="s">
        <v>12</v>
      </c>
      <c r="B9" s="418" t="str">
        <f>IF('Names of Bidder'!C9=0, "", 'Names of Bidder'!C9)</f>
        <v/>
      </c>
      <c r="C9" s="106"/>
      <c r="D9" s="89" t="str">
        <f>'Sch-1'!K9</f>
        <v>Power Grid Corporation of India Ltd.,</v>
      </c>
    </row>
    <row r="10" spans="1:15" ht="18" customHeight="1">
      <c r="A10" s="418" t="s">
        <v>11</v>
      </c>
      <c r="B10" s="235" t="str">
        <f>IF('Names of Bidder'!C10=0, "", 'Names of Bidder'!C10)</f>
        <v/>
      </c>
      <c r="C10" s="106"/>
      <c r="D10" s="89" t="str">
        <f>'Sch-1'!K10</f>
        <v>"Saudamini", Plot No.-2</v>
      </c>
    </row>
    <row r="11" spans="1:15" ht="18" customHeight="1">
      <c r="A11" s="375"/>
      <c r="B11" s="235" t="str">
        <f>IF('Names of Bidder'!C11=0, "", 'Names of Bidder'!C11)</f>
        <v/>
      </c>
      <c r="C11" s="106"/>
      <c r="D11" s="89" t="str">
        <f>'Sch-1'!K11</f>
        <v xml:space="preserve">Sector-29, </v>
      </c>
    </row>
    <row r="12" spans="1:15" ht="18" customHeight="1">
      <c r="A12" s="375"/>
      <c r="B12" s="235" t="str">
        <f>IF('Names of Bidder'!C12=0, "", 'Names of Bidder'!C12)</f>
        <v/>
      </c>
      <c r="C12" s="106"/>
      <c r="D12" s="89" t="str">
        <f>'Sch-1'!K12</f>
        <v>Gurgaon (Haryana) - 122001</v>
      </c>
    </row>
    <row r="13" spans="1:15" ht="8.1" customHeight="1" thickBot="1"/>
    <row r="14" spans="1:15" ht="21.95" customHeight="1">
      <c r="A14" s="582" t="s">
        <v>129</v>
      </c>
      <c r="B14" s="802" t="s">
        <v>130</v>
      </c>
      <c r="C14" s="802"/>
      <c r="D14" s="803" t="s">
        <v>131</v>
      </c>
      <c r="E14" s="804"/>
      <c r="I14" s="811"/>
      <c r="J14" s="811"/>
      <c r="K14" s="811"/>
      <c r="M14" s="808"/>
      <c r="N14" s="808"/>
      <c r="O14" s="808"/>
    </row>
    <row r="15" spans="1:15" ht="24.75" customHeight="1">
      <c r="A15" s="583" t="s">
        <v>134</v>
      </c>
      <c r="B15" s="805" t="s">
        <v>315</v>
      </c>
      <c r="C15" s="805"/>
      <c r="D15" s="816">
        <f>'Sch-1'!S136</f>
        <v>0</v>
      </c>
      <c r="E15" s="817"/>
      <c r="I15" s="356"/>
      <c r="K15" s="356"/>
      <c r="M15" s="356"/>
      <c r="O15" s="91"/>
    </row>
    <row r="16" spans="1:15" ht="81" customHeight="1">
      <c r="A16" s="584"/>
      <c r="B16" s="797" t="s">
        <v>316</v>
      </c>
      <c r="C16" s="797"/>
      <c r="D16" s="818"/>
      <c r="E16" s="819"/>
      <c r="G16" s="92"/>
    </row>
    <row r="17" spans="1:15" ht="24.75" customHeight="1">
      <c r="A17" s="583" t="s">
        <v>136</v>
      </c>
      <c r="B17" s="805" t="s">
        <v>317</v>
      </c>
      <c r="C17" s="805"/>
      <c r="D17" s="806">
        <f>'Sch-3'!Q125</f>
        <v>0</v>
      </c>
      <c r="E17" s="807"/>
      <c r="I17" s="356"/>
      <c r="K17" s="357"/>
      <c r="M17" s="356"/>
      <c r="O17" s="94"/>
    </row>
    <row r="18" spans="1:15" ht="81.75" customHeight="1">
      <c r="A18" s="584"/>
      <c r="B18" s="797" t="s">
        <v>318</v>
      </c>
      <c r="C18" s="797"/>
      <c r="D18" s="814"/>
      <c r="E18" s="815"/>
      <c r="G18" s="95"/>
      <c r="I18" s="358"/>
      <c r="M18" s="358"/>
    </row>
    <row r="19" spans="1:15" ht="33" customHeight="1" thickBot="1">
      <c r="A19" s="585"/>
      <c r="B19" s="586" t="s">
        <v>321</v>
      </c>
      <c r="C19" s="587"/>
      <c r="D19" s="795">
        <f>D15+D17</f>
        <v>0</v>
      </c>
      <c r="E19" s="796"/>
    </row>
    <row r="20" spans="1:15" ht="30" customHeight="1">
      <c r="A20" s="96"/>
      <c r="B20" s="96"/>
      <c r="C20" s="97"/>
      <c r="D20" s="96"/>
      <c r="E20" s="96"/>
    </row>
    <row r="21" spans="1:15" ht="30" customHeight="1">
      <c r="A21" s="98" t="s">
        <v>142</v>
      </c>
      <c r="B21" s="590" t="str">
        <f>'Sch-5'!B21</f>
        <v xml:space="preserve">  </v>
      </c>
      <c r="C21" s="97" t="s">
        <v>143</v>
      </c>
      <c r="D21" s="812" t="str">
        <f>'Sch-5'!D21</f>
        <v/>
      </c>
      <c r="E21" s="812"/>
      <c r="F21" s="99"/>
    </row>
    <row r="22" spans="1:15" ht="30" customHeight="1">
      <c r="A22" s="98" t="s">
        <v>144</v>
      </c>
      <c r="B22" s="591" t="str">
        <f>'Sch-5'!B22</f>
        <v/>
      </c>
      <c r="C22" s="97" t="s">
        <v>145</v>
      </c>
      <c r="D22" s="812" t="str">
        <f>'Sch-5'!D22</f>
        <v/>
      </c>
      <c r="E22" s="812"/>
      <c r="F22" s="99"/>
    </row>
    <row r="23" spans="1:15" ht="30" customHeight="1">
      <c r="A23" s="100"/>
      <c r="B23" s="101"/>
      <c r="C23" s="97"/>
      <c r="D23" s="80"/>
      <c r="E23" s="80"/>
      <c r="F23" s="99"/>
    </row>
    <row r="24" spans="1:15" ht="33" customHeight="1">
      <c r="A24" s="100"/>
      <c r="B24" s="101"/>
      <c r="C24" s="85"/>
      <c r="D24" s="102"/>
      <c r="E24" s="103"/>
      <c r="F24" s="99"/>
    </row>
    <row r="25" spans="1:15" ht="21.95" customHeight="1">
      <c r="A25" s="104"/>
      <c r="B25" s="104"/>
      <c r="C25" s="104"/>
      <c r="D25" s="104"/>
      <c r="E25" s="105"/>
    </row>
    <row r="26" spans="1:15" ht="21.95" customHeight="1">
      <c r="A26" s="104"/>
      <c r="B26" s="104"/>
      <c r="C26" s="104"/>
      <c r="D26" s="104"/>
      <c r="E26" s="105"/>
    </row>
    <row r="27" spans="1:15" ht="21.95" customHeight="1">
      <c r="A27" s="104"/>
      <c r="B27" s="104"/>
      <c r="C27" s="104"/>
      <c r="D27" s="104"/>
      <c r="E27" s="105"/>
    </row>
    <row r="28" spans="1:15" ht="21.95" customHeight="1">
      <c r="A28" s="104"/>
      <c r="B28" s="104"/>
      <c r="C28" s="104"/>
      <c r="D28" s="104"/>
      <c r="E28" s="105"/>
    </row>
    <row r="29" spans="1:15" ht="21.95" customHeight="1">
      <c r="A29" s="104"/>
      <c r="B29" s="104"/>
      <c r="C29" s="104"/>
      <c r="D29" s="104"/>
      <c r="E29" s="105"/>
    </row>
    <row r="30" spans="1:15" ht="21.95" customHeight="1">
      <c r="A30" s="104"/>
      <c r="B30" s="104"/>
      <c r="C30" s="104"/>
      <c r="D30" s="104"/>
      <c r="E30" s="105"/>
    </row>
    <row r="31" spans="1:15" ht="24.95" customHeight="1">
      <c r="A31" s="103"/>
      <c r="B31" s="103"/>
      <c r="C31" s="103"/>
      <c r="D31" s="103"/>
      <c r="E31" s="103"/>
    </row>
    <row r="32" spans="1:15" ht="24.95" customHeight="1">
      <c r="A32" s="103"/>
      <c r="B32" s="103"/>
      <c r="C32" s="103"/>
      <c r="D32" s="103"/>
      <c r="E32" s="103"/>
    </row>
    <row r="33" spans="1:5" ht="24.95" customHeight="1">
      <c r="A33" s="103"/>
      <c r="B33" s="103"/>
      <c r="C33" s="103"/>
      <c r="D33" s="103"/>
      <c r="E33" s="103"/>
    </row>
    <row r="34" spans="1:5" ht="24.95" customHeight="1">
      <c r="A34" s="103"/>
      <c r="B34" s="103"/>
      <c r="C34" s="103"/>
      <c r="D34" s="103"/>
      <c r="E34" s="103"/>
    </row>
    <row r="35" spans="1:5" ht="24.95" customHeight="1">
      <c r="A35" s="103"/>
      <c r="B35" s="103"/>
      <c r="C35" s="103"/>
      <c r="D35" s="103"/>
      <c r="E35" s="103"/>
    </row>
    <row r="36" spans="1:5" ht="24.95" customHeight="1">
      <c r="A36" s="103"/>
      <c r="B36" s="103"/>
      <c r="C36" s="103"/>
      <c r="D36" s="103"/>
      <c r="E36" s="103"/>
    </row>
    <row r="37" spans="1:5" ht="24.95" customHeight="1">
      <c r="A37" s="103"/>
      <c r="B37" s="103"/>
      <c r="C37" s="103"/>
      <c r="D37" s="103"/>
      <c r="E37" s="103"/>
    </row>
    <row r="38" spans="1:5" ht="24.95" customHeight="1">
      <c r="A38" s="103"/>
      <c r="B38" s="103"/>
      <c r="C38" s="103"/>
      <c r="D38" s="103"/>
      <c r="E38" s="103"/>
    </row>
    <row r="39" spans="1:5" ht="24.95" customHeight="1">
      <c r="A39" s="103"/>
      <c r="B39" s="103"/>
      <c r="C39" s="103"/>
      <c r="D39" s="103"/>
      <c r="E39" s="103"/>
    </row>
    <row r="40" spans="1:5" ht="24.95" customHeight="1">
      <c r="A40" s="103"/>
      <c r="B40" s="103"/>
      <c r="C40" s="103"/>
      <c r="D40" s="103"/>
      <c r="E40" s="103"/>
    </row>
    <row r="41" spans="1:5" ht="24.95" customHeight="1">
      <c r="A41" s="103"/>
      <c r="B41" s="103"/>
      <c r="C41" s="103"/>
      <c r="D41" s="103"/>
      <c r="E41" s="103"/>
    </row>
    <row r="42" spans="1:5" ht="24.95" customHeight="1">
      <c r="A42" s="103"/>
      <c r="B42" s="103"/>
      <c r="C42" s="103"/>
      <c r="D42" s="103"/>
      <c r="E42" s="103"/>
    </row>
    <row r="43" spans="1:5" ht="24.95" customHeight="1">
      <c r="A43" s="103"/>
      <c r="B43" s="103"/>
      <c r="C43" s="103"/>
      <c r="D43" s="103"/>
      <c r="E43" s="103"/>
    </row>
    <row r="44" spans="1:5" ht="24.95" customHeight="1">
      <c r="A44" s="103"/>
      <c r="B44" s="103"/>
      <c r="C44" s="103"/>
      <c r="D44" s="103"/>
      <c r="E44" s="103"/>
    </row>
    <row r="45" spans="1:5" ht="24.95" customHeight="1">
      <c r="A45" s="103"/>
      <c r="B45" s="103"/>
      <c r="C45" s="103"/>
      <c r="D45" s="103"/>
      <c r="E45" s="103"/>
    </row>
    <row r="46" spans="1:5" ht="24.95" customHeight="1">
      <c r="A46" s="103"/>
      <c r="B46" s="103"/>
      <c r="C46" s="103"/>
      <c r="D46" s="103"/>
      <c r="E46" s="103"/>
    </row>
    <row r="47" spans="1:5" ht="24.95" customHeight="1">
      <c r="A47" s="103"/>
      <c r="B47" s="103"/>
      <c r="C47" s="103"/>
      <c r="D47" s="103"/>
      <c r="E47" s="103"/>
    </row>
    <row r="48" spans="1:5" ht="24.95" customHeight="1">
      <c r="A48" s="103"/>
      <c r="B48" s="103"/>
      <c r="C48" s="103"/>
      <c r="D48" s="103"/>
      <c r="E48" s="103"/>
    </row>
    <row r="49" spans="1:5" ht="24.95" customHeight="1">
      <c r="A49" s="103"/>
      <c r="B49" s="103"/>
      <c r="C49" s="103"/>
      <c r="D49" s="103"/>
      <c r="E49" s="103"/>
    </row>
    <row r="50" spans="1:5" ht="24.95" customHeight="1">
      <c r="A50" s="103"/>
      <c r="B50" s="103"/>
      <c r="C50" s="103"/>
      <c r="D50" s="103"/>
      <c r="E50" s="103"/>
    </row>
    <row r="51" spans="1:5" ht="24.95" customHeight="1">
      <c r="A51" s="103"/>
      <c r="B51" s="103"/>
      <c r="C51" s="103"/>
      <c r="D51" s="103"/>
      <c r="E51" s="103"/>
    </row>
    <row r="52" spans="1:5" ht="24.95" customHeight="1">
      <c r="A52" s="103"/>
      <c r="B52" s="103"/>
      <c r="C52" s="103"/>
      <c r="D52" s="103"/>
      <c r="E52" s="103"/>
    </row>
    <row r="53" spans="1:5" ht="24.95" customHeight="1">
      <c r="A53" s="103"/>
      <c r="B53" s="103"/>
      <c r="C53" s="103"/>
      <c r="D53" s="103"/>
      <c r="E53" s="103"/>
    </row>
    <row r="54" spans="1:5">
      <c r="A54" s="103"/>
      <c r="B54" s="103"/>
      <c r="C54" s="103"/>
      <c r="D54" s="103"/>
      <c r="E54" s="103"/>
    </row>
    <row r="55" spans="1:5">
      <c r="A55" s="103"/>
      <c r="B55" s="103"/>
      <c r="C55" s="103"/>
      <c r="D55" s="103"/>
      <c r="E55" s="103"/>
    </row>
    <row r="56" spans="1:5">
      <c r="A56" s="103"/>
      <c r="B56" s="103"/>
      <c r="C56" s="103"/>
      <c r="D56" s="103"/>
      <c r="E56" s="103"/>
    </row>
    <row r="57" spans="1:5">
      <c r="A57" s="103"/>
      <c r="B57" s="103"/>
      <c r="C57" s="103"/>
      <c r="D57" s="103"/>
      <c r="E57" s="103"/>
    </row>
    <row r="58" spans="1:5">
      <c r="A58" s="103"/>
      <c r="B58" s="103"/>
      <c r="C58" s="103"/>
      <c r="D58" s="103"/>
      <c r="E58" s="103"/>
    </row>
    <row r="59" spans="1:5">
      <c r="A59" s="103"/>
      <c r="B59" s="103"/>
      <c r="C59" s="103"/>
      <c r="D59" s="103"/>
      <c r="E59" s="103"/>
    </row>
    <row r="60" spans="1:5">
      <c r="A60" s="103"/>
      <c r="B60" s="103"/>
      <c r="C60" s="103"/>
      <c r="D60" s="103"/>
      <c r="E60" s="103"/>
    </row>
    <row r="61" spans="1:5">
      <c r="A61" s="103"/>
      <c r="B61" s="103"/>
      <c r="C61" s="103"/>
      <c r="D61" s="103"/>
      <c r="E61" s="103"/>
    </row>
    <row r="62" spans="1:5">
      <c r="A62" s="103"/>
      <c r="B62" s="103"/>
      <c r="C62" s="103"/>
      <c r="D62" s="103"/>
      <c r="E62" s="103"/>
    </row>
    <row r="63" spans="1:5">
      <c r="A63" s="103"/>
      <c r="B63" s="103"/>
      <c r="C63" s="103"/>
      <c r="D63" s="103"/>
      <c r="E63" s="103"/>
    </row>
    <row r="64" spans="1:5">
      <c r="A64" s="103"/>
      <c r="B64" s="103"/>
      <c r="C64" s="103"/>
      <c r="D64" s="103"/>
      <c r="E64" s="103"/>
    </row>
    <row r="65" spans="1:5">
      <c r="A65" s="103"/>
      <c r="B65" s="103"/>
      <c r="C65" s="103"/>
      <c r="D65" s="103"/>
      <c r="E65" s="103"/>
    </row>
    <row r="66" spans="1:5">
      <c r="A66" s="103"/>
      <c r="B66" s="103"/>
      <c r="C66" s="103"/>
      <c r="D66" s="103"/>
      <c r="E66" s="103"/>
    </row>
    <row r="67" spans="1:5">
      <c r="A67" s="103"/>
      <c r="B67" s="103"/>
      <c r="C67" s="103"/>
      <c r="D67" s="103"/>
      <c r="E67" s="103"/>
    </row>
    <row r="68" spans="1:5">
      <c r="A68" s="103"/>
      <c r="B68" s="103"/>
      <c r="C68" s="103"/>
      <c r="D68" s="103"/>
      <c r="E68" s="103"/>
    </row>
    <row r="69" spans="1:5">
      <c r="A69" s="103"/>
      <c r="B69" s="103"/>
      <c r="C69" s="103"/>
      <c r="D69" s="103"/>
      <c r="E69" s="103"/>
    </row>
    <row r="70" spans="1:5">
      <c r="A70" s="103"/>
      <c r="B70" s="103"/>
      <c r="C70" s="103"/>
      <c r="D70" s="103"/>
      <c r="E70" s="103"/>
    </row>
    <row r="71" spans="1:5">
      <c r="A71" s="103"/>
      <c r="B71" s="103"/>
      <c r="C71" s="103"/>
      <c r="D71" s="103"/>
      <c r="E71" s="103"/>
    </row>
  </sheetData>
  <sheetProtection password="EE0B" sheet="1" objects="1" scenarios="1" formatColumns="0" formatRows="0" selectLockedCells="1"/>
  <dataConsolidate/>
  <customSheetViews>
    <customSheetView guid="{89CB4E6A-722E-4E39-885D-E2A6D0D08321}" showPageBreaks="1" printArea="1" state="hidden" view="pageBreakPreview" topLeftCell="A10">
      <selection activeCell="D16" sqref="D16:E16"/>
      <pageMargins left="0.31" right="0.25" top="0.52" bottom="0.67" header="0.23" footer="0.24"/>
      <printOptions horizontalCentered="1"/>
      <pageSetup paperSize="9" scale="77" fitToHeight="0" orientation="portrait" r:id="rId1"/>
      <headerFooter alignWithMargins="0">
        <oddFooter>&amp;R&amp;"Book Antiqua,Bold"&amp;10Schedule-5/ Page &amp;P of &amp;N</oddFooter>
      </headerFooter>
    </customSheetView>
    <customSheetView guid="{915C64AD-BD67-44F0-9117-5B9D998BA799}" showPageBreaks="1" printArea="1" state="hidden" view="pageBreakPreview" topLeftCell="A10">
      <selection activeCell="D16" sqref="D16:E16"/>
      <pageMargins left="0.31" right="0.25" top="0.52" bottom="0.67" header="0.23" footer="0.24"/>
      <printOptions horizontalCentered="1"/>
      <pageSetup paperSize="9" scale="77" fitToHeight="0" orientation="portrait" r:id="rId2"/>
      <headerFooter alignWithMargins="0">
        <oddFooter>&amp;R&amp;"Book Antiqua,Bold"&amp;10Schedule-5/ Page &amp;P of &amp;N</oddFooter>
      </headerFooter>
    </customSheetView>
    <customSheetView guid="{18EA11B4-BD82-47BF-99FA-7AB19BF74D0B}" showPageBreaks="1" printArea="1" state="hidden" view="pageBreakPreview" topLeftCell="A10">
      <selection activeCell="D16" sqref="D16:E16"/>
      <pageMargins left="0.31" right="0.25" top="0.52" bottom="0.67" header="0.23" footer="0.24"/>
      <printOptions horizontalCentered="1"/>
      <pageSetup paperSize="9" scale="77" fitToHeight="0" orientation="portrait" r:id="rId3"/>
      <headerFooter alignWithMargins="0">
        <oddFooter>&amp;R&amp;"Book Antiqua,Bold"&amp;10Schedule-5/ Page &amp;P of &amp;N</oddFooter>
      </headerFooter>
    </customSheetView>
    <customSheetView guid="{CCA37BAE-906F-43D5-9FD9-B13563E4B9D7}" showPageBreaks="1" printArea="1" view="pageBreakPreview" topLeftCell="A10">
      <selection activeCell="D16" sqref="D16:E16"/>
      <pageMargins left="0.31" right="0.25" top="0.52" bottom="0.67" header="0.23" footer="0.24"/>
      <printOptions horizontalCentered="1"/>
      <pageSetup paperSize="9" scale="77" fitToHeight="0" orientation="portrait" r:id="rId4"/>
      <headerFooter alignWithMargins="0">
        <oddFooter>&amp;R&amp;"Book Antiqua,Bold"&amp;10Schedule-5/ Page &amp;P of &amp;N</oddFooter>
      </headerFooter>
    </customSheetView>
    <customSheetView guid="{99CA2F10-F926-46DC-8609-4EAE5B9F3585}" showPageBreaks="1" printArea="1" view="pageBreakPreview" topLeftCell="A10">
      <selection activeCell="D16" sqref="D16:E16"/>
      <pageMargins left="0.31" right="0.25" top="0.52" bottom="0.67" header="0.23" footer="0.24"/>
      <printOptions horizontalCentered="1"/>
      <pageSetup paperSize="9" scale="77" fitToHeight="0" orientation="portrait" r:id="rId5"/>
      <headerFooter alignWithMargins="0">
        <oddFooter>&amp;R&amp;"Book Antiqua,Bold"&amp;10Schedule-5/ Page &amp;P of &amp;N</oddFooter>
      </headerFooter>
    </customSheetView>
    <customSheetView guid="{63D51328-7CBC-4A1E-B96D-BAE91416501B}" showPageBreaks="1" printArea="1" hiddenColumns="1" view="pageBreakPreview">
      <selection activeCell="D17" sqref="D17:E17"/>
      <pageMargins left="0.31" right="0.25" top="0.52" bottom="0.67" header="0.23" footer="0.24"/>
      <printOptions horizontalCentered="1"/>
      <pageSetup paperSize="9" scale="77" fitToHeight="0" orientation="portrait" r:id="rId6"/>
      <headerFooter alignWithMargins="0">
        <oddFooter>&amp;R&amp;"Book Antiqua,Bold"&amp;10Schedule-5/ Page &amp;P of &amp;N</oddFooter>
      </headerFooter>
    </customSheetView>
    <customSheetView guid="{3C00DDA0-7DDE-4169-A739-550DAF5DCF8D}" showPageBreaks="1" printArea="1" view="pageBreakPreview">
      <selection activeCell="D15" sqref="D15:E15"/>
      <pageMargins left="0.31" right="0.25" top="0.52" bottom="0.67" header="0.23" footer="0.24"/>
      <printOptions horizontalCentered="1"/>
      <pageSetup paperSize="9" scale="78" fitToHeight="0" orientation="portrait" r:id="rId7"/>
      <headerFooter alignWithMargins="0">
        <oddFooter>&amp;R&amp;"Book Antiqua,Bold"&amp;10Schedule-5/ Page &amp;P of &amp;N</oddFooter>
      </headerFooter>
    </customSheetView>
    <customSheetView guid="{B96E710B-6DD7-4DE1-95AB-C9EE060CD030}" showPageBreaks="1" printArea="1" hiddenColumns="1" view="pageBreakPreview">
      <selection activeCell="D17" sqref="D17:E17"/>
      <pageMargins left="0.31" right="0.25" top="0.52" bottom="0.67" header="0.23" footer="0.24"/>
      <printOptions horizontalCentered="1"/>
      <pageSetup paperSize="9" scale="77" fitToHeight="0" orientation="portrait" r:id="rId8"/>
      <headerFooter alignWithMargins="0">
        <oddFooter>&amp;R&amp;"Book Antiqua,Bold"&amp;10Schedule-5/ Page &amp;P of &amp;N</oddFooter>
      </headerFooter>
    </customSheetView>
    <customSheetView guid="{A58DB4DF-40C7-4BEB-B85E-6BD6F54941CF}" showPageBreaks="1" printArea="1" state="hidden" view="pageBreakPreview" topLeftCell="A10">
      <selection activeCell="D16" sqref="D16:E16"/>
      <pageMargins left="0.31" right="0.25" top="0.52" bottom="0.67" header="0.23" footer="0.24"/>
      <printOptions horizontalCentered="1"/>
      <pageSetup paperSize="9" scale="77" fitToHeight="0" orientation="portrait" r:id="rId9"/>
      <headerFooter alignWithMargins="0">
        <oddFooter>&amp;R&amp;"Book Antiqua,Bold"&amp;10Schedule-5/ Page &amp;P of &amp;N</oddFooter>
      </headerFooter>
    </customSheetView>
    <customSheetView guid="{889C3D82-0A24-4765-A688-A80A782F5056}" showPageBreaks="1" printArea="1" state="hidden" view="pageBreakPreview" topLeftCell="A10">
      <selection activeCell="D16" sqref="D16:E16"/>
      <pageMargins left="0.31" right="0.25" top="0.52" bottom="0.67" header="0.23" footer="0.24"/>
      <printOptions horizontalCentered="1"/>
      <pageSetup paperSize="9" scale="77" fitToHeight="0" orientation="portrait" r:id="rId10"/>
      <headerFooter alignWithMargins="0">
        <oddFooter>&amp;R&amp;"Book Antiqua,Bold"&amp;10Schedule-5/ Page &amp;P of &amp;N</oddFooter>
      </headerFooter>
    </customSheetView>
  </customSheetViews>
  <mergeCells count="20">
    <mergeCell ref="I14:K14"/>
    <mergeCell ref="M14:O14"/>
    <mergeCell ref="B15:C15"/>
    <mergeCell ref="D15:E15"/>
    <mergeCell ref="D19:E19"/>
    <mergeCell ref="B16:C16"/>
    <mergeCell ref="D16:E16"/>
    <mergeCell ref="B17:C17"/>
    <mergeCell ref="D17:E17"/>
    <mergeCell ref="B18:C18"/>
    <mergeCell ref="A3:E3"/>
    <mergeCell ref="A4:E4"/>
    <mergeCell ref="B14:C14"/>
    <mergeCell ref="D14:E14"/>
    <mergeCell ref="D18:E18"/>
    <mergeCell ref="D22:E22"/>
    <mergeCell ref="D21:E21"/>
    <mergeCell ref="A6:B6"/>
    <mergeCell ref="A7:C7"/>
    <mergeCell ref="A8:C8"/>
  </mergeCells>
  <printOptions horizontalCentered="1"/>
  <pageMargins left="0.31" right="0.25" top="0.52" bottom="0.67" header="0.23" footer="0.24"/>
  <pageSetup paperSize="9" scale="77" fitToHeight="0" orientation="portrait" r:id="rId11"/>
  <headerFooter alignWithMargins="0">
    <oddFooter>&amp;R&amp;"Book Antiqua,Bold"&amp;10Schedule-5/ Page &amp;P of &amp;N</oddFooter>
  </headerFooter>
  <ignoredErrors>
    <ignoredError sqref="D15" evalError="1"/>
  </ignoredErrors>
  <drawing r:id="rId1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9">
    <tabColor indexed="13"/>
  </sheetPr>
  <dimension ref="A1:F35"/>
  <sheetViews>
    <sheetView view="pageBreakPreview" zoomScale="70" zoomScaleSheetLayoutView="70" workbookViewId="0">
      <selection activeCell="A3" sqref="A3:D3"/>
    </sheetView>
  </sheetViews>
  <sheetFormatPr defaultColWidth="11.42578125" defaultRowHeight="16.5"/>
  <cols>
    <col min="1" max="1" width="12.140625" style="27" customWidth="1"/>
    <col min="2" max="2" width="31.42578125" style="27" customWidth="1"/>
    <col min="3" max="3" width="24" style="27" customWidth="1"/>
    <col min="4" max="4" width="39.28515625" style="27" customWidth="1"/>
    <col min="5" max="16384" width="11.42578125" style="106"/>
  </cols>
  <sheetData>
    <row r="1" spans="1:6" ht="18" customHeight="1">
      <c r="A1" s="107" t="str">
        <f>Cover!B3</f>
        <v>CC/NT/W-TW/DOM/A04/25/06315</v>
      </c>
      <c r="B1" s="108"/>
      <c r="C1" s="109"/>
      <c r="D1" s="110" t="s">
        <v>146</v>
      </c>
    </row>
    <row r="2" spans="1:6" ht="18" customHeight="1">
      <c r="A2" s="111"/>
      <c r="B2" s="112"/>
      <c r="C2" s="113"/>
      <c r="D2" s="113"/>
    </row>
    <row r="3" spans="1:6" ht="129" customHeight="1">
      <c r="A3" s="829" t="str">
        <f>Cover!$B$2</f>
        <v xml:space="preserve">Tower Package TW03 for Zing-Zingbar to Sissu portion of ±350 KV HVDC Pang-Kaithal Transmission Line associated with Transmission system for evacuation of RE power from renewable energy parks in Leh (5 GW Leh-Kaithal transmission corridor)
</v>
      </c>
      <c r="B3" s="829"/>
      <c r="C3" s="829"/>
      <c r="D3" s="829"/>
      <c r="E3" s="114"/>
      <c r="F3" s="114"/>
    </row>
    <row r="4" spans="1:6" ht="21.95" customHeight="1">
      <c r="A4" s="801" t="s">
        <v>147</v>
      </c>
      <c r="B4" s="801"/>
      <c r="C4" s="801"/>
      <c r="D4" s="801"/>
    </row>
    <row r="5" spans="1:6" ht="18" customHeight="1">
      <c r="A5" s="115"/>
    </row>
    <row r="6" spans="1:6" ht="18" customHeight="1">
      <c r="A6" s="758" t="s">
        <v>339</v>
      </c>
      <c r="B6" s="758"/>
      <c r="C6" s="4"/>
    </row>
    <row r="7" spans="1:6" ht="18" customHeight="1">
      <c r="A7" s="762">
        <f>'Sch-1'!A7</f>
        <v>0</v>
      </c>
      <c r="B7" s="762"/>
      <c r="C7" s="762"/>
      <c r="D7" s="88" t="s">
        <v>1</v>
      </c>
    </row>
    <row r="8" spans="1:6" ht="21.75" customHeight="1">
      <c r="A8" s="759" t="str">
        <f>"Bidder’s Name and Address  (" &amp; MID('Names of Bidder'!A9,9, 20) &amp; ") :"</f>
        <v>Bidder’s Name and Address  (Sole Bidder) :</v>
      </c>
      <c r="B8" s="759"/>
      <c r="C8" s="759"/>
      <c r="D8" s="89" t="str">
        <f>'Sch-1'!K8</f>
        <v>Contract Services</v>
      </c>
    </row>
    <row r="9" spans="1:6" ht="18" customHeight="1">
      <c r="A9" s="418" t="s">
        <v>12</v>
      </c>
      <c r="B9" s="418" t="str">
        <f>IF('Names of Bidder'!C9=0, "", 'Names of Bidder'!C9)</f>
        <v/>
      </c>
      <c r="C9" s="106"/>
      <c r="D9" s="89" t="str">
        <f>'Sch-1'!K9</f>
        <v>Power Grid Corporation of India Ltd.,</v>
      </c>
    </row>
    <row r="10" spans="1:6" ht="18" customHeight="1">
      <c r="A10" s="418" t="s">
        <v>11</v>
      </c>
      <c r="B10" s="235" t="str">
        <f>IF('Names of Bidder'!C10=0, "", 'Names of Bidder'!C10)</f>
        <v/>
      </c>
      <c r="C10" s="106"/>
      <c r="D10" s="89" t="str">
        <f>'Sch-1'!K10</f>
        <v>"Saudamini", Plot No.-2</v>
      </c>
    </row>
    <row r="11" spans="1:6" ht="18" customHeight="1">
      <c r="A11" s="375"/>
      <c r="B11" s="235" t="str">
        <f>IF('Names of Bidder'!C11=0, "", 'Names of Bidder'!C11)</f>
        <v/>
      </c>
      <c r="C11" s="106"/>
      <c r="D11" s="89" t="str">
        <f>'Sch-1'!K11</f>
        <v xml:space="preserve">Sector-29, </v>
      </c>
    </row>
    <row r="12" spans="1:6" ht="18" customHeight="1">
      <c r="A12" s="375"/>
      <c r="B12" s="235" t="str">
        <f>IF('Names of Bidder'!C12=0, "", 'Names of Bidder'!C12)</f>
        <v/>
      </c>
      <c r="C12" s="106"/>
      <c r="D12" s="89" t="str">
        <f>'Sch-1'!K12</f>
        <v>Gurgaon (Haryana) - 122001</v>
      </c>
    </row>
    <row r="13" spans="1:6" ht="18" customHeight="1" thickBot="1">
      <c r="A13" s="570"/>
      <c r="B13" s="570"/>
      <c r="C13" s="570"/>
      <c r="D13" s="88"/>
    </row>
    <row r="14" spans="1:6" ht="21.95" customHeight="1">
      <c r="A14" s="571" t="s">
        <v>129</v>
      </c>
      <c r="B14" s="827" t="s">
        <v>15</v>
      </c>
      <c r="C14" s="828"/>
      <c r="D14" s="572" t="s">
        <v>131</v>
      </c>
    </row>
    <row r="15" spans="1:6" ht="21.95" customHeight="1">
      <c r="A15" s="573" t="s">
        <v>134</v>
      </c>
      <c r="B15" s="824" t="s">
        <v>148</v>
      </c>
      <c r="C15" s="824"/>
      <c r="D15" s="574">
        <f>'Sch-1'!N136</f>
        <v>0</v>
      </c>
    </row>
    <row r="16" spans="1:6" ht="35.1" customHeight="1">
      <c r="A16" s="575"/>
      <c r="B16" s="825" t="s">
        <v>149</v>
      </c>
      <c r="C16" s="826"/>
      <c r="D16" s="576"/>
    </row>
    <row r="17" spans="1:6" ht="21.95" customHeight="1">
      <c r="A17" s="573" t="s">
        <v>136</v>
      </c>
      <c r="B17" s="824" t="s">
        <v>150</v>
      </c>
      <c r="C17" s="824"/>
      <c r="D17" s="574">
        <f>'Sch-2'!J136</f>
        <v>0</v>
      </c>
    </row>
    <row r="18" spans="1:6" ht="35.1" customHeight="1">
      <c r="A18" s="575"/>
      <c r="B18" s="825" t="s">
        <v>305</v>
      </c>
      <c r="C18" s="826"/>
      <c r="D18" s="576"/>
    </row>
    <row r="19" spans="1:6" ht="21.95" customHeight="1">
      <c r="A19" s="573" t="s">
        <v>138</v>
      </c>
      <c r="B19" s="824" t="s">
        <v>152</v>
      </c>
      <c r="C19" s="824"/>
      <c r="D19" s="574">
        <f>'Sch-3'!L125</f>
        <v>0</v>
      </c>
    </row>
    <row r="20" spans="1:6" ht="30" customHeight="1">
      <c r="A20" s="575"/>
      <c r="B20" s="825" t="s">
        <v>153</v>
      </c>
      <c r="C20" s="826"/>
      <c r="D20" s="576"/>
    </row>
    <row r="21" spans="1:6" ht="21.95" customHeight="1">
      <c r="A21" s="573" t="s">
        <v>139</v>
      </c>
      <c r="B21" s="824" t="s">
        <v>154</v>
      </c>
      <c r="C21" s="824"/>
      <c r="D21" s="577" t="s">
        <v>328</v>
      </c>
    </row>
    <row r="22" spans="1:6" ht="30" customHeight="1">
      <c r="A22" s="575"/>
      <c r="B22" s="825" t="s">
        <v>155</v>
      </c>
      <c r="C22" s="826"/>
      <c r="D22" s="576"/>
    </row>
    <row r="23" spans="1:6" ht="30" customHeight="1">
      <c r="A23" s="573">
        <v>5</v>
      </c>
      <c r="B23" s="824" t="s">
        <v>156</v>
      </c>
      <c r="C23" s="824"/>
      <c r="D23" s="574">
        <f>'Sch-5'!D19:E19</f>
        <v>0</v>
      </c>
    </row>
    <row r="24" spans="1:6" ht="23.25" customHeight="1">
      <c r="A24" s="575"/>
      <c r="B24" s="825" t="s">
        <v>157</v>
      </c>
      <c r="C24" s="826"/>
      <c r="D24" s="578"/>
    </row>
    <row r="25" spans="1:6" ht="21.95" customHeight="1">
      <c r="A25" s="573" t="s">
        <v>141</v>
      </c>
      <c r="B25" s="824" t="s">
        <v>158</v>
      </c>
      <c r="C25" s="824"/>
      <c r="D25" s="577" t="s">
        <v>328</v>
      </c>
    </row>
    <row r="26" spans="1:6" ht="35.1" customHeight="1">
      <c r="A26" s="575"/>
      <c r="B26" s="825" t="s">
        <v>159</v>
      </c>
      <c r="C26" s="826"/>
      <c r="D26" s="576"/>
    </row>
    <row r="27" spans="1:6" ht="18.75" customHeight="1">
      <c r="A27" s="820"/>
      <c r="B27" s="822" t="s">
        <v>336</v>
      </c>
      <c r="C27" s="822"/>
      <c r="D27" s="579"/>
    </row>
    <row r="28" spans="1:6" ht="18.75" customHeight="1" thickBot="1">
      <c r="A28" s="821"/>
      <c r="B28" s="823"/>
      <c r="C28" s="823"/>
      <c r="D28" s="580">
        <f>D15+D17+D19+D23</f>
        <v>0</v>
      </c>
    </row>
    <row r="29" spans="1:6" ht="18.75" customHeight="1">
      <c r="A29" s="125"/>
      <c r="B29" s="126"/>
      <c r="C29" s="126"/>
      <c r="D29" s="127"/>
    </row>
    <row r="30" spans="1:6" ht="27.95" customHeight="1">
      <c r="A30" s="125"/>
      <c r="B30" s="128"/>
      <c r="C30" s="128"/>
      <c r="D30" s="127"/>
    </row>
    <row r="31" spans="1:6" ht="27.95" customHeight="1">
      <c r="A31" s="129" t="s">
        <v>161</v>
      </c>
      <c r="B31" s="590" t="str">
        <f>'Sch-5 after discount'!B21</f>
        <v xml:space="preserve">  </v>
      </c>
      <c r="C31" s="128" t="s">
        <v>143</v>
      </c>
      <c r="D31" s="643" t="str">
        <f>'Sch-5 after discount'!D21</f>
        <v/>
      </c>
      <c r="F31" s="130"/>
    </row>
    <row r="32" spans="1:6" ht="27.95" customHeight="1">
      <c r="A32" s="129" t="s">
        <v>162</v>
      </c>
      <c r="B32" s="591" t="str">
        <f>'Sch-5 after discount'!B22</f>
        <v/>
      </c>
      <c r="C32" s="128" t="s">
        <v>145</v>
      </c>
      <c r="D32" s="643" t="str">
        <f>'Sch-5 after discount'!D22</f>
        <v/>
      </c>
      <c r="F32" s="111"/>
    </row>
    <row r="33" spans="1:6" ht="27.95" customHeight="1">
      <c r="A33" s="131"/>
      <c r="B33" s="112"/>
      <c r="C33" s="128"/>
      <c r="F33" s="111"/>
    </row>
    <row r="34" spans="1:6" ht="30" customHeight="1">
      <c r="A34" s="131"/>
      <c r="B34" s="112"/>
      <c r="C34" s="128"/>
      <c r="D34" s="131"/>
      <c r="F34" s="130"/>
    </row>
    <row r="35" spans="1:6" ht="30" customHeight="1">
      <c r="A35" s="132"/>
      <c r="B35" s="132"/>
      <c r="C35" s="133"/>
      <c r="E35" s="134"/>
    </row>
  </sheetData>
  <sheetProtection algorithmName="SHA-512" hashValue="xgjB2n1rHA9g2iDtJ9OkJibcU6w4yImHb8EzKUIi5mp0PXHBtL9dmBLvecdH1VFQJtMuBkKh8ikYWFzYvYZMww==" saltValue="e6aE7PMfMtG6h/G0emL/VA==" spinCount="100000" sheet="1" formatColumns="0" formatRows="0" selectLockedCells="1"/>
  <customSheetViews>
    <customSheetView guid="{89CB4E6A-722E-4E39-885D-E2A6D0D08321}" scale="145" showPageBreaks="1" printArea="1" view="pageBreakPreview" topLeftCell="A19">
      <selection activeCell="A3" sqref="A3:D3"/>
      <pageMargins left="0.5" right="0.38" top="0.56999999999999995" bottom="0.48" header="0.38" footer="0.24"/>
      <printOptions horizontalCentered="1"/>
      <pageSetup paperSize="9" scale="88" fitToHeight="0" orientation="portrait" r:id="rId1"/>
      <headerFooter alignWithMargins="0">
        <oddFooter>&amp;R&amp;"Book Antiqua,Bold"&amp;10Schedule-6/ Page &amp;P of &amp;N</oddFooter>
      </headerFooter>
    </customSheetView>
    <customSheetView guid="{915C64AD-BD67-44F0-9117-5B9D998BA799}" showPageBreaks="1" printArea="1" view="pageBreakPreview">
      <selection activeCell="D23" sqref="D23"/>
      <pageMargins left="0.5" right="0.38" top="0.56999999999999995" bottom="0.48" header="0.38" footer="0.24"/>
      <printOptions horizontalCentered="1"/>
      <pageSetup paperSize="9" scale="88" fitToHeight="0" orientation="portrait" r:id="rId2"/>
      <headerFooter alignWithMargins="0">
        <oddFooter>&amp;R&amp;"Book Antiqua,Bold"&amp;10Schedule-6/ Page &amp;P of &amp;N</oddFooter>
      </headerFooter>
    </customSheetView>
    <customSheetView guid="{18EA11B4-BD82-47BF-99FA-7AB19BF74D0B}" showPageBreaks="1" printArea="1" view="pageBreakPreview" topLeftCell="A13">
      <selection activeCell="D23" sqref="D23"/>
      <pageMargins left="0.5" right="0.38" top="0.56999999999999995" bottom="0.48" header="0.38" footer="0.24"/>
      <printOptions horizontalCentered="1"/>
      <pageSetup paperSize="9" scale="88" fitToHeight="0" orientation="portrait" r:id="rId3"/>
      <headerFooter alignWithMargins="0">
        <oddFooter>&amp;R&amp;"Book Antiqua,Bold"&amp;10Schedule-6/ Page &amp;P of &amp;N</oddFooter>
      </headerFooter>
    </customSheetView>
    <customSheetView guid="{CCA37BAE-906F-43D5-9FD9-B13563E4B9D7}" showPageBreaks="1" printArea="1" view="pageBreakPreview" topLeftCell="A10">
      <selection activeCell="A3" sqref="A3:D3"/>
      <pageMargins left="0.5" right="0.38" top="0.56999999999999995" bottom="0.48" header="0.38" footer="0.24"/>
      <printOptions horizontalCentered="1"/>
      <pageSetup paperSize="9" scale="88" fitToHeight="0" orientation="portrait" r:id="rId4"/>
      <headerFooter alignWithMargins="0">
        <oddFooter>&amp;R&amp;"Book Antiqua,Bold"&amp;10Schedule-6/ Page &amp;P of &amp;N</oddFooter>
      </headerFooter>
    </customSheetView>
    <customSheetView guid="{99CA2F10-F926-46DC-8609-4EAE5B9F3585}" showPageBreaks="1" printArea="1" view="pageBreakPreview" topLeftCell="A10">
      <selection activeCell="D31" sqref="D31:D32"/>
      <pageMargins left="0.5" right="0.38" top="0.56999999999999995" bottom="0.48" header="0.38" footer="0.24"/>
      <printOptions horizontalCentered="1"/>
      <pageSetup paperSize="9" scale="88" fitToHeight="0" orientation="portrait" r:id="rId5"/>
      <headerFooter alignWithMargins="0">
        <oddFooter>&amp;R&amp;"Book Antiqua,Bold"&amp;10Schedule-6/ Page &amp;P of &amp;N</oddFooter>
      </headerFooter>
    </customSheetView>
    <customSheetView guid="{63D51328-7CBC-4A1E-B96D-BAE91416501B}" showPageBreaks="1" printArea="1" view="pageBreakPreview">
      <selection activeCell="D16" sqref="D16"/>
      <pageMargins left="0.5" right="0.38" top="0.56999999999999995" bottom="0.48" header="0.38" footer="0.24"/>
      <printOptions horizontalCentered="1"/>
      <pageSetup paperSize="9" scale="88" fitToHeight="0" orientation="portrait" r:id="rId6"/>
      <headerFooter alignWithMargins="0">
        <oddFooter>&amp;R&amp;"Book Antiqua,Bold"&amp;10Schedule-6/ Page &amp;P of &amp;N</oddFooter>
      </headerFooter>
    </customSheetView>
    <customSheetView guid="{3C00DDA0-7DDE-4169-A739-550DAF5DCF8D}" showPageBreaks="1" printArea="1" view="pageBreakPreview">
      <selection activeCell="F23" sqref="F23"/>
      <pageMargins left="0.5" right="0.38" top="0.56999999999999995" bottom="0.48" header="0.38" footer="0.24"/>
      <printOptions horizontalCentered="1"/>
      <pageSetup paperSize="9" scale="88" fitToHeight="0" orientation="portrait" r:id="rId7"/>
      <headerFooter alignWithMargins="0">
        <oddFooter>&amp;R&amp;"Book Antiqua,Bold"&amp;10Schedule-6/ Page &amp;P of &amp;N</oddFooter>
      </headerFooter>
    </customSheetView>
    <customSheetView guid="{357C9841-BEC3-434B-AC63-C04FB4321BA3}" showPageBreaks="1" printArea="1" view="pageBreakPreview" topLeftCell="A22">
      <selection activeCell="B30" sqref="B30"/>
      <pageMargins left="0.5" right="0.38" top="0.56999999999999995" bottom="0.48" header="0.38" footer="0.24"/>
      <printOptions horizontalCentered="1"/>
      <pageSetup paperSize="9" scale="88" fitToHeight="0" orientation="portrait" r:id="rId8"/>
      <headerFooter alignWithMargins="0">
        <oddFooter>&amp;R&amp;"Book Antiqua,Bold"&amp;10Schedule-6/ Page &amp;P of &amp;N</oddFooter>
      </headerFooter>
    </customSheetView>
    <customSheetView guid="{B96E710B-6DD7-4DE1-95AB-C9EE060CD030}" showPageBreaks="1" printArea="1" view="pageBreakPreview">
      <selection activeCell="D16" sqref="D16"/>
      <pageMargins left="0.5" right="0.38" top="0.56999999999999995" bottom="0.48" header="0.38" footer="0.24"/>
      <printOptions horizontalCentered="1"/>
      <pageSetup paperSize="9" scale="88" fitToHeight="0" orientation="portrait" r:id="rId9"/>
      <headerFooter alignWithMargins="0">
        <oddFooter>&amp;R&amp;"Book Antiqua,Bold"&amp;10Schedule-6/ Page &amp;P of &amp;N</oddFooter>
      </headerFooter>
    </customSheetView>
    <customSheetView guid="{A58DB4DF-40C7-4BEB-B85E-6BD6F54941CF}" showPageBreaks="1" printArea="1" view="pageBreakPreview">
      <selection activeCell="D23" sqref="D23"/>
      <pageMargins left="0.5" right="0.38" top="0.56999999999999995" bottom="0.48" header="0.38" footer="0.24"/>
      <printOptions horizontalCentered="1"/>
      <pageSetup paperSize="9" scale="88" fitToHeight="0" orientation="portrait" r:id="rId10"/>
      <headerFooter alignWithMargins="0">
        <oddFooter>&amp;R&amp;"Book Antiqua,Bold"&amp;10Schedule-6/ Page &amp;P of &amp;N</oddFooter>
      </headerFooter>
    </customSheetView>
    <customSheetView guid="{889C3D82-0A24-4765-A688-A80A782F5056}" scale="145" showPageBreaks="1" printArea="1" view="pageBreakPreview" topLeftCell="A19">
      <selection activeCell="A3" sqref="A3:D3"/>
      <pageMargins left="0.5" right="0.38" top="0.56999999999999995" bottom="0.48" header="0.38" footer="0.24"/>
      <printOptions horizontalCentered="1"/>
      <pageSetup paperSize="9" scale="88" fitToHeight="0" orientation="portrait" r:id="rId11"/>
      <headerFooter alignWithMargins="0">
        <oddFooter>&amp;R&amp;"Book Antiqua,Bold"&amp;10Schedule-6/ Page &amp;P of &amp;N</oddFooter>
      </headerFooter>
    </customSheetView>
  </customSheetViews>
  <mergeCells count="20">
    <mergeCell ref="A3:D3"/>
    <mergeCell ref="A4:D4"/>
    <mergeCell ref="A7:C7"/>
    <mergeCell ref="A6:B6"/>
    <mergeCell ref="A8:C8"/>
    <mergeCell ref="B14:C14"/>
    <mergeCell ref="B15:C15"/>
    <mergeCell ref="B25:C25"/>
    <mergeCell ref="B23:C23"/>
    <mergeCell ref="B24:C24"/>
    <mergeCell ref="B16:C16"/>
    <mergeCell ref="B17:C17"/>
    <mergeCell ref="B18:C18"/>
    <mergeCell ref="B22:C22"/>
    <mergeCell ref="A27:A28"/>
    <mergeCell ref="B27:C28"/>
    <mergeCell ref="B19:C19"/>
    <mergeCell ref="B20:C20"/>
    <mergeCell ref="B21:C21"/>
    <mergeCell ref="B26:C26"/>
  </mergeCells>
  <printOptions horizontalCentered="1"/>
  <pageMargins left="0.5" right="0.38" top="0.56999999999999995" bottom="0.48" header="0.38" footer="0.24"/>
  <pageSetup paperSize="9" scale="88" fitToHeight="0" orientation="portrait" r:id="rId12"/>
  <headerFooter alignWithMargins="0">
    <oddFooter>&amp;R&amp;"Book Antiqua,Bold"&amp;10Schedule-6/ Page &amp;P of &amp;N</oddFooter>
  </headerFooter>
  <drawing r:id="rId1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22">
    <tabColor rgb="FFFF0000"/>
  </sheetPr>
  <dimension ref="A1:F34"/>
  <sheetViews>
    <sheetView view="pageBreakPreview" topLeftCell="A10" zoomScaleSheetLayoutView="100" workbookViewId="0">
      <selection activeCell="D16" sqref="D16"/>
    </sheetView>
  </sheetViews>
  <sheetFormatPr defaultColWidth="11.42578125" defaultRowHeight="16.5"/>
  <cols>
    <col min="1" max="1" width="12.140625" style="27" customWidth="1"/>
    <col min="2" max="2" width="31.42578125" style="27" customWidth="1"/>
    <col min="3" max="3" width="24" style="27" customWidth="1"/>
    <col min="4" max="4" width="39.28515625" style="27" customWidth="1"/>
    <col min="5" max="16384" width="11.42578125" style="106"/>
  </cols>
  <sheetData>
    <row r="1" spans="1:6" ht="18" customHeight="1">
      <c r="A1" s="107" t="str">
        <f>Cover!B3</f>
        <v>CC/NT/W-TW/DOM/A04/25/06315</v>
      </c>
      <c r="B1" s="108"/>
      <c r="C1" s="109"/>
      <c r="D1" s="110" t="s">
        <v>163</v>
      </c>
    </row>
    <row r="2" spans="1:6" ht="18" customHeight="1">
      <c r="A2" s="111"/>
      <c r="B2" s="112"/>
      <c r="C2" s="113"/>
      <c r="D2" s="113"/>
    </row>
    <row r="3" spans="1:6" ht="73.5" customHeight="1">
      <c r="A3" s="831" t="str">
        <f>Cover!$B$2</f>
        <v xml:space="preserve">Tower Package TW03 for Zing-Zingbar to Sissu portion of ±350 KV HVDC Pang-Kaithal Transmission Line associated with Transmission system for evacuation of RE power from renewable energy parks in Leh (5 GW Leh-Kaithal transmission corridor)
</v>
      </c>
      <c r="B3" s="831"/>
      <c r="C3" s="831"/>
      <c r="D3" s="831"/>
      <c r="E3" s="114"/>
      <c r="F3" s="114"/>
    </row>
    <row r="4" spans="1:6" ht="21.95" customHeight="1">
      <c r="A4" s="801" t="s">
        <v>147</v>
      </c>
      <c r="B4" s="801"/>
      <c r="C4" s="801"/>
      <c r="D4" s="801"/>
    </row>
    <row r="5" spans="1:6" ht="18" customHeight="1">
      <c r="A5" s="115"/>
    </row>
    <row r="6" spans="1:6" ht="18" customHeight="1">
      <c r="A6" s="24" t="e">
        <f>'Sch-1'!#REF!</f>
        <v>#REF!</v>
      </c>
      <c r="D6" s="88" t="s">
        <v>1</v>
      </c>
    </row>
    <row r="7" spans="1:6" ht="36" customHeight="1">
      <c r="A7" s="832" t="str">
        <f>'Sch-1'!A8</f>
        <v>Bidder’s Name and Address  (Sole Bidder) :</v>
      </c>
      <c r="B7" s="832"/>
      <c r="C7" s="832"/>
      <c r="D7" s="89" t="str">
        <f>'Sch-1'!K8</f>
        <v>Contract Services</v>
      </c>
    </row>
    <row r="8" spans="1:6" ht="18" customHeight="1">
      <c r="A8" s="28" t="s">
        <v>31</v>
      </c>
      <c r="B8" s="830" t="str">
        <f>IF('Sch-1'!C9=0, "", 'Sch-1'!C9)</f>
        <v/>
      </c>
      <c r="C8" s="830"/>
      <c r="D8" s="89" t="str">
        <f>'Sch-1'!K9</f>
        <v>Power Grid Corporation of India Ltd.,</v>
      </c>
    </row>
    <row r="9" spans="1:6" ht="18" customHeight="1">
      <c r="A9" s="28" t="s">
        <v>32</v>
      </c>
      <c r="B9" s="830" t="str">
        <f>IF('Sch-1'!C10=0, "", 'Sch-1'!C10)</f>
        <v/>
      </c>
      <c r="C9" s="830"/>
      <c r="D9" s="89" t="str">
        <f>'Sch-1'!K10</f>
        <v>"Saudamini", Plot No.-2</v>
      </c>
    </row>
    <row r="10" spans="1:6" ht="18" customHeight="1">
      <c r="A10" s="29"/>
      <c r="B10" s="830" t="str">
        <f>IF('Sch-1'!C11=0, "", 'Sch-1'!C11)</f>
        <v/>
      </c>
      <c r="C10" s="830"/>
      <c r="D10" s="89" t="str">
        <f>'Sch-1'!K11</f>
        <v xml:space="preserve">Sector-29, </v>
      </c>
    </row>
    <row r="11" spans="1:6" ht="18" customHeight="1">
      <c r="A11" s="29"/>
      <c r="B11" s="830" t="str">
        <f>IF('Sch-1'!C12=0, "", 'Sch-1'!C12)</f>
        <v/>
      </c>
      <c r="C11" s="830"/>
      <c r="D11" s="89" t="str">
        <f>'Sch-1'!K12</f>
        <v>Gurgaon (Haryana) - 122001</v>
      </c>
    </row>
    <row r="12" spans="1:6" ht="18" customHeight="1">
      <c r="A12" s="116"/>
      <c r="B12" s="116"/>
      <c r="C12" s="116"/>
      <c r="D12" s="88"/>
    </row>
    <row r="13" spans="1:6" ht="21.95" customHeight="1">
      <c r="A13" s="117" t="s">
        <v>129</v>
      </c>
      <c r="B13" s="835" t="s">
        <v>15</v>
      </c>
      <c r="C13" s="836"/>
      <c r="D13" s="118" t="s">
        <v>131</v>
      </c>
    </row>
    <row r="14" spans="1:6" ht="21.95" customHeight="1">
      <c r="A14" s="90" t="s">
        <v>134</v>
      </c>
      <c r="B14" s="824" t="s">
        <v>148</v>
      </c>
      <c r="C14" s="824"/>
      <c r="D14" s="119"/>
    </row>
    <row r="15" spans="1:6" ht="35.1" customHeight="1">
      <c r="A15" s="120"/>
      <c r="B15" s="825" t="s">
        <v>149</v>
      </c>
      <c r="C15" s="826"/>
      <c r="D15" s="121"/>
    </row>
    <row r="16" spans="1:6" ht="21.95" customHeight="1">
      <c r="A16" s="90" t="s">
        <v>136</v>
      </c>
      <c r="B16" s="824" t="s">
        <v>150</v>
      </c>
      <c r="C16" s="824"/>
      <c r="D16" s="119"/>
    </row>
    <row r="17" spans="1:6" ht="35.1" customHeight="1">
      <c r="A17" s="120"/>
      <c r="B17" s="825" t="s">
        <v>151</v>
      </c>
      <c r="C17" s="826"/>
      <c r="D17" s="121"/>
    </row>
    <row r="18" spans="1:6" ht="21.95" customHeight="1">
      <c r="A18" s="90" t="s">
        <v>138</v>
      </c>
      <c r="B18" s="824" t="s">
        <v>152</v>
      </c>
      <c r="C18" s="824"/>
      <c r="D18" s="119"/>
    </row>
    <row r="19" spans="1:6" ht="30" customHeight="1">
      <c r="A19" s="120"/>
      <c r="B19" s="825" t="s">
        <v>153</v>
      </c>
      <c r="C19" s="826"/>
      <c r="D19" s="121"/>
    </row>
    <row r="20" spans="1:6" ht="21.95" customHeight="1">
      <c r="A20" s="90" t="s">
        <v>139</v>
      </c>
      <c r="B20" s="824" t="s">
        <v>154</v>
      </c>
      <c r="C20" s="824"/>
      <c r="D20" s="122"/>
    </row>
    <row r="21" spans="1:6" ht="30" customHeight="1">
      <c r="A21" s="120"/>
      <c r="B21" s="825" t="s">
        <v>155</v>
      </c>
      <c r="C21" s="826"/>
      <c r="D21" s="121"/>
    </row>
    <row r="22" spans="1:6" ht="30" customHeight="1">
      <c r="A22" s="90">
        <v>5</v>
      </c>
      <c r="B22" s="824" t="s">
        <v>156</v>
      </c>
      <c r="C22" s="824"/>
      <c r="D22" s="119"/>
    </row>
    <row r="23" spans="1:6" ht="33" customHeight="1">
      <c r="A23" s="120"/>
      <c r="B23" s="825" t="s">
        <v>157</v>
      </c>
      <c r="C23" s="826"/>
      <c r="D23" s="135"/>
    </row>
    <row r="24" spans="1:6" ht="21.95" customHeight="1">
      <c r="A24" s="90" t="s">
        <v>141</v>
      </c>
      <c r="B24" s="824" t="s">
        <v>158</v>
      </c>
      <c r="C24" s="824"/>
      <c r="D24" s="122"/>
    </row>
    <row r="25" spans="1:6" ht="35.1" customHeight="1">
      <c r="A25" s="120"/>
      <c r="B25" s="825" t="s">
        <v>159</v>
      </c>
      <c r="C25" s="826"/>
      <c r="D25" s="121"/>
    </row>
    <row r="26" spans="1:6" ht="24" customHeight="1">
      <c r="A26" s="833"/>
      <c r="B26" s="834" t="s">
        <v>160</v>
      </c>
      <c r="C26" s="834"/>
      <c r="D26" s="123"/>
    </row>
    <row r="27" spans="1:6" ht="25.5" customHeight="1">
      <c r="A27" s="833"/>
      <c r="B27" s="834"/>
      <c r="C27" s="834"/>
      <c r="D27" s="124"/>
    </row>
    <row r="28" spans="1:6" ht="18.75" customHeight="1">
      <c r="A28" s="125"/>
      <c r="B28" s="126"/>
      <c r="C28" s="126"/>
      <c r="D28" s="127"/>
    </row>
    <row r="29" spans="1:6" ht="27.95" customHeight="1">
      <c r="A29" s="125"/>
      <c r="B29" s="126"/>
      <c r="C29" s="128"/>
      <c r="D29" s="127"/>
    </row>
    <row r="30" spans="1:6" ht="27.95" customHeight="1">
      <c r="A30" s="129" t="s">
        <v>161</v>
      </c>
      <c r="B30" s="93"/>
      <c r="C30" s="128" t="s">
        <v>143</v>
      </c>
      <c r="D30" s="93"/>
      <c r="F30" s="130"/>
    </row>
    <row r="31" spans="1:6" ht="27.95" customHeight="1">
      <c r="A31" s="129" t="s">
        <v>162</v>
      </c>
      <c r="B31" s="93"/>
      <c r="C31" s="128" t="s">
        <v>145</v>
      </c>
      <c r="D31" s="93"/>
      <c r="F31" s="111"/>
    </row>
    <row r="32" spans="1:6" ht="27.95" customHeight="1">
      <c r="A32" s="131"/>
      <c r="B32" s="112"/>
      <c r="C32" s="128"/>
      <c r="F32" s="111"/>
    </row>
    <row r="33" spans="1:6" ht="30" customHeight="1">
      <c r="A33" s="131"/>
      <c r="B33" s="112"/>
      <c r="C33" s="128"/>
      <c r="D33" s="131"/>
      <c r="F33" s="130"/>
    </row>
    <row r="34" spans="1:6" ht="30" customHeight="1">
      <c r="A34" s="132"/>
      <c r="B34" s="132"/>
      <c r="C34" s="133"/>
      <c r="E34" s="134"/>
    </row>
  </sheetData>
  <sheetProtection selectLockedCells="1"/>
  <customSheetViews>
    <customSheetView guid="{89CB4E6A-722E-4E39-885D-E2A6D0D08321}"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1"/>
      <headerFooter alignWithMargins="0">
        <oddFooter>&amp;R&amp;"Book Antiqua,Bold"&amp;10Schedule-6/ Page &amp;P of &amp;N</oddFooter>
      </headerFooter>
    </customSheetView>
    <customSheetView guid="{915C64AD-BD67-44F0-9117-5B9D998BA799}"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2"/>
      <headerFooter alignWithMargins="0">
        <oddFooter>&amp;R&amp;"Book Antiqua,Bold"&amp;10Schedule-6/ Page &amp;P of &amp;N</oddFooter>
      </headerFooter>
    </customSheetView>
    <customSheetView guid="{18EA11B4-BD82-47BF-99FA-7AB19BF74D0B}"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3"/>
      <headerFooter alignWithMargins="0">
        <oddFooter>&amp;R&amp;"Book Antiqua,Bold"&amp;10Schedule-6/ Page &amp;P of &amp;N</oddFooter>
      </headerFooter>
    </customSheetView>
    <customSheetView guid="{CCA37BAE-906F-43D5-9FD9-B13563E4B9D7}"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4"/>
      <headerFooter alignWithMargins="0">
        <oddFooter>&amp;R&amp;"Book Antiqua,Bold"&amp;10Schedule-6/ Page &amp;P of &amp;N</oddFooter>
      </headerFooter>
    </customSheetView>
    <customSheetView guid="{99CA2F10-F926-46DC-8609-4EAE5B9F3585}"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5"/>
      <headerFooter alignWithMargins="0">
        <oddFooter>&amp;R&amp;"Book Antiqua,Bold"&amp;10Schedule-6/ Page &amp;P of &amp;N</oddFooter>
      </headerFooter>
    </customSheetView>
    <customSheetView guid="{63D51328-7CBC-4A1E-B96D-BAE91416501B}"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6"/>
      <headerFooter alignWithMargins="0">
        <oddFooter>&amp;R&amp;"Book Antiqua,Bold"&amp;10Schedule-6/ Page &amp;P of &amp;N</oddFooter>
      </headerFooter>
    </customSheetView>
    <customSheetView guid="{3C00DDA0-7DDE-4169-A739-550DAF5DCF8D}"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7"/>
      <headerFooter alignWithMargins="0">
        <oddFooter>&amp;R&amp;"Book Antiqua,Bold"&amp;10Schedule-6/ Page &amp;P of &amp;N</oddFooter>
      </headerFooter>
    </customSheetView>
    <customSheetView guid="{357C9841-BEC3-434B-AC63-C04FB4321BA3}" showPageBreaks="1" printArea="1" state="hidden" view="pageBreakPreview" topLeftCell="A10">
      <selection activeCell="D14" sqref="D14"/>
      <pageMargins left="0.5" right="0.38" top="0.56999999999999995" bottom="0.48" header="0.38" footer="0.24"/>
      <printOptions horizontalCentered="1"/>
      <pageSetup paperSize="9" scale="88" fitToHeight="0" orientation="portrait" r:id="rId8"/>
      <headerFooter alignWithMargins="0">
        <oddFooter>&amp;R&amp;"Book Antiqua,Bold"&amp;10Schedule-6/ Page &amp;P of &amp;N</oddFooter>
      </headerFooter>
    </customSheetView>
    <customSheetView guid="{B96E710B-6DD7-4DE1-95AB-C9EE060CD030}"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9"/>
      <headerFooter alignWithMargins="0">
        <oddFooter>&amp;R&amp;"Book Antiqua,Bold"&amp;10Schedule-6/ Page &amp;P of &amp;N</oddFooter>
      </headerFooter>
    </customSheetView>
    <customSheetView guid="{A58DB4DF-40C7-4BEB-B85E-6BD6F54941CF}"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10"/>
      <headerFooter alignWithMargins="0">
        <oddFooter>&amp;R&amp;"Book Antiqua,Bold"&amp;10Schedule-6/ Page &amp;P of &amp;N</oddFooter>
      </headerFooter>
    </customSheetView>
    <customSheetView guid="{889C3D82-0A24-4765-A688-A80A782F5056}"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11"/>
      <headerFooter alignWithMargins="0">
        <oddFooter>&amp;R&amp;"Book Antiqua,Bold"&amp;10Schedule-6/ Page &amp;P of &amp;N</oddFooter>
      </headerFooter>
    </customSheetView>
  </customSheetViews>
  <mergeCells count="22">
    <mergeCell ref="B13:C13"/>
    <mergeCell ref="B14:C14"/>
    <mergeCell ref="B24:C24"/>
    <mergeCell ref="B25:C25"/>
    <mergeCell ref="B15:C15"/>
    <mergeCell ref="B16:C16"/>
    <mergeCell ref="B17:C17"/>
    <mergeCell ref="A26:A27"/>
    <mergeCell ref="B26:C27"/>
    <mergeCell ref="B18:C18"/>
    <mergeCell ref="B19:C19"/>
    <mergeCell ref="B20:C20"/>
    <mergeCell ref="B21:C21"/>
    <mergeCell ref="B22:C22"/>
    <mergeCell ref="B23:C23"/>
    <mergeCell ref="B11:C11"/>
    <mergeCell ref="A3:D3"/>
    <mergeCell ref="A4:D4"/>
    <mergeCell ref="A7:C7"/>
    <mergeCell ref="B8:C8"/>
    <mergeCell ref="B9:C9"/>
    <mergeCell ref="B10:C10"/>
  </mergeCells>
  <printOptions horizontalCentered="1"/>
  <pageMargins left="0.5" right="0.38" top="0.56999999999999995" bottom="0.48" header="0.38" footer="0.24"/>
  <pageSetup paperSize="9" scale="88" fitToHeight="0" orientation="portrait" r:id="rId12"/>
  <headerFooter alignWithMargins="0">
    <oddFooter>&amp;R&amp;"Book Antiqua,Bold"&amp;10Schedule-6/ Page &amp;P of &amp;N</oddFooter>
  </headerFooter>
  <drawing r:id="rId1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5">
    <tabColor indexed="13"/>
  </sheetPr>
  <dimension ref="A1:F35"/>
  <sheetViews>
    <sheetView view="pageBreakPreview" zoomScale="70" zoomScaleSheetLayoutView="70" workbookViewId="0">
      <selection activeCell="A3" sqref="A3:D3"/>
    </sheetView>
  </sheetViews>
  <sheetFormatPr defaultColWidth="11.42578125" defaultRowHeight="16.5"/>
  <cols>
    <col min="1" max="1" width="12.140625" style="27" customWidth="1"/>
    <col min="2" max="2" width="31.42578125" style="27" customWidth="1"/>
    <col min="3" max="3" width="24" style="27" customWidth="1"/>
    <col min="4" max="4" width="39.28515625" style="27" customWidth="1"/>
    <col min="5" max="5" width="18.42578125" style="106" hidden="1" customWidth="1"/>
    <col min="6" max="6" width="18.7109375" style="106" hidden="1" customWidth="1"/>
    <col min="7" max="16384" width="11.42578125" style="106"/>
  </cols>
  <sheetData>
    <row r="1" spans="1:6" ht="18" customHeight="1">
      <c r="A1" s="107" t="str">
        <f>Cover!B3</f>
        <v>CC/NT/W-TW/DOM/A04/25/06315</v>
      </c>
      <c r="B1" s="108"/>
      <c r="C1" s="109"/>
      <c r="D1" s="110" t="s">
        <v>146</v>
      </c>
    </row>
    <row r="2" spans="1:6" ht="18" customHeight="1">
      <c r="A2" s="111"/>
      <c r="B2" s="112"/>
      <c r="C2" s="113"/>
      <c r="D2" s="113"/>
    </row>
    <row r="3" spans="1:6" ht="128.25" customHeight="1">
      <c r="A3" s="800" t="str">
        <f>Cover!$B$2</f>
        <v xml:space="preserve">Tower Package TW03 for Zing-Zingbar to Sissu portion of ±350 KV HVDC Pang-Kaithal Transmission Line associated with Transmission system for evacuation of RE power from renewable energy parks in Leh (5 GW Leh-Kaithal transmission corridor)
</v>
      </c>
      <c r="B3" s="800"/>
      <c r="C3" s="800"/>
      <c r="D3" s="800"/>
      <c r="E3" s="114"/>
      <c r="F3" s="114"/>
    </row>
    <row r="4" spans="1:6" ht="21.95" customHeight="1">
      <c r="A4" s="801" t="s">
        <v>147</v>
      </c>
      <c r="B4" s="801"/>
      <c r="C4" s="801"/>
      <c r="D4" s="801"/>
    </row>
    <row r="5" spans="1:6" ht="18" customHeight="1">
      <c r="A5" s="115"/>
    </row>
    <row r="6" spans="1:6" ht="18" customHeight="1">
      <c r="A6" s="758" t="s">
        <v>339</v>
      </c>
      <c r="B6" s="758"/>
      <c r="C6" s="4"/>
    </row>
    <row r="7" spans="1:6" ht="18" customHeight="1">
      <c r="A7" s="762">
        <f>'Sch-1'!A7</f>
        <v>0</v>
      </c>
      <c r="B7" s="762"/>
      <c r="C7" s="762"/>
      <c r="D7" s="88" t="s">
        <v>1</v>
      </c>
    </row>
    <row r="8" spans="1:6" ht="22.5" customHeight="1">
      <c r="A8" s="759" t="str">
        <f>"Bidder’s Name and Address  (" &amp; MID('Names of Bidder'!A9,9, 20) &amp; ") :"</f>
        <v>Bidder’s Name and Address  (Sole Bidder) :</v>
      </c>
      <c r="B8" s="759"/>
      <c r="C8" s="759"/>
      <c r="D8" s="89" t="str">
        <f>'Sch-1'!K8</f>
        <v>Contract Services</v>
      </c>
    </row>
    <row r="9" spans="1:6" ht="18" customHeight="1">
      <c r="A9" s="418" t="s">
        <v>12</v>
      </c>
      <c r="B9" s="418" t="str">
        <f>IF('Names of Bidder'!C9=0, "", 'Names of Bidder'!C9)</f>
        <v/>
      </c>
      <c r="C9" s="106"/>
      <c r="D9" s="89" t="str">
        <f>'Sch-1'!K9</f>
        <v>Power Grid Corporation of India Ltd.,</v>
      </c>
    </row>
    <row r="10" spans="1:6" ht="18" customHeight="1">
      <c r="A10" s="418" t="s">
        <v>11</v>
      </c>
      <c r="B10" s="235" t="str">
        <f>IF('Names of Bidder'!C10=0, "", 'Names of Bidder'!C10)</f>
        <v/>
      </c>
      <c r="C10" s="106"/>
      <c r="D10" s="89" t="str">
        <f>'Sch-1'!K10</f>
        <v>"Saudamini", Plot No.-2</v>
      </c>
    </row>
    <row r="11" spans="1:6" ht="18" customHeight="1">
      <c r="A11" s="375"/>
      <c r="B11" s="235" t="str">
        <f>IF('Names of Bidder'!C11=0, "", 'Names of Bidder'!C11)</f>
        <v/>
      </c>
      <c r="C11" s="106"/>
      <c r="D11" s="89" t="str">
        <f>'Sch-1'!K11</f>
        <v xml:space="preserve">Sector-29, </v>
      </c>
    </row>
    <row r="12" spans="1:6" ht="18" customHeight="1">
      <c r="A12" s="375"/>
      <c r="B12" s="235" t="str">
        <f>IF('Names of Bidder'!C12=0, "", 'Names of Bidder'!C12)</f>
        <v/>
      </c>
      <c r="C12" s="106"/>
      <c r="D12" s="89" t="str">
        <f>'Sch-1'!K12</f>
        <v>Gurgaon (Haryana) - 122001</v>
      </c>
    </row>
    <row r="13" spans="1:6" ht="18" customHeight="1" thickBot="1">
      <c r="A13" s="570"/>
      <c r="B13" s="570"/>
      <c r="C13" s="570"/>
      <c r="D13" s="88"/>
    </row>
    <row r="14" spans="1:6" ht="21.95" customHeight="1">
      <c r="A14" s="571" t="s">
        <v>129</v>
      </c>
      <c r="B14" s="827" t="s">
        <v>15</v>
      </c>
      <c r="C14" s="828"/>
      <c r="D14" s="572" t="s">
        <v>131</v>
      </c>
      <c r="E14" s="548" t="s">
        <v>349</v>
      </c>
      <c r="F14" s="549" t="s">
        <v>348</v>
      </c>
    </row>
    <row r="15" spans="1:6" ht="21.95" customHeight="1">
      <c r="A15" s="573" t="s">
        <v>134</v>
      </c>
      <c r="B15" s="824" t="s">
        <v>148</v>
      </c>
      <c r="C15" s="824"/>
      <c r="D15" s="574">
        <f>E15*F15</f>
        <v>0</v>
      </c>
      <c r="E15" s="550">
        <f>'Sch-6'!D15</f>
        <v>0</v>
      </c>
      <c r="F15" s="567">
        <f>IF(Discount!H36&lt;0,0,Discount!H36)</f>
        <v>0</v>
      </c>
    </row>
    <row r="16" spans="1:6" ht="35.1" customHeight="1">
      <c r="A16" s="575"/>
      <c r="B16" s="825" t="s">
        <v>149</v>
      </c>
      <c r="C16" s="826"/>
      <c r="D16" s="576"/>
      <c r="E16" s="552"/>
      <c r="F16" s="567"/>
    </row>
    <row r="17" spans="1:6" ht="21.95" customHeight="1">
      <c r="A17" s="573" t="s">
        <v>136</v>
      </c>
      <c r="B17" s="824" t="s">
        <v>150</v>
      </c>
      <c r="C17" s="824"/>
      <c r="D17" s="574">
        <f>E17*F17</f>
        <v>0</v>
      </c>
      <c r="E17" s="550">
        <f>'Sch-6'!D17</f>
        <v>0</v>
      </c>
      <c r="F17" s="567">
        <f>IF(Discount!I36&lt;0,0,Discount!I36)</f>
        <v>0</v>
      </c>
    </row>
    <row r="18" spans="1:6" ht="35.1" customHeight="1">
      <c r="A18" s="575"/>
      <c r="B18" s="825" t="s">
        <v>305</v>
      </c>
      <c r="C18" s="826"/>
      <c r="D18" s="576"/>
      <c r="E18" s="552"/>
      <c r="F18" s="567"/>
    </row>
    <row r="19" spans="1:6" ht="21.95" customHeight="1">
      <c r="A19" s="573" t="s">
        <v>138</v>
      </c>
      <c r="B19" s="824" t="s">
        <v>152</v>
      </c>
      <c r="C19" s="824"/>
      <c r="D19" s="574">
        <f>E19*F19</f>
        <v>0</v>
      </c>
      <c r="E19" s="550">
        <f>'Sch-6'!D19</f>
        <v>0</v>
      </c>
      <c r="F19" s="567">
        <f>IF(Discount!J36&lt;0,0,Discount!J36)</f>
        <v>0</v>
      </c>
    </row>
    <row r="20" spans="1:6" ht="30" customHeight="1">
      <c r="A20" s="575"/>
      <c r="B20" s="825" t="s">
        <v>153</v>
      </c>
      <c r="C20" s="826"/>
      <c r="D20" s="576"/>
      <c r="E20" s="552"/>
      <c r="F20" s="551"/>
    </row>
    <row r="21" spans="1:6" ht="21.95" customHeight="1">
      <c r="A21" s="573" t="s">
        <v>139</v>
      </c>
      <c r="B21" s="824" t="s">
        <v>154</v>
      </c>
      <c r="C21" s="824"/>
      <c r="D21" s="577" t="s">
        <v>328</v>
      </c>
      <c r="E21" s="552"/>
      <c r="F21" s="551"/>
    </row>
    <row r="22" spans="1:6" ht="30" customHeight="1">
      <c r="A22" s="575"/>
      <c r="B22" s="825" t="s">
        <v>155</v>
      </c>
      <c r="C22" s="826"/>
      <c r="D22" s="576"/>
      <c r="E22" s="552"/>
      <c r="F22" s="551"/>
    </row>
    <row r="23" spans="1:6" ht="30" customHeight="1">
      <c r="A23" s="573">
        <v>5</v>
      </c>
      <c r="B23" s="824" t="s">
        <v>156</v>
      </c>
      <c r="C23" s="824"/>
      <c r="D23" s="574">
        <f>IF('Sch-5 after discount'!D19&lt;0,0,'Sch-5 after discount'!D19)</f>
        <v>0</v>
      </c>
      <c r="E23" s="552"/>
      <c r="F23" s="551"/>
    </row>
    <row r="24" spans="1:6" ht="25.5" customHeight="1">
      <c r="A24" s="575"/>
      <c r="B24" s="825" t="s">
        <v>157</v>
      </c>
      <c r="C24" s="826"/>
      <c r="D24" s="578"/>
      <c r="E24" s="552"/>
      <c r="F24" s="551"/>
    </row>
    <row r="25" spans="1:6" ht="21.95" customHeight="1">
      <c r="A25" s="573" t="s">
        <v>141</v>
      </c>
      <c r="B25" s="824" t="s">
        <v>158</v>
      </c>
      <c r="C25" s="824"/>
      <c r="D25" s="577" t="s">
        <v>328</v>
      </c>
      <c r="E25" s="552"/>
      <c r="F25" s="551"/>
    </row>
    <row r="26" spans="1:6" ht="35.1" customHeight="1">
      <c r="A26" s="575"/>
      <c r="B26" s="825" t="s">
        <v>159</v>
      </c>
      <c r="C26" s="826"/>
      <c r="D26" s="576"/>
      <c r="E26" s="552"/>
      <c r="F26" s="551"/>
    </row>
    <row r="27" spans="1:6" ht="18.75" customHeight="1">
      <c r="A27" s="820"/>
      <c r="B27" s="822" t="s">
        <v>336</v>
      </c>
      <c r="C27" s="822"/>
      <c r="D27" s="581"/>
      <c r="E27" s="552"/>
      <c r="F27" s="551"/>
    </row>
    <row r="28" spans="1:6" ht="18.75" customHeight="1" thickBot="1">
      <c r="A28" s="821"/>
      <c r="B28" s="823"/>
      <c r="C28" s="823"/>
      <c r="D28" s="580">
        <f>SUM(D15:D26)</f>
        <v>0</v>
      </c>
      <c r="E28" s="553"/>
      <c r="F28" s="554"/>
    </row>
    <row r="29" spans="1:6" ht="18.75" customHeight="1">
      <c r="A29" s="125"/>
      <c r="B29" s="126"/>
      <c r="C29" s="126"/>
      <c r="D29" s="127"/>
    </row>
    <row r="30" spans="1:6" ht="27.95" customHeight="1">
      <c r="A30" s="125"/>
      <c r="B30" s="128"/>
      <c r="C30" s="128"/>
      <c r="D30" s="127"/>
    </row>
    <row r="31" spans="1:6" ht="27.95" customHeight="1">
      <c r="A31" s="129" t="s">
        <v>161</v>
      </c>
      <c r="B31" s="590" t="str">
        <f>'Sch-6'!B31</f>
        <v xml:space="preserve">  </v>
      </c>
      <c r="C31" s="128" t="s">
        <v>143</v>
      </c>
      <c r="D31" s="644" t="str">
        <f>'Sch-6'!D31</f>
        <v/>
      </c>
      <c r="F31" s="130"/>
    </row>
    <row r="32" spans="1:6" ht="27.95" customHeight="1">
      <c r="A32" s="129" t="s">
        <v>162</v>
      </c>
      <c r="B32" s="591" t="str">
        <f>'Sch-6'!B32</f>
        <v/>
      </c>
      <c r="C32" s="128" t="s">
        <v>145</v>
      </c>
      <c r="D32" s="644" t="str">
        <f>'Sch-6'!D32</f>
        <v/>
      </c>
      <c r="F32" s="111"/>
    </row>
    <row r="33" spans="1:6" ht="27.95" customHeight="1">
      <c r="A33" s="131"/>
      <c r="B33" s="112"/>
      <c r="C33" s="128"/>
      <c r="F33" s="111"/>
    </row>
    <row r="34" spans="1:6" ht="30" customHeight="1">
      <c r="A34" s="131"/>
      <c r="B34" s="112"/>
      <c r="C34" s="128"/>
      <c r="D34" s="131"/>
      <c r="F34" s="130"/>
    </row>
    <row r="35" spans="1:6" ht="30" customHeight="1">
      <c r="A35" s="132"/>
      <c r="B35" s="132"/>
      <c r="C35" s="133"/>
      <c r="E35" s="134"/>
    </row>
  </sheetData>
  <sheetProtection algorithmName="SHA-512" hashValue="DWaFXtolw55ycmpRrw/TeJ1NkI+7H84YnwzbiB0fIoXiO18MKz1NpFk9vvdi4ddD7cgfU/k5P72tq+XY5D5j0Q==" saltValue="h6WTlD3TxY8I50xY1IaU5A==" spinCount="100000" sheet="1" formatColumns="0" formatRows="0" selectLockedCells="1"/>
  <customSheetViews>
    <customSheetView guid="{89CB4E6A-722E-4E39-885D-E2A6D0D08321}" showPageBreaks="1" printArea="1" hiddenColumns="1" view="pageBreakPreview" topLeftCell="A10">
      <selection activeCell="D23" sqref="D23"/>
      <pageMargins left="0.5" right="0.38" top="0.56999999999999995" bottom="0.48" header="0.38" footer="0.24"/>
      <printOptions horizontalCentered="1"/>
      <pageSetup paperSize="9" scale="88" fitToHeight="0" orientation="portrait" r:id="rId1"/>
      <headerFooter alignWithMargins="0">
        <oddFooter>&amp;R&amp;"Book Antiqua,Bold"&amp;10Schedule-6/ Page &amp;P of &amp;N</oddFooter>
      </headerFooter>
    </customSheetView>
    <customSheetView guid="{915C64AD-BD67-44F0-9117-5B9D998BA799}" showPageBreaks="1" printArea="1" hiddenColumns="1" view="pageBreakPreview">
      <selection activeCell="D23" sqref="D23"/>
      <pageMargins left="0.5" right="0.38" top="0.56999999999999995" bottom="0.48" header="0.38" footer="0.24"/>
      <printOptions horizontalCentered="1"/>
      <pageSetup paperSize="9" scale="88" fitToHeight="0" orientation="portrait" r:id="rId2"/>
      <headerFooter alignWithMargins="0">
        <oddFooter>&amp;R&amp;"Book Antiqua,Bold"&amp;10Schedule-6/ Page &amp;P of &amp;N</oddFooter>
      </headerFooter>
    </customSheetView>
    <customSheetView guid="{18EA11B4-BD82-47BF-99FA-7AB19BF74D0B}" showPageBreaks="1" printArea="1" hiddenColumns="1" view="pageBreakPreview">
      <selection activeCell="D23" sqref="D23"/>
      <pageMargins left="0.5" right="0.38" top="0.56999999999999995" bottom="0.48" header="0.38" footer="0.24"/>
      <printOptions horizontalCentered="1"/>
      <pageSetup paperSize="9" scale="88" fitToHeight="0" orientation="portrait" r:id="rId3"/>
      <headerFooter alignWithMargins="0">
        <oddFooter>&amp;R&amp;"Book Antiqua,Bold"&amp;10Schedule-6/ Page &amp;P of &amp;N</oddFooter>
      </headerFooter>
    </customSheetView>
    <customSheetView guid="{CCA37BAE-906F-43D5-9FD9-B13563E4B9D7}" showPageBreaks="1" printArea="1" hiddenColumns="1" view="pageBreakPreview" topLeftCell="A10">
      <selection activeCell="E1" sqref="E1:F65536"/>
      <pageMargins left="0.5" right="0.38" top="0.56999999999999995" bottom="0.48" header="0.38" footer="0.24"/>
      <printOptions horizontalCentered="1"/>
      <pageSetup paperSize="9" scale="88" fitToHeight="0" orientation="portrait" r:id="rId4"/>
      <headerFooter alignWithMargins="0">
        <oddFooter>&amp;R&amp;"Book Antiqua,Bold"&amp;10Schedule-6/ Page &amp;P of &amp;N</oddFooter>
      </headerFooter>
    </customSheetView>
    <customSheetView guid="{99CA2F10-F926-46DC-8609-4EAE5B9F3585}" showPageBreaks="1" printArea="1" hiddenColumns="1" view="pageBreakPreview" topLeftCell="A10">
      <selection activeCell="D31" sqref="D31"/>
      <pageMargins left="0.5" right="0.38" top="0.56999999999999995" bottom="0.48" header="0.38" footer="0.24"/>
      <printOptions horizontalCentered="1"/>
      <pageSetup paperSize="9" scale="88" fitToHeight="0" orientation="portrait" r:id="rId5"/>
      <headerFooter alignWithMargins="0">
        <oddFooter>&amp;R&amp;"Book Antiqua,Bold"&amp;10Schedule-6/ Page &amp;P of &amp;N</oddFooter>
      </headerFooter>
    </customSheetView>
    <customSheetView guid="{63D51328-7CBC-4A1E-B96D-BAE91416501B}" showPageBreaks="1" printArea="1" view="pageBreakPreview">
      <selection activeCell="D16" sqref="D16"/>
      <pageMargins left="0.5" right="0.38" top="0.56999999999999995" bottom="0.48" header="0.38" footer="0.24"/>
      <printOptions horizontalCentered="1"/>
      <pageSetup paperSize="9" scale="88" fitToHeight="0" orientation="portrait" r:id="rId6"/>
      <headerFooter alignWithMargins="0">
        <oddFooter>&amp;R&amp;"Book Antiqua,Bold"&amp;10Schedule-6/ Page &amp;P of &amp;N</oddFooter>
      </headerFooter>
    </customSheetView>
    <customSheetView guid="{3C00DDA0-7DDE-4169-A739-550DAF5DCF8D}" showPageBreaks="1" printArea="1" view="pageBreakPreview">
      <selection activeCell="D9" sqref="D9"/>
      <pageMargins left="0.5" right="0.38" top="0.56999999999999995" bottom="0.48" header="0.38" footer="0.24"/>
      <printOptions horizontalCentered="1"/>
      <pageSetup paperSize="9" scale="88" fitToHeight="0" orientation="portrait" r:id="rId7"/>
      <headerFooter alignWithMargins="0">
        <oddFooter>&amp;R&amp;"Book Antiqua,Bold"&amp;10Schedule-6/ Page &amp;P of &amp;N</oddFooter>
      </headerFooter>
    </customSheetView>
    <customSheetView guid="{B96E710B-6DD7-4DE1-95AB-C9EE060CD030}" showPageBreaks="1" printArea="1" view="pageBreakPreview">
      <selection activeCell="D16" sqref="D16"/>
      <pageMargins left="0.5" right="0.38" top="0.56999999999999995" bottom="0.48" header="0.38" footer="0.24"/>
      <printOptions horizontalCentered="1"/>
      <pageSetup paperSize="9" scale="88" fitToHeight="0" orientation="portrait" r:id="rId8"/>
      <headerFooter alignWithMargins="0">
        <oddFooter>&amp;R&amp;"Book Antiqua,Bold"&amp;10Schedule-6/ Page &amp;P of &amp;N</oddFooter>
      </headerFooter>
    </customSheetView>
    <customSheetView guid="{A58DB4DF-40C7-4BEB-B85E-6BD6F54941CF}" showPageBreaks="1" printArea="1" hiddenColumns="1" view="pageBreakPreview">
      <selection activeCell="D23" sqref="D23"/>
      <pageMargins left="0.5" right="0.38" top="0.56999999999999995" bottom="0.48" header="0.38" footer="0.24"/>
      <printOptions horizontalCentered="1"/>
      <pageSetup paperSize="9" scale="88" fitToHeight="0" orientation="portrait" r:id="rId9"/>
      <headerFooter alignWithMargins="0">
        <oddFooter>&amp;R&amp;"Book Antiqua,Bold"&amp;10Schedule-6/ Page &amp;P of &amp;N</oddFooter>
      </headerFooter>
    </customSheetView>
    <customSheetView guid="{889C3D82-0A24-4765-A688-A80A782F5056}" showPageBreaks="1" printArea="1" hiddenColumns="1" view="pageBreakPreview" topLeftCell="A10">
      <selection activeCell="D23" sqref="D23"/>
      <pageMargins left="0.5" right="0.38" top="0.56999999999999995" bottom="0.48" header="0.38" footer="0.24"/>
      <printOptions horizontalCentered="1"/>
      <pageSetup paperSize="9" scale="88" fitToHeight="0" orientation="portrait" r:id="rId10"/>
      <headerFooter alignWithMargins="0">
        <oddFooter>&amp;R&amp;"Book Antiqua,Bold"&amp;10Schedule-6/ Page &amp;P of &amp;N</oddFooter>
      </headerFooter>
    </customSheetView>
  </customSheetViews>
  <mergeCells count="20">
    <mergeCell ref="B25:C25"/>
    <mergeCell ref="B26:C26"/>
    <mergeCell ref="A27:A28"/>
    <mergeCell ref="B27:C28"/>
    <mergeCell ref="B19:C19"/>
    <mergeCell ref="B20:C20"/>
    <mergeCell ref="B21:C21"/>
    <mergeCell ref="B22:C22"/>
    <mergeCell ref="B23:C23"/>
    <mergeCell ref="B24:C24"/>
    <mergeCell ref="B18:C18"/>
    <mergeCell ref="A3:D3"/>
    <mergeCell ref="A4:D4"/>
    <mergeCell ref="A8:C8"/>
    <mergeCell ref="B14:C14"/>
    <mergeCell ref="B15:C15"/>
    <mergeCell ref="B16:C16"/>
    <mergeCell ref="B17:C17"/>
    <mergeCell ref="A6:B6"/>
    <mergeCell ref="A7:C7"/>
  </mergeCells>
  <printOptions horizontalCentered="1"/>
  <pageMargins left="0.5" right="0.38" top="0.56999999999999995" bottom="0.48" header="0.38" footer="0.24"/>
  <pageSetup paperSize="9" scale="88" fitToHeight="0" orientation="portrait" r:id="rId11"/>
  <headerFooter alignWithMargins="0">
    <oddFooter>&amp;R&amp;"Book Antiqua,Bold"&amp;10Schedule-6/ Page &amp;P of &amp;N</oddFooter>
  </headerFooter>
  <drawing r:id="rId1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5">
    <pageSetUpPr fitToPage="1"/>
  </sheetPr>
  <dimension ref="A1:CV183"/>
  <sheetViews>
    <sheetView view="pageBreakPreview" topLeftCell="A3" zoomScale="80" zoomScaleSheetLayoutView="80" workbookViewId="0">
      <selection activeCell="CW19" sqref="CW19"/>
    </sheetView>
  </sheetViews>
  <sheetFormatPr defaultColWidth="8.7109375" defaultRowHeight="16.5"/>
  <cols>
    <col min="1" max="1" width="6.5703125" style="252" customWidth="1"/>
    <col min="2" max="2" width="11.42578125" style="252" customWidth="1"/>
    <col min="3" max="3" width="15" style="252" customWidth="1"/>
    <col min="4" max="4" width="10.28515625" style="252" customWidth="1"/>
    <col min="5" max="8" width="15.140625" style="252" customWidth="1"/>
    <col min="9" max="9" width="22.85546875" style="371" customWidth="1"/>
    <col min="10" max="10" width="8.7109375" style="242" customWidth="1"/>
    <col min="11" max="11" width="10.28515625" style="242" customWidth="1"/>
    <col min="12" max="12" width="13.5703125" style="242" customWidth="1"/>
    <col min="13" max="13" width="14.28515625" style="242" customWidth="1"/>
    <col min="14" max="26" width="9.140625" style="274" customWidth="1"/>
    <col min="27" max="27" width="0" style="274" hidden="1" customWidth="1"/>
    <col min="28" max="28" width="15.85546875" style="274" hidden="1" customWidth="1"/>
    <col min="29" max="29" width="15.5703125" style="274" hidden="1" customWidth="1"/>
    <col min="30" max="30" width="24.42578125" style="274" hidden="1" customWidth="1"/>
    <col min="31" max="31" width="13.7109375" style="274" hidden="1" customWidth="1"/>
    <col min="32" max="33" width="0" style="274" hidden="1" customWidth="1"/>
    <col min="34" max="100" width="9.140625" style="274" customWidth="1"/>
    <col min="101" max="253" width="9.140625" style="239" customWidth="1"/>
    <col min="254" max="254" width="13" style="239" customWidth="1"/>
    <col min="255" max="255" width="35.85546875" style="239" customWidth="1"/>
    <col min="256" max="16384" width="8.7109375" style="239"/>
  </cols>
  <sheetData>
    <row r="1" spans="1:100" s="274" customFormat="1" ht="18" customHeight="1">
      <c r="A1" s="270" t="str">
        <f>Cover!B3</f>
        <v>CC/NT/W-TW/DOM/A04/25/06315</v>
      </c>
      <c r="B1" s="270"/>
      <c r="C1" s="270"/>
      <c r="D1" s="270"/>
      <c r="E1" s="270"/>
      <c r="F1" s="270"/>
      <c r="G1" s="270"/>
      <c r="H1" s="270"/>
      <c r="I1" s="363"/>
      <c r="J1" s="271"/>
      <c r="K1" s="271"/>
      <c r="L1" s="271"/>
      <c r="M1" s="272" t="s">
        <v>30</v>
      </c>
    </row>
    <row r="2" spans="1:100" s="274" customFormat="1" ht="12.75" customHeight="1">
      <c r="A2" s="275"/>
      <c r="B2" s="275"/>
      <c r="C2" s="275"/>
      <c r="D2" s="275"/>
      <c r="E2" s="275"/>
      <c r="F2" s="275"/>
      <c r="G2" s="275"/>
      <c r="H2" s="275"/>
      <c r="I2" s="364"/>
      <c r="J2" s="276"/>
      <c r="K2" s="276"/>
      <c r="L2" s="276"/>
      <c r="M2" s="276"/>
    </row>
    <row r="3" spans="1:100" s="274" customFormat="1" ht="91.5" customHeight="1">
      <c r="A3" s="837" t="str">
        <f>Cover!$B$2</f>
        <v xml:space="preserve">Tower Package TW03 for Zing-Zingbar to Sissu portion of ±350 KV HVDC Pang-Kaithal Transmission Line associated with Transmission system for evacuation of RE power from renewable energy parks in Leh (5 GW Leh-Kaithal transmission corridor)
</v>
      </c>
      <c r="B3" s="837"/>
      <c r="C3" s="837"/>
      <c r="D3" s="837"/>
      <c r="E3" s="837"/>
      <c r="F3" s="837"/>
      <c r="G3" s="837"/>
      <c r="H3" s="837"/>
      <c r="I3" s="837"/>
      <c r="J3" s="837"/>
      <c r="K3" s="837"/>
      <c r="L3" s="837"/>
      <c r="M3" s="837"/>
      <c r="AA3" s="274" t="s">
        <v>18</v>
      </c>
      <c r="AC3" s="274">
        <f>IF(ISERROR(#REF!/('[6]Sch-6'!D14+'[6]Sch-6'!D16+'[6]Sch-6'!D18)),0,#REF!/( '[6]Sch-6'!D14+'[6]Sch-6'!D16+'[6]Sch-6'!D18))</f>
        <v>0</v>
      </c>
    </row>
    <row r="4" spans="1:100" s="274" customFormat="1" ht="21.95" customHeight="1">
      <c r="A4" s="838" t="s">
        <v>19</v>
      </c>
      <c r="B4" s="838"/>
      <c r="C4" s="838"/>
      <c r="D4" s="838"/>
      <c r="E4" s="838"/>
      <c r="F4" s="838"/>
      <c r="G4" s="838"/>
      <c r="H4" s="838"/>
      <c r="I4" s="838"/>
      <c r="J4" s="838"/>
      <c r="K4" s="838"/>
      <c r="L4" s="838"/>
      <c r="M4" s="838"/>
      <c r="AA4" s="274" t="s">
        <v>20</v>
      </c>
      <c r="AC4" s="274" t="e">
        <f>#REF!</f>
        <v>#REF!</v>
      </c>
    </row>
    <row r="5" spans="1:100" s="274" customFormat="1" ht="27.95" customHeight="1">
      <c r="A5" s="279"/>
      <c r="B5" s="279"/>
      <c r="C5" s="279"/>
      <c r="D5" s="279"/>
      <c r="E5" s="422"/>
      <c r="F5" s="422"/>
      <c r="G5" s="422"/>
      <c r="H5" s="422"/>
      <c r="I5" s="365"/>
      <c r="K5" s="278"/>
      <c r="L5" s="277"/>
      <c r="M5" s="422"/>
    </row>
    <row r="6" spans="1:100" s="274" customFormat="1" ht="27.95" customHeight="1">
      <c r="A6" s="528"/>
      <c r="B6" s="758" t="s">
        <v>339</v>
      </c>
      <c r="C6" s="758"/>
      <c r="D6" s="4"/>
      <c r="E6" s="422"/>
      <c r="F6" s="422"/>
      <c r="G6" s="422"/>
      <c r="H6" s="422"/>
      <c r="I6" s="365"/>
      <c r="K6" s="278"/>
      <c r="L6" s="277"/>
      <c r="M6" s="422"/>
    </row>
    <row r="7" spans="1:100" s="274" customFormat="1" ht="27.95" customHeight="1">
      <c r="A7" s="525"/>
      <c r="B7" s="762">
        <f>'Sch-1'!A7</f>
        <v>0</v>
      </c>
      <c r="C7" s="762"/>
      <c r="D7" s="762"/>
      <c r="E7" s="762"/>
      <c r="F7" s="762"/>
      <c r="G7" s="762"/>
      <c r="H7" s="762"/>
      <c r="I7" s="365"/>
      <c r="K7" s="278"/>
      <c r="L7" s="277"/>
      <c r="M7" s="422"/>
    </row>
    <row r="8" spans="1:100" s="466" customFormat="1" ht="16.5" customHeight="1">
      <c r="A8" s="527"/>
      <c r="B8" s="759" t="str">
        <f>'Sch-1'!A8</f>
        <v>Bidder’s Name and Address  (Sole Bidder) :</v>
      </c>
      <c r="C8" s="759"/>
      <c r="D8" s="759"/>
      <c r="E8" s="759"/>
      <c r="F8" s="759"/>
      <c r="G8" s="759"/>
      <c r="H8" s="759"/>
      <c r="I8" s="25"/>
      <c r="J8" s="25"/>
      <c r="K8" s="88" t="s">
        <v>1</v>
      </c>
      <c r="L8" s="23"/>
      <c r="N8" s="274"/>
      <c r="O8" s="274"/>
      <c r="P8" s="274"/>
      <c r="Q8" s="274"/>
      <c r="R8" s="274"/>
      <c r="S8" s="274"/>
      <c r="T8" s="274"/>
      <c r="U8" s="274"/>
      <c r="V8" s="274"/>
      <c r="W8" s="274"/>
      <c r="X8" s="274"/>
      <c r="Y8" s="274"/>
      <c r="Z8" s="274"/>
      <c r="AA8" s="274"/>
      <c r="AB8" s="274"/>
      <c r="AC8" s="274"/>
      <c r="AD8" s="274"/>
      <c r="AE8" s="274"/>
      <c r="AF8" s="274"/>
      <c r="AG8" s="274"/>
      <c r="AH8" s="274"/>
      <c r="AI8" s="274"/>
      <c r="AJ8" s="274"/>
      <c r="AK8" s="274"/>
      <c r="AL8" s="274"/>
      <c r="AM8" s="274"/>
      <c r="AN8" s="274"/>
      <c r="AO8" s="274"/>
      <c r="AP8" s="274"/>
      <c r="AQ8" s="274"/>
      <c r="AR8" s="274"/>
      <c r="AS8" s="274"/>
      <c r="AT8" s="274"/>
      <c r="AU8" s="274"/>
      <c r="AV8" s="274"/>
      <c r="AW8" s="274"/>
      <c r="AX8" s="274"/>
      <c r="AY8" s="274"/>
      <c r="AZ8" s="274"/>
      <c r="BA8" s="274"/>
      <c r="BB8" s="274"/>
      <c r="BC8" s="274"/>
      <c r="BD8" s="274"/>
      <c r="BE8" s="274"/>
      <c r="BF8" s="274"/>
      <c r="BG8" s="274"/>
      <c r="BH8" s="274"/>
      <c r="BI8" s="274"/>
      <c r="BJ8" s="274"/>
      <c r="BK8" s="274"/>
      <c r="BL8" s="274"/>
      <c r="BM8" s="274"/>
      <c r="BN8" s="274"/>
      <c r="BO8" s="274"/>
      <c r="BP8" s="274"/>
      <c r="BQ8" s="274"/>
      <c r="BR8" s="274"/>
      <c r="BS8" s="274"/>
      <c r="BT8" s="274"/>
      <c r="BU8" s="274"/>
      <c r="BV8" s="274"/>
      <c r="BW8" s="274"/>
      <c r="BX8" s="274"/>
      <c r="BY8" s="274"/>
      <c r="BZ8" s="274"/>
      <c r="CA8" s="274"/>
      <c r="CB8" s="274"/>
      <c r="CC8" s="274"/>
      <c r="CD8" s="274"/>
      <c r="CE8" s="274"/>
      <c r="CF8" s="274"/>
      <c r="CG8" s="274"/>
      <c r="CH8" s="274"/>
      <c r="CI8" s="274"/>
      <c r="CJ8" s="274"/>
      <c r="CK8" s="274"/>
      <c r="CL8" s="274"/>
      <c r="CM8" s="274"/>
      <c r="CN8" s="274"/>
      <c r="CO8" s="274"/>
      <c r="CP8" s="274"/>
      <c r="CQ8" s="274"/>
      <c r="CR8" s="274"/>
      <c r="CS8" s="274"/>
      <c r="CT8" s="274"/>
      <c r="CU8" s="274"/>
      <c r="CV8" s="274"/>
    </row>
    <row r="9" spans="1:100" s="466" customFormat="1">
      <c r="A9" s="418"/>
      <c r="B9" s="418" t="s">
        <v>12</v>
      </c>
      <c r="C9" s="762" t="str">
        <f>'Sch-1'!C9</f>
        <v/>
      </c>
      <c r="D9" s="762"/>
      <c r="E9" s="762"/>
      <c r="F9" s="762"/>
      <c r="G9" s="235"/>
      <c r="H9" s="235"/>
      <c r="I9" s="235"/>
      <c r="J9" s="235"/>
      <c r="K9" s="89" t="s">
        <v>2</v>
      </c>
      <c r="L9" s="23"/>
      <c r="N9" s="274"/>
      <c r="O9" s="274"/>
      <c r="P9" s="274"/>
      <c r="Q9" s="274"/>
      <c r="R9" s="274"/>
      <c r="S9" s="274"/>
      <c r="T9" s="274"/>
      <c r="U9" s="274"/>
      <c r="V9" s="274"/>
      <c r="W9" s="274"/>
      <c r="X9" s="274"/>
      <c r="Y9" s="274"/>
      <c r="Z9" s="274"/>
      <c r="AA9" s="274"/>
      <c r="AB9" s="274"/>
      <c r="AC9" s="274"/>
      <c r="AD9" s="274"/>
      <c r="AE9" s="274"/>
      <c r="AF9" s="274"/>
      <c r="AG9" s="274"/>
      <c r="AH9" s="274"/>
      <c r="AI9" s="274"/>
      <c r="AJ9" s="274"/>
      <c r="AK9" s="274"/>
      <c r="AL9" s="274"/>
      <c r="AM9" s="274"/>
      <c r="AN9" s="274"/>
      <c r="AO9" s="274"/>
      <c r="AP9" s="274"/>
      <c r="AQ9" s="274"/>
      <c r="AR9" s="274"/>
      <c r="AS9" s="274"/>
      <c r="AT9" s="274"/>
      <c r="AU9" s="274"/>
      <c r="AV9" s="274"/>
      <c r="AW9" s="274"/>
      <c r="AX9" s="274"/>
      <c r="AY9" s="274"/>
      <c r="AZ9" s="274"/>
      <c r="BA9" s="274"/>
      <c r="BB9" s="274"/>
      <c r="BC9" s="274"/>
      <c r="BD9" s="274"/>
      <c r="BE9" s="274"/>
      <c r="BF9" s="274"/>
      <c r="BG9" s="274"/>
      <c r="BH9" s="274"/>
      <c r="BI9" s="274"/>
      <c r="BJ9" s="274"/>
      <c r="BK9" s="274"/>
      <c r="BL9" s="274"/>
      <c r="BM9" s="274"/>
      <c r="BN9" s="274"/>
      <c r="BO9" s="274"/>
      <c r="BP9" s="274"/>
      <c r="BQ9" s="274"/>
      <c r="BR9" s="274"/>
      <c r="BS9" s="274"/>
      <c r="BT9" s="274"/>
      <c r="BU9" s="274"/>
      <c r="BV9" s="274"/>
      <c r="BW9" s="274"/>
      <c r="BX9" s="274"/>
      <c r="BY9" s="274"/>
      <c r="BZ9" s="274"/>
      <c r="CA9" s="274"/>
      <c r="CB9" s="274"/>
      <c r="CC9" s="274"/>
      <c r="CD9" s="274"/>
      <c r="CE9" s="274"/>
      <c r="CF9" s="274"/>
      <c r="CG9" s="274"/>
      <c r="CH9" s="274"/>
      <c r="CI9" s="274"/>
      <c r="CJ9" s="274"/>
      <c r="CK9" s="274"/>
      <c r="CL9" s="274"/>
      <c r="CM9" s="274"/>
      <c r="CN9" s="274"/>
      <c r="CO9" s="274"/>
      <c r="CP9" s="274"/>
      <c r="CQ9" s="274"/>
      <c r="CR9" s="274"/>
      <c r="CS9" s="274"/>
      <c r="CT9" s="274"/>
      <c r="CU9" s="274"/>
      <c r="CV9" s="274"/>
    </row>
    <row r="10" spans="1:100" s="466" customFormat="1">
      <c r="A10" s="418"/>
      <c r="B10" s="418" t="s">
        <v>11</v>
      </c>
      <c r="C10" s="761" t="str">
        <f>'Sch-1'!C10</f>
        <v/>
      </c>
      <c r="D10" s="761"/>
      <c r="E10" s="761"/>
      <c r="F10" s="761"/>
      <c r="G10" s="235"/>
      <c r="H10" s="235"/>
      <c r="I10" s="235"/>
      <c r="J10" s="235"/>
      <c r="K10" s="89" t="s">
        <v>3</v>
      </c>
      <c r="L10" s="23"/>
      <c r="N10" s="274"/>
      <c r="O10" s="274"/>
      <c r="P10" s="274"/>
      <c r="Q10" s="274"/>
      <c r="R10" s="274"/>
      <c r="S10" s="274"/>
      <c r="T10" s="274"/>
      <c r="U10" s="274"/>
      <c r="V10" s="274"/>
      <c r="W10" s="274"/>
      <c r="X10" s="274"/>
      <c r="Y10" s="274"/>
      <c r="Z10" s="274"/>
      <c r="AA10" s="274"/>
      <c r="AB10" s="274"/>
      <c r="AC10" s="274"/>
      <c r="AD10" s="274"/>
      <c r="AE10" s="274"/>
      <c r="AF10" s="274"/>
      <c r="AG10" s="274"/>
      <c r="AH10" s="274"/>
      <c r="AI10" s="274"/>
      <c r="AJ10" s="274"/>
      <c r="AK10" s="274"/>
      <c r="AL10" s="274"/>
      <c r="AM10" s="274"/>
      <c r="AN10" s="274"/>
      <c r="AO10" s="274"/>
      <c r="AP10" s="274"/>
      <c r="AQ10" s="274"/>
      <c r="AR10" s="274"/>
      <c r="AS10" s="274"/>
      <c r="AT10" s="274"/>
      <c r="AU10" s="274"/>
      <c r="AV10" s="274"/>
      <c r="AW10" s="274"/>
      <c r="AX10" s="274"/>
      <c r="AY10" s="274"/>
      <c r="AZ10" s="274"/>
      <c r="BA10" s="274"/>
      <c r="BB10" s="274"/>
      <c r="BC10" s="274"/>
      <c r="BD10" s="274"/>
      <c r="BE10" s="274"/>
      <c r="BF10" s="274"/>
      <c r="BG10" s="274"/>
      <c r="BH10" s="274"/>
      <c r="BI10" s="274"/>
      <c r="BJ10" s="274"/>
      <c r="BK10" s="274"/>
      <c r="BL10" s="274"/>
      <c r="BM10" s="274"/>
      <c r="BN10" s="274"/>
      <c r="BO10" s="274"/>
      <c r="BP10" s="274"/>
      <c r="BQ10" s="274"/>
      <c r="BR10" s="274"/>
      <c r="BS10" s="274"/>
      <c r="BT10" s="274"/>
      <c r="BU10" s="274"/>
      <c r="BV10" s="274"/>
      <c r="BW10" s="274"/>
      <c r="BX10" s="274"/>
      <c r="BY10" s="274"/>
      <c r="BZ10" s="274"/>
      <c r="CA10" s="274"/>
      <c r="CB10" s="274"/>
      <c r="CC10" s="274"/>
      <c r="CD10" s="274"/>
      <c r="CE10" s="274"/>
      <c r="CF10" s="274"/>
      <c r="CG10" s="274"/>
      <c r="CH10" s="274"/>
      <c r="CI10" s="274"/>
      <c r="CJ10" s="274"/>
      <c r="CK10" s="274"/>
      <c r="CL10" s="274"/>
      <c r="CM10" s="274"/>
      <c r="CN10" s="274"/>
      <c r="CO10" s="274"/>
      <c r="CP10" s="274"/>
      <c r="CQ10" s="274"/>
      <c r="CR10" s="274"/>
      <c r="CS10" s="274"/>
      <c r="CT10" s="274"/>
      <c r="CU10" s="274"/>
      <c r="CV10" s="274"/>
    </row>
    <row r="11" spans="1:100" s="466" customFormat="1">
      <c r="A11" s="375"/>
      <c r="B11" s="375"/>
      <c r="C11" s="761" t="str">
        <f>'Sch-1'!C11</f>
        <v/>
      </c>
      <c r="D11" s="761"/>
      <c r="E11" s="761"/>
      <c r="F11" s="761"/>
      <c r="G11" s="235"/>
      <c r="H11" s="235"/>
      <c r="I11" s="235"/>
      <c r="J11" s="235"/>
      <c r="K11" s="89" t="s">
        <v>4</v>
      </c>
      <c r="L11" s="23"/>
      <c r="N11" s="274"/>
      <c r="O11" s="274"/>
      <c r="P11" s="274"/>
      <c r="Q11" s="274"/>
      <c r="R11" s="274"/>
      <c r="S11" s="274"/>
      <c r="T11" s="274"/>
      <c r="U11" s="274"/>
      <c r="V11" s="274"/>
      <c r="W11" s="274"/>
      <c r="X11" s="274"/>
      <c r="Y11" s="274"/>
      <c r="Z11" s="274"/>
      <c r="AA11" s="274"/>
      <c r="AB11" s="274"/>
      <c r="AC11" s="274"/>
      <c r="AD11" s="274"/>
      <c r="AE11" s="274"/>
      <c r="AF11" s="274"/>
      <c r="AG11" s="274"/>
      <c r="AH11" s="274"/>
      <c r="AI11" s="274"/>
      <c r="AJ11" s="274"/>
      <c r="AK11" s="274"/>
      <c r="AL11" s="274"/>
      <c r="AM11" s="274"/>
      <c r="AN11" s="274"/>
      <c r="AO11" s="274"/>
      <c r="AP11" s="274"/>
      <c r="AQ11" s="274"/>
      <c r="AR11" s="274"/>
      <c r="AS11" s="274"/>
      <c r="AT11" s="274"/>
      <c r="AU11" s="274"/>
      <c r="AV11" s="274"/>
      <c r="AW11" s="274"/>
      <c r="AX11" s="274"/>
      <c r="AY11" s="274"/>
      <c r="AZ11" s="274"/>
      <c r="BA11" s="274"/>
      <c r="BB11" s="274"/>
      <c r="BC11" s="274"/>
      <c r="BD11" s="274"/>
      <c r="BE11" s="274"/>
      <c r="BF11" s="274"/>
      <c r="BG11" s="274"/>
      <c r="BH11" s="274"/>
      <c r="BI11" s="274"/>
      <c r="BJ11" s="274"/>
      <c r="BK11" s="274"/>
      <c r="BL11" s="274"/>
      <c r="BM11" s="274"/>
      <c r="BN11" s="274"/>
      <c r="BO11" s="274"/>
      <c r="BP11" s="274"/>
      <c r="BQ11" s="274"/>
      <c r="BR11" s="274"/>
      <c r="BS11" s="274"/>
      <c r="BT11" s="274"/>
      <c r="BU11" s="274"/>
      <c r="BV11" s="274"/>
      <c r="BW11" s="274"/>
      <c r="BX11" s="274"/>
      <c r="BY11" s="274"/>
      <c r="BZ11" s="274"/>
      <c r="CA11" s="274"/>
      <c r="CB11" s="274"/>
      <c r="CC11" s="274"/>
      <c r="CD11" s="274"/>
      <c r="CE11" s="274"/>
      <c r="CF11" s="274"/>
      <c r="CG11" s="274"/>
      <c r="CH11" s="274"/>
      <c r="CI11" s="274"/>
      <c r="CJ11" s="274"/>
      <c r="CK11" s="274"/>
      <c r="CL11" s="274"/>
      <c r="CM11" s="274"/>
      <c r="CN11" s="274"/>
      <c r="CO11" s="274"/>
      <c r="CP11" s="274"/>
      <c r="CQ11" s="274"/>
      <c r="CR11" s="274"/>
      <c r="CS11" s="274"/>
      <c r="CT11" s="274"/>
      <c r="CU11" s="274"/>
      <c r="CV11" s="274"/>
    </row>
    <row r="12" spans="1:100" s="466" customFormat="1">
      <c r="A12" s="375"/>
      <c r="B12" s="375"/>
      <c r="C12" s="761" t="str">
        <f>'Sch-1'!C12</f>
        <v/>
      </c>
      <c r="D12" s="761"/>
      <c r="E12" s="761"/>
      <c r="F12" s="761"/>
      <c r="G12" s="235"/>
      <c r="H12" s="235"/>
      <c r="I12" s="235"/>
      <c r="J12" s="235"/>
      <c r="K12" s="89" t="s">
        <v>5</v>
      </c>
      <c r="L12" s="23"/>
      <c r="N12" s="274"/>
      <c r="O12" s="274"/>
      <c r="P12" s="274"/>
      <c r="Q12" s="274"/>
      <c r="R12" s="274"/>
      <c r="S12" s="274"/>
      <c r="T12" s="274"/>
      <c r="U12" s="274"/>
      <c r="V12" s="274"/>
      <c r="W12" s="274"/>
      <c r="X12" s="274"/>
      <c r="Y12" s="274"/>
      <c r="Z12" s="274"/>
      <c r="AA12" s="274"/>
      <c r="AB12" s="274"/>
      <c r="AC12" s="274"/>
      <c r="AD12" s="274"/>
      <c r="AE12" s="274"/>
      <c r="AF12" s="274"/>
      <c r="AG12" s="274"/>
      <c r="AH12" s="274"/>
      <c r="AI12" s="274"/>
      <c r="AJ12" s="274"/>
      <c r="AK12" s="274"/>
      <c r="AL12" s="274"/>
      <c r="AM12" s="274"/>
      <c r="AN12" s="274"/>
      <c r="AO12" s="274"/>
      <c r="AP12" s="274"/>
      <c r="AQ12" s="274"/>
      <c r="AR12" s="274"/>
      <c r="AS12" s="274"/>
      <c r="AT12" s="274"/>
      <c r="AU12" s="274"/>
      <c r="AV12" s="274"/>
      <c r="AW12" s="274"/>
      <c r="AX12" s="274"/>
      <c r="AY12" s="274"/>
      <c r="AZ12" s="274"/>
      <c r="BA12" s="274"/>
      <c r="BB12" s="274"/>
      <c r="BC12" s="274"/>
      <c r="BD12" s="274"/>
      <c r="BE12" s="274"/>
      <c r="BF12" s="274"/>
      <c r="BG12" s="274"/>
      <c r="BH12" s="274"/>
      <c r="BI12" s="274"/>
      <c r="BJ12" s="274"/>
      <c r="BK12" s="274"/>
      <c r="BL12" s="274"/>
      <c r="BM12" s="274"/>
      <c r="BN12" s="274"/>
      <c r="BO12" s="274"/>
      <c r="BP12" s="274"/>
      <c r="BQ12" s="274"/>
      <c r="BR12" s="274"/>
      <c r="BS12" s="274"/>
      <c r="BT12" s="274"/>
      <c r="BU12" s="274"/>
      <c r="BV12" s="274"/>
      <c r="BW12" s="274"/>
      <c r="BX12" s="274"/>
      <c r="BY12" s="274"/>
      <c r="BZ12" s="274"/>
      <c r="CA12" s="274"/>
      <c r="CB12" s="274"/>
      <c r="CC12" s="274"/>
      <c r="CD12" s="274"/>
      <c r="CE12" s="274"/>
      <c r="CF12" s="274"/>
      <c r="CG12" s="274"/>
      <c r="CH12" s="274"/>
      <c r="CI12" s="274"/>
      <c r="CJ12" s="274"/>
      <c r="CK12" s="274"/>
      <c r="CL12" s="274"/>
      <c r="CM12" s="274"/>
      <c r="CN12" s="274"/>
      <c r="CO12" s="274"/>
      <c r="CP12" s="274"/>
      <c r="CQ12" s="274"/>
      <c r="CR12" s="274"/>
      <c r="CS12" s="274"/>
      <c r="CT12" s="274"/>
      <c r="CU12" s="274"/>
      <c r="CV12" s="274"/>
    </row>
    <row r="13" spans="1:100" s="274" customFormat="1" ht="21" customHeight="1">
      <c r="A13" s="279"/>
      <c r="B13" s="279"/>
      <c r="C13" s="279"/>
      <c r="D13" s="279"/>
      <c r="E13" s="279"/>
      <c r="F13" s="279"/>
      <c r="G13" s="279"/>
      <c r="H13" s="279"/>
      <c r="I13" s="366"/>
      <c r="J13" s="422"/>
      <c r="K13" s="89" t="s">
        <v>6</v>
      </c>
      <c r="L13" s="273"/>
      <c r="M13" s="273"/>
    </row>
    <row r="14" spans="1:100" s="274" customFormat="1" ht="27.95" customHeight="1">
      <c r="A14" s="844" t="s">
        <v>472</v>
      </c>
      <c r="B14" s="844"/>
      <c r="C14" s="844"/>
      <c r="D14" s="844"/>
      <c r="E14" s="844"/>
      <c r="F14" s="844"/>
      <c r="G14" s="844"/>
      <c r="H14" s="844"/>
      <c r="I14" s="844"/>
      <c r="J14" s="844"/>
      <c r="K14" s="844"/>
      <c r="L14" s="844"/>
      <c r="M14" s="844"/>
    </row>
    <row r="15" spans="1:100" s="274" customFormat="1" ht="115.5" customHeight="1">
      <c r="A15" s="463" t="s">
        <v>33</v>
      </c>
      <c r="B15" s="359" t="s">
        <v>260</v>
      </c>
      <c r="C15" s="359" t="s">
        <v>261</v>
      </c>
      <c r="D15" s="463" t="s">
        <v>39</v>
      </c>
      <c r="E15" s="467" t="s">
        <v>319</v>
      </c>
      <c r="F15" s="468" t="s">
        <v>320</v>
      </c>
      <c r="G15" s="468" t="s">
        <v>301</v>
      </c>
      <c r="H15" s="468" t="s">
        <v>310</v>
      </c>
      <c r="I15" s="464" t="s">
        <v>34</v>
      </c>
      <c r="J15" s="464" t="s">
        <v>9</v>
      </c>
      <c r="K15" s="464" t="s">
        <v>16</v>
      </c>
      <c r="L15" s="464" t="s">
        <v>35</v>
      </c>
      <c r="M15" s="465" t="s">
        <v>36</v>
      </c>
      <c r="AB15" s="274" t="s">
        <v>37</v>
      </c>
      <c r="AD15" s="274" t="s">
        <v>22</v>
      </c>
      <c r="AE15" s="274" t="s">
        <v>38</v>
      </c>
    </row>
    <row r="16" spans="1:100">
      <c r="A16" s="470"/>
      <c r="B16" s="470"/>
      <c r="C16" s="470"/>
      <c r="D16" s="470"/>
      <c r="E16" s="470"/>
      <c r="F16" s="470"/>
      <c r="G16" s="470"/>
      <c r="H16" s="470"/>
      <c r="I16" s="471"/>
      <c r="J16" s="472"/>
      <c r="K16" s="472"/>
      <c r="L16" s="472"/>
      <c r="M16" s="472"/>
    </row>
    <row r="17" spans="1:100" s="382" customFormat="1" ht="23.25" customHeight="1">
      <c r="A17" s="424"/>
      <c r="B17" s="424"/>
      <c r="C17" s="424"/>
      <c r="D17" s="424"/>
      <c r="F17" s="424"/>
      <c r="G17" s="473" t="s">
        <v>327</v>
      </c>
      <c r="H17" s="424"/>
      <c r="I17" s="424"/>
      <c r="J17" s="424"/>
      <c r="K17" s="424"/>
      <c r="L17" s="424"/>
      <c r="M17" s="424"/>
      <c r="N17" s="274"/>
      <c r="O17" s="274"/>
      <c r="P17" s="274"/>
      <c r="Q17" s="274"/>
      <c r="R17" s="274"/>
      <c r="S17" s="274"/>
      <c r="T17" s="274"/>
      <c r="U17" s="274"/>
      <c r="V17" s="274"/>
      <c r="W17" s="274"/>
      <c r="X17" s="274"/>
      <c r="Y17" s="274"/>
      <c r="Z17" s="274"/>
      <c r="AA17" s="274"/>
      <c r="AB17" s="274"/>
      <c r="AC17" s="274"/>
      <c r="AD17" s="274"/>
      <c r="AE17" s="274"/>
      <c r="AF17" s="274"/>
      <c r="AG17" s="274"/>
      <c r="AH17" s="274"/>
      <c r="AI17" s="274"/>
      <c r="AJ17" s="274"/>
      <c r="AK17" s="274"/>
      <c r="AL17" s="274"/>
      <c r="AM17" s="274"/>
      <c r="AN17" s="274"/>
      <c r="AO17" s="274"/>
      <c r="AP17" s="274"/>
      <c r="AQ17" s="274"/>
      <c r="AR17" s="274"/>
      <c r="AS17" s="274"/>
      <c r="AT17" s="274"/>
      <c r="AU17" s="274"/>
      <c r="AV17" s="274"/>
      <c r="AW17" s="274"/>
      <c r="AX17" s="274"/>
      <c r="AY17" s="274"/>
      <c r="AZ17" s="274"/>
      <c r="BA17" s="274"/>
      <c r="BB17" s="274"/>
      <c r="BC17" s="274"/>
      <c r="BD17" s="274"/>
      <c r="BE17" s="274"/>
      <c r="BF17" s="274"/>
      <c r="BG17" s="274"/>
      <c r="BH17" s="274"/>
      <c r="BI17" s="274"/>
      <c r="BJ17" s="274"/>
      <c r="BK17" s="274"/>
      <c r="BL17" s="274"/>
      <c r="BM17" s="274"/>
      <c r="BN17" s="274"/>
      <c r="BO17" s="274"/>
      <c r="BP17" s="274"/>
      <c r="BQ17" s="274"/>
      <c r="BR17" s="274"/>
      <c r="BS17" s="274"/>
      <c r="BT17" s="274"/>
      <c r="BU17" s="274"/>
      <c r="BV17" s="274"/>
      <c r="BW17" s="274"/>
      <c r="BX17" s="274"/>
      <c r="BY17" s="274"/>
      <c r="BZ17" s="274"/>
      <c r="CA17" s="274"/>
      <c r="CB17" s="274"/>
      <c r="CC17" s="274"/>
      <c r="CD17" s="274"/>
      <c r="CE17" s="274"/>
      <c r="CF17" s="274"/>
      <c r="CG17" s="274"/>
      <c r="CH17" s="274"/>
      <c r="CI17" s="274"/>
      <c r="CJ17" s="274"/>
      <c r="CK17" s="274"/>
      <c r="CL17" s="274"/>
      <c r="CM17" s="274"/>
      <c r="CN17" s="274"/>
      <c r="CO17" s="274"/>
      <c r="CP17" s="274"/>
      <c r="CQ17" s="274"/>
      <c r="CR17" s="274"/>
      <c r="CS17" s="274"/>
      <c r="CT17" s="274"/>
      <c r="CU17" s="274"/>
      <c r="CV17" s="274"/>
    </row>
    <row r="18" spans="1:100" ht="22.5" customHeight="1">
      <c r="A18" s="845"/>
      <c r="B18" s="845"/>
      <c r="C18" s="845"/>
      <c r="D18" s="845"/>
      <c r="E18" s="845"/>
      <c r="F18" s="845"/>
      <c r="G18" s="845"/>
      <c r="H18" s="845"/>
      <c r="I18" s="845"/>
      <c r="J18" s="474"/>
      <c r="K18" s="474"/>
      <c r="L18" s="474"/>
      <c r="M18" s="474"/>
    </row>
    <row r="19" spans="1:100" ht="26.25" customHeight="1">
      <c r="B19" s="342"/>
      <c r="C19" s="343"/>
      <c r="D19" s="343"/>
      <c r="E19" s="343"/>
      <c r="F19" s="343"/>
      <c r="G19" s="343"/>
      <c r="H19" s="343"/>
      <c r="I19" s="343"/>
      <c r="J19" s="343"/>
      <c r="K19" s="343"/>
      <c r="L19" s="344"/>
      <c r="M19" s="469"/>
    </row>
    <row r="20" spans="1:100">
      <c r="B20" s="343"/>
      <c r="C20" s="343"/>
      <c r="D20" s="343"/>
      <c r="E20" s="343"/>
      <c r="F20" s="343"/>
      <c r="G20" s="343"/>
      <c r="H20" s="343"/>
      <c r="I20" s="343"/>
      <c r="J20" s="343"/>
      <c r="K20" s="343"/>
      <c r="L20" s="345"/>
      <c r="M20" s="469"/>
    </row>
    <row r="21" spans="1:100" s="430" customFormat="1">
      <c r="B21" s="683" t="s">
        <v>307</v>
      </c>
      <c r="C21" s="846" t="str">
        <f>'Sch-6 (After Discount)'!B31</f>
        <v xml:space="preserve">  </v>
      </c>
      <c r="D21" s="841"/>
      <c r="H21" s="842" t="s">
        <v>309</v>
      </c>
      <c r="I21" s="842"/>
      <c r="J21" s="839" t="str">
        <f>'Sch-6 (After Discount)'!D31</f>
        <v/>
      </c>
      <c r="K21" s="839"/>
      <c r="L21" s="839"/>
      <c r="M21" s="839"/>
      <c r="N21" s="274"/>
      <c r="O21" s="274"/>
      <c r="P21" s="274"/>
      <c r="Q21" s="274"/>
      <c r="R21" s="274"/>
      <c r="S21" s="274"/>
      <c r="T21" s="274"/>
      <c r="U21" s="274"/>
      <c r="V21" s="274"/>
      <c r="W21" s="274"/>
      <c r="X21" s="274"/>
      <c r="Y21" s="274"/>
      <c r="Z21" s="274"/>
      <c r="AA21" s="274"/>
      <c r="AB21" s="274"/>
      <c r="AC21" s="274"/>
      <c r="AD21" s="274"/>
      <c r="AE21" s="274"/>
      <c r="AF21" s="274"/>
      <c r="AG21" s="274"/>
      <c r="AH21" s="274"/>
      <c r="AI21" s="274"/>
      <c r="AJ21" s="274"/>
      <c r="AK21" s="274"/>
      <c r="AL21" s="274"/>
      <c r="AM21" s="274"/>
      <c r="AN21" s="274"/>
      <c r="AO21" s="274"/>
      <c r="AP21" s="274"/>
      <c r="AQ21" s="274"/>
      <c r="AR21" s="274"/>
      <c r="AS21" s="274"/>
      <c r="AT21" s="274"/>
      <c r="AU21" s="274"/>
      <c r="AV21" s="274"/>
      <c r="AW21" s="274"/>
      <c r="AX21" s="274"/>
      <c r="AY21" s="274"/>
      <c r="AZ21" s="274"/>
      <c r="BA21" s="274"/>
      <c r="BB21" s="274"/>
      <c r="BC21" s="274"/>
      <c r="BD21" s="274"/>
      <c r="BE21" s="274"/>
      <c r="BF21" s="274"/>
      <c r="BG21" s="274"/>
      <c r="BH21" s="274"/>
      <c r="BI21" s="274"/>
      <c r="BJ21" s="274"/>
      <c r="BK21" s="274"/>
      <c r="BL21" s="274"/>
      <c r="BM21" s="274"/>
      <c r="BN21" s="274"/>
      <c r="BO21" s="274"/>
      <c r="BP21" s="274"/>
      <c r="BQ21" s="274"/>
      <c r="BR21" s="274"/>
      <c r="BS21" s="274"/>
      <c r="BT21" s="274"/>
      <c r="BU21" s="274"/>
      <c r="BV21" s="274"/>
      <c r="BW21" s="274"/>
      <c r="BX21" s="274"/>
      <c r="BY21" s="274"/>
      <c r="BZ21" s="274"/>
      <c r="CA21" s="274"/>
      <c r="CB21" s="274"/>
      <c r="CC21" s="274"/>
      <c r="CD21" s="274"/>
      <c r="CE21" s="274"/>
      <c r="CF21" s="274"/>
      <c r="CG21" s="274"/>
      <c r="CH21" s="274"/>
      <c r="CI21" s="274"/>
      <c r="CJ21" s="274"/>
      <c r="CK21" s="274"/>
      <c r="CL21" s="274"/>
      <c r="CM21" s="274"/>
      <c r="CN21" s="274"/>
      <c r="CO21" s="274"/>
      <c r="CP21" s="274"/>
      <c r="CQ21" s="274"/>
      <c r="CR21" s="274"/>
      <c r="CS21" s="274"/>
      <c r="CT21" s="274"/>
      <c r="CU21" s="274"/>
      <c r="CV21" s="274"/>
    </row>
    <row r="22" spans="1:100" s="430" customFormat="1" ht="16.5" customHeight="1">
      <c r="B22" s="683" t="s">
        <v>308</v>
      </c>
      <c r="C22" s="840" t="str">
        <f>'Sch-6'!B32</f>
        <v/>
      </c>
      <c r="D22" s="841"/>
      <c r="H22" s="842" t="s">
        <v>124</v>
      </c>
      <c r="I22" s="842"/>
      <c r="J22" s="839" t="str">
        <f>'Sch-6 (After Discount)'!D32</f>
        <v/>
      </c>
      <c r="K22" s="839"/>
      <c r="L22" s="839"/>
      <c r="M22" s="839"/>
      <c r="N22" s="274"/>
      <c r="O22" s="274"/>
      <c r="P22" s="274"/>
      <c r="Q22" s="274"/>
      <c r="R22" s="274"/>
      <c r="S22" s="274"/>
      <c r="T22" s="274"/>
      <c r="U22" s="274"/>
      <c r="V22" s="274"/>
      <c r="W22" s="274"/>
      <c r="X22" s="274"/>
      <c r="Y22" s="274"/>
      <c r="Z22" s="274"/>
      <c r="AA22" s="274"/>
      <c r="AB22" s="274"/>
      <c r="AC22" s="274"/>
      <c r="AD22" s="274"/>
      <c r="AE22" s="274"/>
      <c r="AF22" s="274"/>
      <c r="AG22" s="274"/>
      <c r="AH22" s="274"/>
      <c r="AI22" s="274"/>
      <c r="AJ22" s="274"/>
      <c r="AK22" s="274"/>
      <c r="AL22" s="274"/>
      <c r="AM22" s="274"/>
      <c r="AN22" s="274"/>
      <c r="AO22" s="274"/>
      <c r="AP22" s="274"/>
      <c r="AQ22" s="274"/>
      <c r="AR22" s="274"/>
      <c r="AS22" s="274"/>
      <c r="AT22" s="274"/>
      <c r="AU22" s="274"/>
      <c r="AV22" s="274"/>
      <c r="AW22" s="274"/>
      <c r="AX22" s="274"/>
      <c r="AY22" s="274"/>
      <c r="AZ22" s="274"/>
      <c r="BA22" s="274"/>
      <c r="BB22" s="274"/>
      <c r="BC22" s="274"/>
      <c r="BD22" s="274"/>
      <c r="BE22" s="274"/>
      <c r="BF22" s="274"/>
      <c r="BG22" s="274"/>
      <c r="BH22" s="274"/>
      <c r="BI22" s="274"/>
      <c r="BJ22" s="274"/>
      <c r="BK22" s="274"/>
      <c r="BL22" s="274"/>
      <c r="BM22" s="274"/>
      <c r="BN22" s="274"/>
      <c r="BO22" s="274"/>
      <c r="BP22" s="274"/>
      <c r="BQ22" s="274"/>
      <c r="BR22" s="274"/>
      <c r="BS22" s="274"/>
      <c r="BT22" s="274"/>
      <c r="BU22" s="274"/>
      <c r="BV22" s="274"/>
      <c r="BW22" s="274"/>
      <c r="BX22" s="274"/>
      <c r="BY22" s="274"/>
      <c r="BZ22" s="274"/>
      <c r="CA22" s="274"/>
      <c r="CB22" s="274"/>
      <c r="CC22" s="274"/>
      <c r="CD22" s="274"/>
      <c r="CE22" s="274"/>
      <c r="CF22" s="274"/>
      <c r="CG22" s="274"/>
      <c r="CH22" s="274"/>
      <c r="CI22" s="274"/>
      <c r="CJ22" s="274"/>
      <c r="CK22" s="274"/>
      <c r="CL22" s="274"/>
      <c r="CM22" s="274"/>
      <c r="CN22" s="274"/>
      <c r="CO22" s="274"/>
      <c r="CP22" s="274"/>
      <c r="CQ22" s="274"/>
      <c r="CR22" s="274"/>
      <c r="CS22" s="274"/>
      <c r="CT22" s="274"/>
      <c r="CU22" s="274"/>
      <c r="CV22" s="274"/>
    </row>
    <row r="23" spans="1:100">
      <c r="B23" s="847"/>
      <c r="C23" s="847"/>
      <c r="D23" s="847"/>
      <c r="E23" s="847"/>
      <c r="F23" s="847"/>
      <c r="G23" s="847"/>
      <c r="H23" s="847"/>
      <c r="I23" s="847"/>
      <c r="J23" s="847"/>
      <c r="K23" s="847"/>
      <c r="L23" s="847"/>
      <c r="M23" s="469"/>
    </row>
    <row r="24" spans="1:100">
      <c r="B24" s="346"/>
      <c r="C24" s="346"/>
      <c r="D24" s="848"/>
      <c r="E24" s="848"/>
      <c r="F24" s="848"/>
      <c r="G24" s="848"/>
      <c r="H24" s="848"/>
      <c r="I24" s="848"/>
      <c r="J24" s="848"/>
      <c r="K24" s="848"/>
      <c r="L24" s="848"/>
      <c r="M24" s="469"/>
    </row>
    <row r="25" spans="1:100">
      <c r="B25" s="347"/>
      <c r="C25" s="348"/>
      <c r="D25" s="848"/>
      <c r="E25" s="848"/>
      <c r="F25" s="848"/>
      <c r="G25" s="848"/>
      <c r="H25" s="848"/>
      <c r="I25" s="848"/>
      <c r="J25" s="848"/>
      <c r="K25" s="848"/>
      <c r="L25" s="848"/>
      <c r="M25" s="469"/>
    </row>
    <row r="26" spans="1:100">
      <c r="B26" s="347"/>
      <c r="C26" s="349"/>
      <c r="D26" s="848"/>
      <c r="E26" s="848"/>
      <c r="F26" s="848"/>
      <c r="G26" s="848"/>
      <c r="H26" s="848"/>
      <c r="I26" s="848"/>
      <c r="J26" s="848"/>
      <c r="K26" s="848"/>
      <c r="L26" s="848"/>
      <c r="M26" s="469"/>
    </row>
    <row r="27" spans="1:100">
      <c r="B27" s="22"/>
      <c r="C27" s="21"/>
      <c r="D27" s="848"/>
      <c r="E27" s="848"/>
      <c r="F27" s="848"/>
      <c r="G27" s="848"/>
      <c r="H27" s="848"/>
      <c r="I27" s="848"/>
      <c r="J27" s="848"/>
      <c r="K27" s="848"/>
      <c r="L27" s="848"/>
      <c r="M27" s="469"/>
    </row>
    <row r="28" spans="1:100">
      <c r="B28" s="22"/>
      <c r="C28" s="21"/>
      <c r="D28" s="343"/>
      <c r="E28" s="343"/>
      <c r="F28" s="343"/>
      <c r="G28" s="343"/>
      <c r="H28" s="343"/>
      <c r="I28" s="343"/>
      <c r="J28" s="343"/>
      <c r="K28" s="343"/>
      <c r="L28" s="343"/>
      <c r="M28" s="469"/>
    </row>
    <row r="29" spans="1:100">
      <c r="B29" s="350"/>
      <c r="C29" s="849"/>
      <c r="D29" s="849"/>
      <c r="E29" s="849"/>
      <c r="F29" s="849"/>
      <c r="G29" s="849"/>
      <c r="H29" s="849"/>
      <c r="I29" s="849"/>
      <c r="J29" s="849"/>
      <c r="K29" s="849"/>
      <c r="L29" s="351"/>
      <c r="M29" s="469"/>
    </row>
    <row r="59" spans="1:100" s="238" customFormat="1">
      <c r="A59" s="243"/>
      <c r="B59" s="243"/>
      <c r="C59" s="243"/>
      <c r="D59" s="243"/>
      <c r="E59" s="243"/>
      <c r="F59" s="243"/>
      <c r="G59" s="243"/>
      <c r="H59" s="243"/>
      <c r="I59" s="367"/>
      <c r="J59" s="244"/>
      <c r="K59" s="244"/>
      <c r="L59" s="244"/>
      <c r="M59" s="244"/>
      <c r="N59" s="274"/>
      <c r="O59" s="274"/>
      <c r="P59" s="274"/>
      <c r="Q59" s="274"/>
      <c r="R59" s="274"/>
      <c r="S59" s="274"/>
      <c r="T59" s="274"/>
      <c r="U59" s="274"/>
      <c r="V59" s="274"/>
      <c r="W59" s="274"/>
      <c r="X59" s="274"/>
      <c r="Y59" s="274"/>
      <c r="Z59" s="274"/>
      <c r="AA59" s="274"/>
      <c r="AB59" s="274"/>
      <c r="AC59" s="274"/>
      <c r="AD59" s="274"/>
      <c r="AE59" s="274"/>
      <c r="AF59" s="274"/>
      <c r="AG59" s="274"/>
      <c r="AH59" s="274"/>
      <c r="AI59" s="274"/>
      <c r="AJ59" s="274"/>
      <c r="AK59" s="274"/>
      <c r="AL59" s="274"/>
      <c r="AM59" s="274"/>
      <c r="AN59" s="274"/>
      <c r="AO59" s="274"/>
      <c r="AP59" s="274"/>
      <c r="AQ59" s="274"/>
      <c r="AR59" s="274"/>
      <c r="AS59" s="274"/>
      <c r="AT59" s="274"/>
      <c r="AU59" s="274"/>
      <c r="AV59" s="274"/>
      <c r="AW59" s="274"/>
      <c r="AX59" s="274"/>
      <c r="AY59" s="274"/>
      <c r="AZ59" s="274"/>
      <c r="BA59" s="274"/>
      <c r="BB59" s="274"/>
      <c r="BC59" s="274"/>
      <c r="BD59" s="274"/>
      <c r="BE59" s="274"/>
      <c r="BF59" s="274"/>
      <c r="BG59" s="274"/>
      <c r="BH59" s="274"/>
      <c r="BI59" s="274"/>
      <c r="BJ59" s="274"/>
      <c r="BK59" s="274"/>
      <c r="BL59" s="274"/>
      <c r="BM59" s="274"/>
      <c r="BN59" s="274"/>
      <c r="BO59" s="274"/>
      <c r="BP59" s="274"/>
      <c r="BQ59" s="274"/>
      <c r="BR59" s="274"/>
      <c r="BS59" s="274"/>
      <c r="BT59" s="274"/>
      <c r="BU59" s="274"/>
      <c r="BV59" s="274"/>
      <c r="BW59" s="274"/>
      <c r="BX59" s="274"/>
      <c r="BY59" s="274"/>
      <c r="BZ59" s="274"/>
      <c r="CA59" s="274"/>
      <c r="CB59" s="274"/>
      <c r="CC59" s="274"/>
      <c r="CD59" s="274"/>
      <c r="CE59" s="274"/>
      <c r="CF59" s="274"/>
      <c r="CG59" s="274"/>
      <c r="CH59" s="274"/>
      <c r="CI59" s="274"/>
      <c r="CJ59" s="274"/>
      <c r="CK59" s="274"/>
      <c r="CL59" s="274"/>
      <c r="CM59" s="274"/>
      <c r="CN59" s="274"/>
      <c r="CO59" s="274"/>
      <c r="CP59" s="274"/>
      <c r="CQ59" s="274"/>
      <c r="CR59" s="274"/>
      <c r="CS59" s="274"/>
      <c r="CT59" s="274"/>
      <c r="CU59" s="274"/>
      <c r="CV59" s="274"/>
    </row>
    <row r="60" spans="1:100" s="238" customFormat="1">
      <c r="A60" s="243"/>
      <c r="B60" s="243"/>
      <c r="C60" s="243"/>
      <c r="D60" s="243"/>
      <c r="E60" s="243"/>
      <c r="F60" s="243"/>
      <c r="G60" s="243"/>
      <c r="H60" s="243"/>
      <c r="I60" s="367"/>
      <c r="J60" s="244"/>
      <c r="K60" s="244"/>
      <c r="L60" s="244"/>
      <c r="M60" s="244"/>
      <c r="N60" s="274"/>
      <c r="O60" s="274"/>
      <c r="P60" s="274"/>
      <c r="Q60" s="274"/>
      <c r="R60" s="274"/>
      <c r="S60" s="274"/>
      <c r="T60" s="274"/>
      <c r="U60" s="274"/>
      <c r="V60" s="274"/>
      <c r="W60" s="274"/>
      <c r="X60" s="274"/>
      <c r="Y60" s="274"/>
      <c r="Z60" s="274"/>
      <c r="AA60" s="274"/>
      <c r="AB60" s="274"/>
      <c r="AC60" s="274"/>
      <c r="AD60" s="274"/>
      <c r="AE60" s="274"/>
      <c r="AF60" s="274"/>
      <c r="AG60" s="274"/>
      <c r="AH60" s="274"/>
      <c r="AI60" s="274"/>
      <c r="AJ60" s="274"/>
      <c r="AK60" s="274"/>
      <c r="AL60" s="274"/>
      <c r="AM60" s="274"/>
      <c r="AN60" s="274"/>
      <c r="AO60" s="274"/>
      <c r="AP60" s="274"/>
      <c r="AQ60" s="274"/>
      <c r="AR60" s="274"/>
      <c r="AS60" s="274"/>
      <c r="AT60" s="274"/>
      <c r="AU60" s="274"/>
      <c r="AV60" s="274"/>
      <c r="AW60" s="274"/>
      <c r="AX60" s="274"/>
      <c r="AY60" s="274"/>
      <c r="AZ60" s="274"/>
      <c r="BA60" s="274"/>
      <c r="BB60" s="274"/>
      <c r="BC60" s="274"/>
      <c r="BD60" s="274"/>
      <c r="BE60" s="274"/>
      <c r="BF60" s="274"/>
      <c r="BG60" s="274"/>
      <c r="BH60" s="274"/>
      <c r="BI60" s="274"/>
      <c r="BJ60" s="274"/>
      <c r="BK60" s="274"/>
      <c r="BL60" s="274"/>
      <c r="BM60" s="274"/>
      <c r="BN60" s="274"/>
      <c r="BO60" s="274"/>
      <c r="BP60" s="274"/>
      <c r="BQ60" s="274"/>
      <c r="BR60" s="274"/>
      <c r="BS60" s="274"/>
      <c r="BT60" s="274"/>
      <c r="BU60" s="274"/>
      <c r="BV60" s="274"/>
      <c r="BW60" s="274"/>
      <c r="BX60" s="274"/>
      <c r="BY60" s="274"/>
      <c r="BZ60" s="274"/>
      <c r="CA60" s="274"/>
      <c r="CB60" s="274"/>
      <c r="CC60" s="274"/>
      <c r="CD60" s="274"/>
      <c r="CE60" s="274"/>
      <c r="CF60" s="274"/>
      <c r="CG60" s="274"/>
      <c r="CH60" s="274"/>
      <c r="CI60" s="274"/>
      <c r="CJ60" s="274"/>
      <c r="CK60" s="274"/>
      <c r="CL60" s="274"/>
      <c r="CM60" s="274"/>
      <c r="CN60" s="274"/>
      <c r="CO60" s="274"/>
      <c r="CP60" s="274"/>
      <c r="CQ60" s="274"/>
      <c r="CR60" s="274"/>
      <c r="CS60" s="274"/>
      <c r="CT60" s="274"/>
      <c r="CU60" s="274"/>
      <c r="CV60" s="274"/>
    </row>
    <row r="61" spans="1:100" s="238" customFormat="1">
      <c r="A61" s="243"/>
      <c r="B61" s="243"/>
      <c r="C61" s="243"/>
      <c r="D61" s="243"/>
      <c r="E61" s="243"/>
      <c r="F61" s="243"/>
      <c r="G61" s="243"/>
      <c r="H61" s="243"/>
      <c r="I61" s="367"/>
      <c r="J61" s="244"/>
      <c r="K61" s="244"/>
      <c r="L61" s="244"/>
      <c r="M61" s="244"/>
      <c r="N61" s="274"/>
      <c r="O61" s="274"/>
      <c r="P61" s="274"/>
      <c r="Q61" s="274"/>
      <c r="R61" s="274"/>
      <c r="S61" s="274"/>
      <c r="T61" s="274"/>
      <c r="U61" s="274"/>
      <c r="V61" s="274"/>
      <c r="W61" s="274"/>
      <c r="X61" s="274"/>
      <c r="Y61" s="274"/>
      <c r="Z61" s="274"/>
      <c r="AA61" s="274"/>
      <c r="AB61" s="274"/>
      <c r="AC61" s="274"/>
      <c r="AD61" s="274"/>
      <c r="AE61" s="274"/>
      <c r="AF61" s="274"/>
      <c r="AG61" s="274"/>
      <c r="AH61" s="274"/>
      <c r="AI61" s="274"/>
      <c r="AJ61" s="274"/>
      <c r="AK61" s="274"/>
      <c r="AL61" s="274"/>
      <c r="AM61" s="274"/>
      <c r="AN61" s="274"/>
      <c r="AO61" s="274"/>
      <c r="AP61" s="274"/>
      <c r="AQ61" s="274"/>
      <c r="AR61" s="274"/>
      <c r="AS61" s="274"/>
      <c r="AT61" s="274"/>
      <c r="AU61" s="274"/>
      <c r="AV61" s="274"/>
      <c r="AW61" s="274"/>
      <c r="AX61" s="274"/>
      <c r="AY61" s="274"/>
      <c r="AZ61" s="274"/>
      <c r="BA61" s="274"/>
      <c r="BB61" s="274"/>
      <c r="BC61" s="274"/>
      <c r="BD61" s="274"/>
      <c r="BE61" s="274"/>
      <c r="BF61" s="274"/>
      <c r="BG61" s="274"/>
      <c r="BH61" s="274"/>
      <c r="BI61" s="274"/>
      <c r="BJ61" s="274"/>
      <c r="BK61" s="274"/>
      <c r="BL61" s="274"/>
      <c r="BM61" s="274"/>
      <c r="BN61" s="274"/>
      <c r="BO61" s="274"/>
      <c r="BP61" s="274"/>
      <c r="BQ61" s="274"/>
      <c r="BR61" s="274"/>
      <c r="BS61" s="274"/>
      <c r="BT61" s="274"/>
      <c r="BU61" s="274"/>
      <c r="BV61" s="274"/>
      <c r="BW61" s="274"/>
      <c r="BX61" s="274"/>
      <c r="BY61" s="274"/>
      <c r="BZ61" s="274"/>
      <c r="CA61" s="274"/>
      <c r="CB61" s="274"/>
      <c r="CC61" s="274"/>
      <c r="CD61" s="274"/>
      <c r="CE61" s="274"/>
      <c r="CF61" s="274"/>
      <c r="CG61" s="274"/>
      <c r="CH61" s="274"/>
      <c r="CI61" s="274"/>
      <c r="CJ61" s="274"/>
      <c r="CK61" s="274"/>
      <c r="CL61" s="274"/>
      <c r="CM61" s="274"/>
      <c r="CN61" s="274"/>
      <c r="CO61" s="274"/>
      <c r="CP61" s="274"/>
      <c r="CQ61" s="274"/>
      <c r="CR61" s="274"/>
      <c r="CS61" s="274"/>
      <c r="CT61" s="274"/>
      <c r="CU61" s="274"/>
      <c r="CV61" s="274"/>
    </row>
    <row r="62" spans="1:100" ht="16.5" hidden="1" customHeight="1">
      <c r="A62" s="245" t="str">
        <f>A1</f>
        <v>CC/NT/W-TW/DOM/A04/25/06315</v>
      </c>
      <c r="B62" s="245"/>
      <c r="C62" s="245"/>
      <c r="D62" s="245"/>
      <c r="E62" s="245"/>
      <c r="F62" s="245"/>
      <c r="G62" s="245"/>
      <c r="H62" s="245"/>
      <c r="I62" s="368"/>
      <c r="J62" s="246"/>
      <c r="K62" s="246"/>
      <c r="L62" s="246"/>
      <c r="M62" s="246"/>
    </row>
    <row r="63" spans="1:100" ht="16.5" hidden="1" customHeight="1">
      <c r="A63" s="240"/>
      <c r="B63" s="240"/>
      <c r="C63" s="240"/>
      <c r="D63" s="240"/>
      <c r="E63" s="240"/>
      <c r="F63" s="240"/>
      <c r="G63" s="240"/>
      <c r="H63" s="240"/>
      <c r="I63" s="369"/>
      <c r="J63" s="241"/>
      <c r="K63" s="241"/>
      <c r="L63" s="241"/>
      <c r="M63" s="241"/>
    </row>
    <row r="64" spans="1:100" ht="35.25" hidden="1" customHeight="1">
      <c r="A64" s="850" t="str">
        <f>A3</f>
        <v xml:space="preserve">Tower Package TW03 for Zing-Zingbar to Sissu portion of ±350 KV HVDC Pang-Kaithal Transmission Line associated with Transmission system for evacuation of RE power from renewable energy parks in Leh (5 GW Leh-Kaithal transmission corridor)
</v>
      </c>
      <c r="B64" s="850"/>
      <c r="C64" s="850"/>
      <c r="D64" s="850"/>
      <c r="E64" s="850"/>
      <c r="F64" s="850"/>
      <c r="G64" s="850"/>
      <c r="H64" s="850"/>
      <c r="I64" s="850">
        <f>I3</f>
        <v>0</v>
      </c>
      <c r="J64" s="850">
        <f>J3</f>
        <v>0</v>
      </c>
      <c r="K64" s="850"/>
      <c r="L64" s="850"/>
      <c r="M64" s="850"/>
    </row>
    <row r="65" spans="1:13" ht="16.5" hidden="1" customHeight="1">
      <c r="A65" s="843" t="str">
        <f>A4</f>
        <v>(SCHEDULE OF RATES AND PRICES )</v>
      </c>
      <c r="B65" s="843"/>
      <c r="C65" s="843"/>
      <c r="D65" s="843"/>
      <c r="E65" s="843"/>
      <c r="F65" s="843"/>
      <c r="G65" s="843"/>
      <c r="H65" s="843"/>
      <c r="I65" s="843">
        <f>I4</f>
        <v>0</v>
      </c>
      <c r="J65" s="843">
        <f>J4</f>
        <v>0</v>
      </c>
      <c r="K65" s="843"/>
      <c r="L65" s="843"/>
      <c r="M65" s="843"/>
    </row>
    <row r="66" spans="1:13" ht="16.5" hidden="1" customHeight="1">
      <c r="A66" s="247"/>
      <c r="B66" s="247"/>
      <c r="C66" s="247"/>
      <c r="D66" s="247"/>
      <c r="E66" s="247"/>
      <c r="F66" s="247"/>
      <c r="G66" s="247"/>
      <c r="H66" s="247"/>
      <c r="I66" s="421"/>
      <c r="J66" s="423"/>
      <c r="K66" s="423"/>
      <c r="L66" s="423"/>
      <c r="M66" s="423"/>
    </row>
    <row r="67" spans="1:13" ht="16.5" hidden="1" customHeight="1">
      <c r="A67" s="248" t="e">
        <f>#REF!</f>
        <v>#REF!</v>
      </c>
      <c r="B67" s="248"/>
      <c r="C67" s="248"/>
      <c r="D67" s="248"/>
      <c r="E67" s="248"/>
      <c r="F67" s="248"/>
      <c r="G67" s="248"/>
      <c r="H67" s="248"/>
      <c r="I67" s="370"/>
      <c r="J67" s="249"/>
      <c r="K67" s="249"/>
      <c r="L67" s="249"/>
      <c r="M67" s="249"/>
    </row>
    <row r="68" spans="1:13" ht="16.5" hidden="1" customHeight="1">
      <c r="A68" s="852" t="e">
        <f>#REF!</f>
        <v>#REF!</v>
      </c>
      <c r="B68" s="852"/>
      <c r="C68" s="852"/>
      <c r="D68" s="852"/>
      <c r="E68" s="852"/>
      <c r="F68" s="852"/>
      <c r="G68" s="852"/>
      <c r="H68" s="852"/>
      <c r="I68" s="852" t="e">
        <f>#REF!</f>
        <v>#REF!</v>
      </c>
      <c r="J68" s="852" t="e">
        <f>#REF!</f>
        <v>#REF!</v>
      </c>
      <c r="K68" s="419"/>
      <c r="L68" s="419"/>
      <c r="M68" s="419"/>
    </row>
    <row r="69" spans="1:13" ht="16.5" hidden="1" customHeight="1">
      <c r="A69" s="250" t="e">
        <f>#REF!</f>
        <v>#REF!</v>
      </c>
      <c r="B69" s="250"/>
      <c r="C69" s="250"/>
      <c r="D69" s="250"/>
      <c r="E69" s="250"/>
      <c r="F69" s="250"/>
      <c r="G69" s="250"/>
      <c r="H69" s="250"/>
      <c r="I69" s="851" t="e">
        <f>#REF!</f>
        <v>#REF!</v>
      </c>
      <c r="J69" s="851" t="e">
        <f>#REF!</f>
        <v>#REF!</v>
      </c>
      <c r="K69" s="420"/>
      <c r="L69" s="420"/>
      <c r="M69" s="420"/>
    </row>
    <row r="70" spans="1:13" ht="16.5" hidden="1" customHeight="1">
      <c r="A70" s="250" t="e">
        <f>#REF!</f>
        <v>#REF!</v>
      </c>
      <c r="B70" s="250"/>
      <c r="C70" s="250"/>
      <c r="D70" s="250"/>
      <c r="E70" s="250"/>
      <c r="F70" s="250"/>
      <c r="G70" s="250"/>
      <c r="H70" s="250"/>
      <c r="I70" s="851" t="e">
        <f>#REF!</f>
        <v>#REF!</v>
      </c>
      <c r="J70" s="851" t="e">
        <f>#REF!</f>
        <v>#REF!</v>
      </c>
      <c r="K70" s="420"/>
      <c r="L70" s="420"/>
      <c r="M70" s="420"/>
    </row>
    <row r="71" spans="1:13" ht="16.5" hidden="1" customHeight="1">
      <c r="A71" s="251"/>
      <c r="B71" s="251"/>
      <c r="C71" s="251"/>
      <c r="D71" s="251"/>
      <c r="E71" s="251"/>
      <c r="F71" s="251"/>
      <c r="G71" s="251"/>
      <c r="H71" s="251"/>
      <c r="I71" s="851" t="e">
        <f>#REF!</f>
        <v>#REF!</v>
      </c>
      <c r="J71" s="851" t="e">
        <f>#REF!</f>
        <v>#REF!</v>
      </c>
      <c r="K71" s="420"/>
      <c r="L71" s="420"/>
      <c r="M71" s="420"/>
    </row>
    <row r="72" spans="1:13" ht="16.5" hidden="1" customHeight="1">
      <c r="A72" s="251"/>
      <c r="B72" s="251"/>
      <c r="C72" s="251"/>
      <c r="D72" s="251"/>
      <c r="E72" s="251"/>
      <c r="F72" s="251"/>
      <c r="G72" s="251"/>
      <c r="H72" s="251"/>
      <c r="I72" s="851">
        <f>C5</f>
        <v>0</v>
      </c>
      <c r="J72" s="851">
        <f>D5</f>
        <v>0</v>
      </c>
      <c r="K72" s="420"/>
      <c r="L72" s="420"/>
      <c r="M72" s="420"/>
    </row>
    <row r="73" spans="1:13" ht="16.5" hidden="1" customHeight="1"/>
    <row r="74" spans="1:13" ht="33.75" hidden="1" customHeight="1">
      <c r="A74" s="253" t="str">
        <f>A15</f>
        <v>SL. NO.</v>
      </c>
      <c r="B74" s="253"/>
      <c r="C74" s="253"/>
      <c r="D74" s="253"/>
      <c r="E74" s="253"/>
      <c r="F74" s="253"/>
      <c r="G74" s="253"/>
      <c r="H74" s="253"/>
      <c r="I74" s="254" t="str">
        <f>I15</f>
        <v>Description of Test</v>
      </c>
      <c r="J74" s="854" t="e">
        <f>#REF!</f>
        <v>#REF!</v>
      </c>
      <c r="K74" s="854"/>
      <c r="L74" s="854"/>
      <c r="M74" s="854"/>
    </row>
    <row r="75" spans="1:13" ht="16.5" hidden="1" customHeight="1">
      <c r="A75" s="423" t="e">
        <f>#REF!</f>
        <v>#REF!</v>
      </c>
      <c r="B75" s="423"/>
      <c r="C75" s="423"/>
      <c r="D75" s="423"/>
      <c r="E75" s="423"/>
      <c r="F75" s="423"/>
      <c r="G75" s="423"/>
      <c r="H75" s="423"/>
      <c r="I75" s="421" t="e">
        <f>#REF!</f>
        <v>#REF!</v>
      </c>
      <c r="J75" s="855" t="e">
        <f>#REF!</f>
        <v>#REF!</v>
      </c>
      <c r="K75" s="855"/>
      <c r="L75" s="855"/>
      <c r="M75" s="855"/>
    </row>
    <row r="76" spans="1:13" ht="16.5" hidden="1" customHeight="1">
      <c r="A76" s="255" t="e">
        <f>#REF!</f>
        <v>#REF!</v>
      </c>
      <c r="B76" s="255"/>
      <c r="C76" s="255"/>
      <c r="D76" s="255"/>
      <c r="E76" s="255"/>
      <c r="F76" s="255"/>
      <c r="G76" s="255"/>
      <c r="H76" s="255"/>
      <c r="I76" s="256" t="e">
        <f>#REF!</f>
        <v>#REF!</v>
      </c>
      <c r="J76" s="855"/>
      <c r="K76" s="855"/>
      <c r="L76" s="855"/>
      <c r="M76" s="855"/>
    </row>
    <row r="77" spans="1:13" ht="16.5" hidden="1" customHeight="1">
      <c r="A77" s="257" t="e">
        <f>#REF!</f>
        <v>#REF!</v>
      </c>
      <c r="B77" s="257"/>
      <c r="C77" s="257"/>
      <c r="D77" s="257"/>
      <c r="E77" s="257"/>
      <c r="F77" s="257"/>
      <c r="G77" s="257"/>
      <c r="H77" s="257"/>
      <c r="I77" s="258" t="e">
        <f>#REF!</f>
        <v>#REF!</v>
      </c>
      <c r="J77" s="853" t="e">
        <f>#REF!</f>
        <v>#REF!</v>
      </c>
      <c r="K77" s="853"/>
      <c r="L77" s="853"/>
      <c r="M77" s="853"/>
    </row>
    <row r="78" spans="1:13" ht="16.5" hidden="1" customHeight="1">
      <c r="A78" s="257" t="e">
        <f>#REF!</f>
        <v>#REF!</v>
      </c>
      <c r="B78" s="257"/>
      <c r="C78" s="257"/>
      <c r="D78" s="257"/>
      <c r="E78" s="257"/>
      <c r="F78" s="257"/>
      <c r="G78" s="257"/>
      <c r="H78" s="257"/>
      <c r="I78" s="258" t="e">
        <f>#REF!</f>
        <v>#REF!</v>
      </c>
      <c r="J78" s="853" t="e">
        <f>#REF!</f>
        <v>#REF!</v>
      </c>
      <c r="K78" s="853"/>
      <c r="L78" s="853"/>
      <c r="M78" s="853"/>
    </row>
    <row r="79" spans="1:13" ht="20.100000000000001" hidden="1" customHeight="1">
      <c r="A79" s="259"/>
      <c r="B79" s="259"/>
      <c r="C79" s="259"/>
      <c r="D79" s="259"/>
      <c r="E79" s="259"/>
      <c r="F79" s="259"/>
      <c r="G79" s="259"/>
      <c r="H79" s="259"/>
      <c r="I79" s="256" t="e">
        <f>#REF!</f>
        <v>#REF!</v>
      </c>
      <c r="J79" s="853" t="e">
        <f>#REF!</f>
        <v>#REF!</v>
      </c>
      <c r="K79" s="853"/>
      <c r="L79" s="853"/>
      <c r="M79" s="853"/>
    </row>
    <row r="80" spans="1:13" ht="16.5" hidden="1" customHeight="1">
      <c r="A80" s="255" t="e">
        <f>#REF!</f>
        <v>#REF!</v>
      </c>
      <c r="B80" s="255"/>
      <c r="C80" s="255"/>
      <c r="D80" s="255"/>
      <c r="E80" s="255"/>
      <c r="F80" s="255"/>
      <c r="G80" s="255"/>
      <c r="H80" s="255"/>
      <c r="I80" s="256" t="e">
        <f>#REF!</f>
        <v>#REF!</v>
      </c>
      <c r="J80" s="853"/>
      <c r="K80" s="853"/>
      <c r="L80" s="853"/>
      <c r="M80" s="853"/>
    </row>
    <row r="81" spans="1:100" ht="16.5" hidden="1" customHeight="1">
      <c r="A81" s="260" t="e">
        <f>#REF!</f>
        <v>#REF!</v>
      </c>
      <c r="B81" s="260"/>
      <c r="C81" s="260"/>
      <c r="D81" s="260"/>
      <c r="E81" s="260"/>
      <c r="F81" s="260"/>
      <c r="G81" s="260"/>
      <c r="H81" s="260"/>
      <c r="I81" s="256" t="e">
        <f>#REF!</f>
        <v>#REF!</v>
      </c>
      <c r="J81" s="853"/>
      <c r="K81" s="853"/>
      <c r="L81" s="853"/>
      <c r="M81" s="853"/>
    </row>
    <row r="82" spans="1:100" ht="16.5" hidden="1" customHeight="1">
      <c r="A82" s="261" t="e">
        <f>#REF!</f>
        <v>#REF!</v>
      </c>
      <c r="B82" s="261"/>
      <c r="C82" s="261"/>
      <c r="D82" s="261"/>
      <c r="E82" s="261"/>
      <c r="F82" s="261"/>
      <c r="G82" s="261"/>
      <c r="H82" s="261"/>
      <c r="I82" s="256" t="e">
        <f>#REF!</f>
        <v>#REF!</v>
      </c>
      <c r="J82" s="853"/>
      <c r="K82" s="853"/>
      <c r="L82" s="853"/>
      <c r="M82" s="853"/>
    </row>
    <row r="83" spans="1:100" ht="16.5" hidden="1" customHeight="1">
      <c r="A83" s="257" t="e">
        <f>#REF!</f>
        <v>#REF!</v>
      </c>
      <c r="B83" s="257"/>
      <c r="C83" s="257"/>
      <c r="D83" s="257"/>
      <c r="E83" s="257"/>
      <c r="F83" s="257"/>
      <c r="G83" s="257"/>
      <c r="H83" s="257"/>
      <c r="I83" s="258" t="e">
        <f>#REF!</f>
        <v>#REF!</v>
      </c>
      <c r="J83" s="853" t="e">
        <f>#REF!</f>
        <v>#REF!</v>
      </c>
      <c r="K83" s="853"/>
      <c r="L83" s="853"/>
      <c r="M83" s="853"/>
    </row>
    <row r="84" spans="1:100" ht="16.5" hidden="1" customHeight="1">
      <c r="A84" s="257" t="e">
        <f>#REF!</f>
        <v>#REF!</v>
      </c>
      <c r="B84" s="257"/>
      <c r="C84" s="257"/>
      <c r="D84" s="257"/>
      <c r="E84" s="257"/>
      <c r="F84" s="257"/>
      <c r="G84" s="257"/>
      <c r="H84" s="257"/>
      <c r="I84" s="258" t="e">
        <f>#REF!</f>
        <v>#REF!</v>
      </c>
      <c r="J84" s="853" t="e">
        <f>#REF!</f>
        <v>#REF!</v>
      </c>
      <c r="K84" s="853"/>
      <c r="L84" s="853"/>
      <c r="M84" s="853"/>
    </row>
    <row r="85" spans="1:100" ht="16.5" hidden="1" customHeight="1">
      <c r="A85" s="257" t="e">
        <f>#REF!</f>
        <v>#REF!</v>
      </c>
      <c r="B85" s="257"/>
      <c r="C85" s="257"/>
      <c r="D85" s="257"/>
      <c r="E85" s="257"/>
      <c r="F85" s="257"/>
      <c r="G85" s="257"/>
      <c r="H85" s="257"/>
      <c r="I85" s="258" t="e">
        <f>#REF!</f>
        <v>#REF!</v>
      </c>
      <c r="J85" s="853" t="e">
        <f>#REF!</f>
        <v>#REF!</v>
      </c>
      <c r="K85" s="853"/>
      <c r="L85" s="853"/>
      <c r="M85" s="853"/>
    </row>
    <row r="86" spans="1:100" ht="16.5" hidden="1" customHeight="1">
      <c r="A86" s="257" t="e">
        <f>#REF!</f>
        <v>#REF!</v>
      </c>
      <c r="B86" s="257"/>
      <c r="C86" s="257"/>
      <c r="D86" s="257"/>
      <c r="E86" s="257"/>
      <c r="F86" s="257"/>
      <c r="G86" s="257"/>
      <c r="H86" s="257"/>
      <c r="I86" s="258" t="e">
        <f>#REF!</f>
        <v>#REF!</v>
      </c>
      <c r="J86" s="853" t="e">
        <f>#REF!</f>
        <v>#REF!</v>
      </c>
      <c r="K86" s="853"/>
      <c r="L86" s="853"/>
      <c r="M86" s="853"/>
    </row>
    <row r="87" spans="1:100" ht="16.5" hidden="1" customHeight="1">
      <c r="A87" s="257"/>
      <c r="B87" s="257"/>
      <c r="C87" s="257"/>
      <c r="D87" s="257"/>
      <c r="E87" s="257"/>
      <c r="F87" s="257"/>
      <c r="G87" s="257"/>
      <c r="H87" s="257"/>
      <c r="I87" s="256" t="e">
        <f>#REF!</f>
        <v>#REF!</v>
      </c>
      <c r="J87" s="853" t="e">
        <f>#REF!</f>
        <v>#REF!</v>
      </c>
      <c r="K87" s="853"/>
      <c r="L87" s="853"/>
      <c r="M87" s="853"/>
    </row>
    <row r="88" spans="1:100" ht="20.100000000000001" hidden="1" customHeight="1">
      <c r="A88" s="261" t="e">
        <f>#REF!</f>
        <v>#REF!</v>
      </c>
      <c r="B88" s="261"/>
      <c r="C88" s="261"/>
      <c r="D88" s="261"/>
      <c r="E88" s="261"/>
      <c r="F88" s="261"/>
      <c r="G88" s="261"/>
      <c r="H88" s="261"/>
      <c r="I88" s="256" t="e">
        <f>#REF!</f>
        <v>#REF!</v>
      </c>
      <c r="J88" s="853"/>
      <c r="K88" s="853"/>
      <c r="L88" s="853"/>
      <c r="M88" s="853"/>
    </row>
    <row r="89" spans="1:100" ht="16.5" hidden="1" customHeight="1">
      <c r="A89" s="257" t="e">
        <f>#REF!</f>
        <v>#REF!</v>
      </c>
      <c r="B89" s="257"/>
      <c r="C89" s="257"/>
      <c r="D89" s="257"/>
      <c r="E89" s="257"/>
      <c r="F89" s="257"/>
      <c r="G89" s="257"/>
      <c r="H89" s="257"/>
      <c r="I89" s="258" t="e">
        <f>#REF!</f>
        <v>#REF!</v>
      </c>
      <c r="J89" s="853" t="e">
        <f>#REF!</f>
        <v>#REF!</v>
      </c>
      <c r="K89" s="853"/>
      <c r="L89" s="853"/>
      <c r="M89" s="853"/>
    </row>
    <row r="90" spans="1:100" ht="16.5" hidden="1" customHeight="1">
      <c r="A90" s="257" t="e">
        <f>#REF!</f>
        <v>#REF!</v>
      </c>
      <c r="B90" s="257"/>
      <c r="C90" s="257"/>
      <c r="D90" s="257"/>
      <c r="E90" s="257"/>
      <c r="F90" s="257"/>
      <c r="G90" s="257"/>
      <c r="H90" s="257"/>
      <c r="I90" s="258" t="e">
        <f>#REF!</f>
        <v>#REF!</v>
      </c>
      <c r="J90" s="853" t="e">
        <f>#REF!</f>
        <v>#REF!</v>
      </c>
      <c r="K90" s="853"/>
      <c r="L90" s="853"/>
      <c r="M90" s="853"/>
    </row>
    <row r="91" spans="1:100" ht="20.100000000000001" hidden="1" customHeight="1">
      <c r="A91" s="257" t="e">
        <f>#REF!</f>
        <v>#REF!</v>
      </c>
      <c r="B91" s="257"/>
      <c r="C91" s="257"/>
      <c r="D91" s="257"/>
      <c r="E91" s="257"/>
      <c r="F91" s="257"/>
      <c r="G91" s="257"/>
      <c r="H91" s="257"/>
      <c r="I91" s="258" t="e">
        <f>#REF!</f>
        <v>#REF!</v>
      </c>
      <c r="J91" s="853" t="e">
        <f>#REF!</f>
        <v>#REF!</v>
      </c>
      <c r="K91" s="853"/>
      <c r="L91" s="853"/>
      <c r="M91" s="853"/>
    </row>
    <row r="92" spans="1:100" ht="16.5" hidden="1" customHeight="1">
      <c r="A92" s="257" t="e">
        <f>#REF!</f>
        <v>#REF!</v>
      </c>
      <c r="B92" s="257"/>
      <c r="C92" s="257"/>
      <c r="D92" s="257"/>
      <c r="E92" s="257"/>
      <c r="F92" s="257"/>
      <c r="G92" s="257"/>
      <c r="H92" s="257"/>
      <c r="I92" s="258" t="e">
        <f>#REF!</f>
        <v>#REF!</v>
      </c>
      <c r="J92" s="853" t="e">
        <f>#REF!</f>
        <v>#REF!</v>
      </c>
      <c r="K92" s="853"/>
      <c r="L92" s="853"/>
      <c r="M92" s="853"/>
    </row>
    <row r="93" spans="1:100" s="263" customFormat="1" ht="20.100000000000001" hidden="1" customHeight="1">
      <c r="A93" s="262"/>
      <c r="B93" s="262"/>
      <c r="C93" s="262"/>
      <c r="D93" s="262"/>
      <c r="E93" s="262"/>
      <c r="F93" s="262"/>
      <c r="G93" s="262"/>
      <c r="H93" s="262"/>
      <c r="I93" s="256" t="e">
        <f>#REF!</f>
        <v>#REF!</v>
      </c>
      <c r="J93" s="853" t="e">
        <f>#REF!</f>
        <v>#REF!</v>
      </c>
      <c r="K93" s="853"/>
      <c r="L93" s="853"/>
      <c r="M93" s="853"/>
      <c r="N93" s="274"/>
      <c r="O93" s="274"/>
      <c r="P93" s="274"/>
      <c r="Q93" s="274"/>
      <c r="R93" s="274"/>
      <c r="S93" s="274"/>
      <c r="T93" s="274"/>
      <c r="U93" s="274"/>
      <c r="V93" s="274"/>
      <c r="W93" s="274"/>
      <c r="X93" s="274"/>
      <c r="Y93" s="274"/>
      <c r="Z93" s="274"/>
      <c r="AA93" s="274"/>
      <c r="AB93" s="274"/>
      <c r="AC93" s="274"/>
      <c r="AD93" s="274"/>
      <c r="AE93" s="274"/>
      <c r="AF93" s="274"/>
      <c r="AG93" s="274"/>
      <c r="AH93" s="274"/>
      <c r="AI93" s="274"/>
      <c r="AJ93" s="274"/>
      <c r="AK93" s="274"/>
      <c r="AL93" s="274"/>
      <c r="AM93" s="274"/>
      <c r="AN93" s="274"/>
      <c r="AO93" s="274"/>
      <c r="AP93" s="274"/>
      <c r="AQ93" s="274"/>
      <c r="AR93" s="274"/>
      <c r="AS93" s="274"/>
      <c r="AT93" s="274"/>
      <c r="AU93" s="274"/>
      <c r="AV93" s="274"/>
      <c r="AW93" s="274"/>
      <c r="AX93" s="274"/>
      <c r="AY93" s="274"/>
      <c r="AZ93" s="274"/>
      <c r="BA93" s="274"/>
      <c r="BB93" s="274"/>
      <c r="BC93" s="274"/>
      <c r="BD93" s="274"/>
      <c r="BE93" s="274"/>
      <c r="BF93" s="274"/>
      <c r="BG93" s="274"/>
      <c r="BH93" s="274"/>
      <c r="BI93" s="274"/>
      <c r="BJ93" s="274"/>
      <c r="BK93" s="274"/>
      <c r="BL93" s="274"/>
      <c r="BM93" s="274"/>
      <c r="BN93" s="274"/>
      <c r="BO93" s="274"/>
      <c r="BP93" s="274"/>
      <c r="BQ93" s="274"/>
      <c r="BR93" s="274"/>
      <c r="BS93" s="274"/>
      <c r="BT93" s="274"/>
      <c r="BU93" s="274"/>
      <c r="BV93" s="274"/>
      <c r="BW93" s="274"/>
      <c r="BX93" s="274"/>
      <c r="BY93" s="274"/>
      <c r="BZ93" s="274"/>
      <c r="CA93" s="274"/>
      <c r="CB93" s="274"/>
      <c r="CC93" s="274"/>
      <c r="CD93" s="274"/>
      <c r="CE93" s="274"/>
      <c r="CF93" s="274"/>
      <c r="CG93" s="274"/>
      <c r="CH93" s="274"/>
      <c r="CI93" s="274"/>
      <c r="CJ93" s="274"/>
      <c r="CK93" s="274"/>
      <c r="CL93" s="274"/>
      <c r="CM93" s="274"/>
      <c r="CN93" s="274"/>
      <c r="CO93" s="274"/>
      <c r="CP93" s="274"/>
      <c r="CQ93" s="274"/>
      <c r="CR93" s="274"/>
      <c r="CS93" s="274"/>
      <c r="CT93" s="274"/>
      <c r="CU93" s="274"/>
      <c r="CV93" s="274"/>
    </row>
    <row r="94" spans="1:100" ht="24" hidden="1" customHeight="1">
      <c r="A94" s="261" t="e">
        <f>#REF!</f>
        <v>#REF!</v>
      </c>
      <c r="B94" s="261"/>
      <c r="C94" s="261"/>
      <c r="D94" s="261"/>
      <c r="E94" s="261"/>
      <c r="F94" s="261"/>
      <c r="G94" s="261"/>
      <c r="H94" s="261"/>
      <c r="I94" s="256" t="e">
        <f>#REF!</f>
        <v>#REF!</v>
      </c>
      <c r="J94" s="853"/>
      <c r="K94" s="853"/>
      <c r="L94" s="853"/>
      <c r="M94" s="853"/>
    </row>
    <row r="95" spans="1:100" ht="16.5" hidden="1" customHeight="1">
      <c r="A95" s="257" t="e">
        <f>#REF!</f>
        <v>#REF!</v>
      </c>
      <c r="B95" s="257"/>
      <c r="C95" s="257"/>
      <c r="D95" s="257"/>
      <c r="E95" s="257"/>
      <c r="F95" s="257"/>
      <c r="G95" s="257"/>
      <c r="H95" s="257"/>
      <c r="I95" s="258" t="e">
        <f>#REF!</f>
        <v>#REF!</v>
      </c>
      <c r="J95" s="853" t="e">
        <f>#REF!</f>
        <v>#REF!</v>
      </c>
      <c r="K95" s="853"/>
      <c r="L95" s="853"/>
      <c r="M95" s="853"/>
    </row>
    <row r="96" spans="1:100" ht="16.5" hidden="1" customHeight="1">
      <c r="A96" s="257" t="e">
        <f>#REF!</f>
        <v>#REF!</v>
      </c>
      <c r="B96" s="257"/>
      <c r="C96" s="257"/>
      <c r="D96" s="257"/>
      <c r="E96" s="257"/>
      <c r="F96" s="257"/>
      <c r="G96" s="257"/>
      <c r="H96" s="257"/>
      <c r="I96" s="258" t="e">
        <f>#REF!</f>
        <v>#REF!</v>
      </c>
      <c r="J96" s="853" t="e">
        <f>#REF!</f>
        <v>#REF!</v>
      </c>
      <c r="K96" s="853"/>
      <c r="L96" s="853"/>
      <c r="M96" s="853"/>
    </row>
    <row r="97" spans="1:100" ht="33" hidden="1" customHeight="1">
      <c r="A97" s="257" t="e">
        <f>#REF!</f>
        <v>#REF!</v>
      </c>
      <c r="B97" s="257"/>
      <c r="C97" s="257"/>
      <c r="D97" s="257"/>
      <c r="E97" s="257"/>
      <c r="F97" s="257"/>
      <c r="G97" s="257"/>
      <c r="H97" s="257"/>
      <c r="I97" s="258" t="e">
        <f>#REF!</f>
        <v>#REF!</v>
      </c>
      <c r="J97" s="853" t="e">
        <f>#REF!</f>
        <v>#REF!</v>
      </c>
      <c r="K97" s="853"/>
      <c r="L97" s="853"/>
      <c r="M97" s="853"/>
    </row>
    <row r="98" spans="1:100" s="263" customFormat="1" ht="20.100000000000001" hidden="1" customHeight="1">
      <c r="A98" s="257"/>
      <c r="B98" s="257"/>
      <c r="C98" s="257"/>
      <c r="D98" s="257"/>
      <c r="E98" s="257"/>
      <c r="F98" s="257"/>
      <c r="G98" s="257"/>
      <c r="H98" s="257"/>
      <c r="I98" s="256" t="e">
        <f>#REF!</f>
        <v>#REF!</v>
      </c>
      <c r="J98" s="853" t="e">
        <f>#REF!</f>
        <v>#REF!</v>
      </c>
      <c r="K98" s="853"/>
      <c r="L98" s="853"/>
      <c r="M98" s="853"/>
      <c r="N98" s="274"/>
      <c r="O98" s="274"/>
      <c r="P98" s="274"/>
      <c r="Q98" s="274"/>
      <c r="R98" s="274"/>
      <c r="S98" s="274"/>
      <c r="T98" s="274"/>
      <c r="U98" s="274"/>
      <c r="V98" s="274"/>
      <c r="W98" s="274"/>
      <c r="X98" s="274"/>
      <c r="Y98" s="274"/>
      <c r="Z98" s="274"/>
      <c r="AA98" s="274"/>
      <c r="AB98" s="274"/>
      <c r="AC98" s="274"/>
      <c r="AD98" s="274"/>
      <c r="AE98" s="274"/>
      <c r="AF98" s="274"/>
      <c r="AG98" s="274"/>
      <c r="AH98" s="274"/>
      <c r="AI98" s="274"/>
      <c r="AJ98" s="274"/>
      <c r="AK98" s="274"/>
      <c r="AL98" s="274"/>
      <c r="AM98" s="274"/>
      <c r="AN98" s="274"/>
      <c r="AO98" s="274"/>
      <c r="AP98" s="274"/>
      <c r="AQ98" s="274"/>
      <c r="AR98" s="274"/>
      <c r="AS98" s="274"/>
      <c r="AT98" s="274"/>
      <c r="AU98" s="274"/>
      <c r="AV98" s="274"/>
      <c r="AW98" s="274"/>
      <c r="AX98" s="274"/>
      <c r="AY98" s="274"/>
      <c r="AZ98" s="274"/>
      <c r="BA98" s="274"/>
      <c r="BB98" s="274"/>
      <c r="BC98" s="274"/>
      <c r="BD98" s="274"/>
      <c r="BE98" s="274"/>
      <c r="BF98" s="274"/>
      <c r="BG98" s="274"/>
      <c r="BH98" s="274"/>
      <c r="BI98" s="274"/>
      <c r="BJ98" s="274"/>
      <c r="BK98" s="274"/>
      <c r="BL98" s="274"/>
      <c r="BM98" s="274"/>
      <c r="BN98" s="274"/>
      <c r="BO98" s="274"/>
      <c r="BP98" s="274"/>
      <c r="BQ98" s="274"/>
      <c r="BR98" s="274"/>
      <c r="BS98" s="274"/>
      <c r="BT98" s="274"/>
      <c r="BU98" s="274"/>
      <c r="BV98" s="274"/>
      <c r="BW98" s="274"/>
      <c r="BX98" s="274"/>
      <c r="BY98" s="274"/>
      <c r="BZ98" s="274"/>
      <c r="CA98" s="274"/>
      <c r="CB98" s="274"/>
      <c r="CC98" s="274"/>
      <c r="CD98" s="274"/>
      <c r="CE98" s="274"/>
      <c r="CF98" s="274"/>
      <c r="CG98" s="274"/>
      <c r="CH98" s="274"/>
      <c r="CI98" s="274"/>
      <c r="CJ98" s="274"/>
      <c r="CK98" s="274"/>
      <c r="CL98" s="274"/>
      <c r="CM98" s="274"/>
      <c r="CN98" s="274"/>
      <c r="CO98" s="274"/>
      <c r="CP98" s="274"/>
      <c r="CQ98" s="274"/>
      <c r="CR98" s="274"/>
      <c r="CS98" s="274"/>
      <c r="CT98" s="274"/>
      <c r="CU98" s="274"/>
      <c r="CV98" s="274"/>
    </row>
    <row r="99" spans="1:100" ht="20.100000000000001" hidden="1" customHeight="1">
      <c r="A99" s="261" t="e">
        <f>#REF!</f>
        <v>#REF!</v>
      </c>
      <c r="B99" s="261"/>
      <c r="C99" s="261"/>
      <c r="D99" s="261"/>
      <c r="E99" s="261"/>
      <c r="F99" s="261"/>
      <c r="G99" s="261"/>
      <c r="H99" s="261"/>
      <c r="I99" s="256" t="e">
        <f>#REF!</f>
        <v>#REF!</v>
      </c>
      <c r="J99" s="853"/>
      <c r="K99" s="853"/>
      <c r="L99" s="853"/>
      <c r="M99" s="853"/>
    </row>
    <row r="100" spans="1:100" ht="16.5" hidden="1" customHeight="1">
      <c r="A100" s="257" t="e">
        <f>#REF!</f>
        <v>#REF!</v>
      </c>
      <c r="B100" s="257"/>
      <c r="C100" s="257"/>
      <c r="D100" s="257"/>
      <c r="E100" s="257"/>
      <c r="F100" s="257"/>
      <c r="G100" s="257"/>
      <c r="H100" s="257"/>
      <c r="I100" s="258" t="e">
        <f>#REF!</f>
        <v>#REF!</v>
      </c>
      <c r="J100" s="853" t="e">
        <f>#REF!</f>
        <v>#REF!</v>
      </c>
      <c r="K100" s="853"/>
      <c r="L100" s="853"/>
      <c r="M100" s="853"/>
    </row>
    <row r="101" spans="1:100" ht="16.5" hidden="1" customHeight="1">
      <c r="A101" s="257" t="e">
        <f>#REF!</f>
        <v>#REF!</v>
      </c>
      <c r="B101" s="257"/>
      <c r="C101" s="257"/>
      <c r="D101" s="257"/>
      <c r="E101" s="257"/>
      <c r="F101" s="257"/>
      <c r="G101" s="257"/>
      <c r="H101" s="257"/>
      <c r="I101" s="258" t="e">
        <f>#REF!</f>
        <v>#REF!</v>
      </c>
      <c r="J101" s="853" t="e">
        <f>#REF!</f>
        <v>#REF!</v>
      </c>
      <c r="K101" s="853"/>
      <c r="L101" s="853"/>
      <c r="M101" s="853"/>
    </row>
    <row r="102" spans="1:100" ht="16.5" hidden="1" customHeight="1">
      <c r="A102" s="257" t="e">
        <f>#REF!</f>
        <v>#REF!</v>
      </c>
      <c r="B102" s="257"/>
      <c r="C102" s="257"/>
      <c r="D102" s="257"/>
      <c r="E102" s="257"/>
      <c r="F102" s="257"/>
      <c r="G102" s="257"/>
      <c r="H102" s="257"/>
      <c r="I102" s="258" t="e">
        <f>#REF!</f>
        <v>#REF!</v>
      </c>
      <c r="J102" s="853" t="e">
        <f>#REF!</f>
        <v>#REF!</v>
      </c>
      <c r="K102" s="853"/>
      <c r="L102" s="853"/>
      <c r="M102" s="853"/>
    </row>
    <row r="103" spans="1:100" ht="16.5" hidden="1" customHeight="1">
      <c r="A103" s="257"/>
      <c r="B103" s="257"/>
      <c r="C103" s="257"/>
      <c r="D103" s="257"/>
      <c r="E103" s="257"/>
      <c r="F103" s="257"/>
      <c r="G103" s="257"/>
      <c r="H103" s="257"/>
      <c r="I103" s="256" t="e">
        <f>#REF!</f>
        <v>#REF!</v>
      </c>
      <c r="J103" s="853" t="e">
        <f>#REF!</f>
        <v>#REF!</v>
      </c>
      <c r="K103" s="853"/>
      <c r="L103" s="853"/>
      <c r="M103" s="853"/>
    </row>
    <row r="104" spans="1:100" ht="20.100000000000001" hidden="1" customHeight="1">
      <c r="A104" s="261" t="e">
        <f>#REF!</f>
        <v>#REF!</v>
      </c>
      <c r="B104" s="261"/>
      <c r="C104" s="261"/>
      <c r="D104" s="261"/>
      <c r="E104" s="261"/>
      <c r="F104" s="261"/>
      <c r="G104" s="261"/>
      <c r="H104" s="261"/>
      <c r="I104" s="256" t="e">
        <f>#REF!</f>
        <v>#REF!</v>
      </c>
      <c r="J104" s="853"/>
      <c r="K104" s="853"/>
      <c r="L104" s="853"/>
      <c r="M104" s="853"/>
    </row>
    <row r="105" spans="1:100" ht="16.5" hidden="1" customHeight="1">
      <c r="A105" s="257" t="e">
        <f>#REF!</f>
        <v>#REF!</v>
      </c>
      <c r="B105" s="257"/>
      <c r="C105" s="257"/>
      <c r="D105" s="257"/>
      <c r="E105" s="257"/>
      <c r="F105" s="257"/>
      <c r="G105" s="257"/>
      <c r="H105" s="257"/>
      <c r="I105" s="258" t="e">
        <f>#REF!</f>
        <v>#REF!</v>
      </c>
      <c r="J105" s="853" t="e">
        <f>#REF!</f>
        <v>#REF!</v>
      </c>
      <c r="K105" s="853"/>
      <c r="L105" s="853"/>
      <c r="M105" s="853"/>
    </row>
    <row r="106" spans="1:100" ht="16.5" hidden="1" customHeight="1">
      <c r="A106" s="257" t="e">
        <f>#REF!</f>
        <v>#REF!</v>
      </c>
      <c r="B106" s="257"/>
      <c r="C106" s="257"/>
      <c r="D106" s="257"/>
      <c r="E106" s="257"/>
      <c r="F106" s="257"/>
      <c r="G106" s="257"/>
      <c r="H106" s="257"/>
      <c r="I106" s="258" t="e">
        <f>#REF!</f>
        <v>#REF!</v>
      </c>
      <c r="J106" s="853" t="e">
        <f>#REF!</f>
        <v>#REF!</v>
      </c>
      <c r="K106" s="853"/>
      <c r="L106" s="853"/>
      <c r="M106" s="853"/>
    </row>
    <row r="107" spans="1:100" ht="16.5" hidden="1" customHeight="1">
      <c r="A107" s="257" t="e">
        <f>#REF!</f>
        <v>#REF!</v>
      </c>
      <c r="B107" s="257"/>
      <c r="C107" s="257"/>
      <c r="D107" s="257"/>
      <c r="E107" s="257"/>
      <c r="F107" s="257"/>
      <c r="G107" s="257"/>
      <c r="H107" s="257"/>
      <c r="I107" s="258" t="e">
        <f>#REF!</f>
        <v>#REF!</v>
      </c>
      <c r="J107" s="853" t="e">
        <f>#REF!</f>
        <v>#REF!</v>
      </c>
      <c r="K107" s="853"/>
      <c r="L107" s="853"/>
      <c r="M107" s="853"/>
    </row>
    <row r="108" spans="1:100" ht="16.5" hidden="1" customHeight="1">
      <c r="A108" s="257" t="e">
        <f>#REF!</f>
        <v>#REF!</v>
      </c>
      <c r="B108" s="257"/>
      <c r="C108" s="257"/>
      <c r="D108" s="257"/>
      <c r="E108" s="257"/>
      <c r="F108" s="257"/>
      <c r="G108" s="257"/>
      <c r="H108" s="257"/>
      <c r="I108" s="258" t="e">
        <f>#REF!</f>
        <v>#REF!</v>
      </c>
      <c r="J108" s="853" t="e">
        <f>#REF!</f>
        <v>#REF!</v>
      </c>
      <c r="K108" s="853"/>
      <c r="L108" s="853"/>
      <c r="M108" s="853"/>
    </row>
    <row r="109" spans="1:100" s="263" customFormat="1" ht="20.100000000000001" hidden="1" customHeight="1">
      <c r="A109" s="257"/>
      <c r="B109" s="257"/>
      <c r="C109" s="257"/>
      <c r="D109" s="257"/>
      <c r="E109" s="257"/>
      <c r="F109" s="257"/>
      <c r="G109" s="257"/>
      <c r="H109" s="257"/>
      <c r="I109" s="256" t="e">
        <f>#REF!</f>
        <v>#REF!</v>
      </c>
      <c r="J109" s="853" t="e">
        <f>#REF!</f>
        <v>#REF!</v>
      </c>
      <c r="K109" s="853"/>
      <c r="L109" s="853"/>
      <c r="M109" s="853"/>
      <c r="N109" s="274"/>
      <c r="O109" s="274"/>
      <c r="P109" s="274"/>
      <c r="Q109" s="274"/>
      <c r="R109" s="274"/>
      <c r="S109" s="274"/>
      <c r="T109" s="274"/>
      <c r="U109" s="274"/>
      <c r="V109" s="274"/>
      <c r="W109" s="274"/>
      <c r="X109" s="274"/>
      <c r="Y109" s="274"/>
      <c r="Z109" s="274"/>
      <c r="AA109" s="274"/>
      <c r="AB109" s="274"/>
      <c r="AC109" s="274"/>
      <c r="AD109" s="274"/>
      <c r="AE109" s="274"/>
      <c r="AF109" s="274"/>
      <c r="AG109" s="274"/>
      <c r="AH109" s="274"/>
      <c r="AI109" s="274"/>
      <c r="AJ109" s="274"/>
      <c r="AK109" s="274"/>
      <c r="AL109" s="274"/>
      <c r="AM109" s="274"/>
      <c r="AN109" s="274"/>
      <c r="AO109" s="274"/>
      <c r="AP109" s="274"/>
      <c r="AQ109" s="274"/>
      <c r="AR109" s="274"/>
      <c r="AS109" s="274"/>
      <c r="AT109" s="274"/>
      <c r="AU109" s="274"/>
      <c r="AV109" s="274"/>
      <c r="AW109" s="274"/>
      <c r="AX109" s="274"/>
      <c r="AY109" s="274"/>
      <c r="AZ109" s="274"/>
      <c r="BA109" s="274"/>
      <c r="BB109" s="274"/>
      <c r="BC109" s="274"/>
      <c r="BD109" s="274"/>
      <c r="BE109" s="274"/>
      <c r="BF109" s="274"/>
      <c r="BG109" s="274"/>
      <c r="BH109" s="274"/>
      <c r="BI109" s="274"/>
      <c r="BJ109" s="274"/>
      <c r="BK109" s="274"/>
      <c r="BL109" s="274"/>
      <c r="BM109" s="274"/>
      <c r="BN109" s="274"/>
      <c r="BO109" s="274"/>
      <c r="BP109" s="274"/>
      <c r="BQ109" s="274"/>
      <c r="BR109" s="274"/>
      <c r="BS109" s="274"/>
      <c r="BT109" s="274"/>
      <c r="BU109" s="274"/>
      <c r="BV109" s="274"/>
      <c r="BW109" s="274"/>
      <c r="BX109" s="274"/>
      <c r="BY109" s="274"/>
      <c r="BZ109" s="274"/>
      <c r="CA109" s="274"/>
      <c r="CB109" s="274"/>
      <c r="CC109" s="274"/>
      <c r="CD109" s="274"/>
      <c r="CE109" s="274"/>
      <c r="CF109" s="274"/>
      <c r="CG109" s="274"/>
      <c r="CH109" s="274"/>
      <c r="CI109" s="274"/>
      <c r="CJ109" s="274"/>
      <c r="CK109" s="274"/>
      <c r="CL109" s="274"/>
      <c r="CM109" s="274"/>
      <c r="CN109" s="274"/>
      <c r="CO109" s="274"/>
      <c r="CP109" s="274"/>
      <c r="CQ109" s="274"/>
      <c r="CR109" s="274"/>
      <c r="CS109" s="274"/>
      <c r="CT109" s="274"/>
      <c r="CU109" s="274"/>
      <c r="CV109" s="274"/>
    </row>
    <row r="110" spans="1:100" ht="20.100000000000001" hidden="1" customHeight="1">
      <c r="A110" s="264"/>
      <c r="B110" s="264"/>
      <c r="C110" s="264"/>
      <c r="D110" s="264"/>
      <c r="E110" s="264"/>
      <c r="F110" s="264"/>
      <c r="G110" s="264"/>
      <c r="H110" s="264"/>
      <c r="I110" s="256" t="e">
        <f>#REF!</f>
        <v>#REF!</v>
      </c>
      <c r="J110" s="853" t="e">
        <f>#REF!</f>
        <v>#REF!</v>
      </c>
      <c r="K110" s="853"/>
      <c r="L110" s="853"/>
      <c r="M110" s="853"/>
    </row>
    <row r="111" spans="1:100" ht="16.5" hidden="1" customHeight="1">
      <c r="A111" s="264"/>
      <c r="B111" s="264"/>
      <c r="C111" s="264"/>
      <c r="D111" s="264"/>
      <c r="E111" s="264"/>
      <c r="F111" s="264"/>
      <c r="G111" s="264"/>
      <c r="H111" s="264"/>
      <c r="I111" s="256"/>
      <c r="J111" s="853"/>
      <c r="K111" s="853"/>
      <c r="L111" s="853"/>
      <c r="M111" s="853"/>
    </row>
    <row r="112" spans="1:100" ht="20.100000000000001" hidden="1" customHeight="1">
      <c r="A112" s="260" t="e">
        <f>#REF!</f>
        <v>#REF!</v>
      </c>
      <c r="B112" s="260"/>
      <c r="C112" s="260"/>
      <c r="D112" s="260"/>
      <c r="E112" s="260"/>
      <c r="F112" s="260"/>
      <c r="G112" s="260"/>
      <c r="H112" s="260"/>
      <c r="I112" s="256" t="e">
        <f>#REF!</f>
        <v>#REF!</v>
      </c>
      <c r="J112" s="853"/>
      <c r="K112" s="853"/>
      <c r="L112" s="853"/>
      <c r="M112" s="853"/>
    </row>
    <row r="113" spans="1:13" ht="30" hidden="1" customHeight="1">
      <c r="A113" s="261" t="e">
        <f>#REF!</f>
        <v>#REF!</v>
      </c>
      <c r="B113" s="261"/>
      <c r="C113" s="261"/>
      <c r="D113" s="261"/>
      <c r="E113" s="261"/>
      <c r="F113" s="261"/>
      <c r="G113" s="261"/>
      <c r="H113" s="261"/>
      <c r="I113" s="256" t="e">
        <f>#REF!</f>
        <v>#REF!</v>
      </c>
      <c r="J113" s="853"/>
      <c r="K113" s="853"/>
      <c r="L113" s="853"/>
      <c r="M113" s="853"/>
    </row>
    <row r="114" spans="1:13" ht="16.5" hidden="1" customHeight="1">
      <c r="A114" s="257" t="e">
        <f>#REF!</f>
        <v>#REF!</v>
      </c>
      <c r="B114" s="257"/>
      <c r="C114" s="257"/>
      <c r="D114" s="257"/>
      <c r="E114" s="257"/>
      <c r="F114" s="257"/>
      <c r="G114" s="257"/>
      <c r="H114" s="257"/>
      <c r="I114" s="258" t="e">
        <f>#REF!</f>
        <v>#REF!</v>
      </c>
      <c r="J114" s="853" t="e">
        <f>#REF!</f>
        <v>#REF!</v>
      </c>
      <c r="K114" s="853"/>
      <c r="L114" s="853"/>
      <c r="M114" s="853"/>
    </row>
    <row r="115" spans="1:13" ht="16.5" hidden="1" customHeight="1">
      <c r="A115" s="257" t="e">
        <f>#REF!</f>
        <v>#REF!</v>
      </c>
      <c r="B115" s="257"/>
      <c r="C115" s="257"/>
      <c r="D115" s="257"/>
      <c r="E115" s="257"/>
      <c r="F115" s="257"/>
      <c r="G115" s="257"/>
      <c r="H115" s="257"/>
      <c r="I115" s="258" t="e">
        <f>#REF!</f>
        <v>#REF!</v>
      </c>
      <c r="J115" s="853" t="e">
        <f>#REF!</f>
        <v>#REF!</v>
      </c>
      <c r="K115" s="853"/>
      <c r="L115" s="853"/>
      <c r="M115" s="853"/>
    </row>
    <row r="116" spans="1:13" ht="16.5" hidden="1" customHeight="1">
      <c r="A116" s="257" t="e">
        <f>#REF!</f>
        <v>#REF!</v>
      </c>
      <c r="B116" s="257"/>
      <c r="C116" s="257"/>
      <c r="D116" s="257"/>
      <c r="E116" s="257"/>
      <c r="F116" s="257"/>
      <c r="G116" s="257"/>
      <c r="H116" s="257"/>
      <c r="I116" s="258" t="e">
        <f>#REF!</f>
        <v>#REF!</v>
      </c>
      <c r="J116" s="853" t="e">
        <f>#REF!</f>
        <v>#REF!</v>
      </c>
      <c r="K116" s="853"/>
      <c r="L116" s="853"/>
      <c r="M116" s="853"/>
    </row>
    <row r="117" spans="1:13" ht="20.100000000000001" hidden="1" customHeight="1">
      <c r="A117" s="265"/>
      <c r="B117" s="265"/>
      <c r="C117" s="265"/>
      <c r="D117" s="265"/>
      <c r="E117" s="265"/>
      <c r="F117" s="265"/>
      <c r="G117" s="265"/>
      <c r="H117" s="265"/>
      <c r="I117" s="256" t="e">
        <f>#REF!</f>
        <v>#REF!</v>
      </c>
      <c r="J117" s="853" t="e">
        <f>#REF!</f>
        <v>#REF!</v>
      </c>
      <c r="K117" s="853"/>
      <c r="L117" s="853"/>
      <c r="M117" s="853"/>
    </row>
    <row r="118" spans="1:13" ht="20.100000000000001" hidden="1" customHeight="1">
      <c r="A118" s="264"/>
      <c r="B118" s="264"/>
      <c r="C118" s="264"/>
      <c r="D118" s="264"/>
      <c r="E118" s="264"/>
      <c r="F118" s="264"/>
      <c r="G118" s="264"/>
      <c r="H118" s="264"/>
      <c r="I118" s="256" t="e">
        <f>#REF!</f>
        <v>#REF!</v>
      </c>
      <c r="J118" s="853" t="e">
        <f>#REF!</f>
        <v>#REF!</v>
      </c>
      <c r="K118" s="853"/>
      <c r="L118" s="853"/>
      <c r="M118" s="853"/>
    </row>
    <row r="119" spans="1:13" ht="20.100000000000001" hidden="1" customHeight="1">
      <c r="A119" s="255" t="e">
        <f>#REF!</f>
        <v>#REF!</v>
      </c>
      <c r="B119" s="255"/>
      <c r="C119" s="255"/>
      <c r="D119" s="255"/>
      <c r="E119" s="255"/>
      <c r="F119" s="255"/>
      <c r="G119" s="255"/>
      <c r="H119" s="255"/>
      <c r="I119" s="256" t="e">
        <f>#REF!</f>
        <v>#REF!</v>
      </c>
      <c r="J119" s="853"/>
      <c r="K119" s="853"/>
      <c r="L119" s="853"/>
      <c r="M119" s="853"/>
    </row>
    <row r="120" spans="1:13" ht="30" hidden="1" customHeight="1">
      <c r="A120" s="260" t="e">
        <f>#REF!</f>
        <v>#REF!</v>
      </c>
      <c r="B120" s="260"/>
      <c r="C120" s="260"/>
      <c r="D120" s="260"/>
      <c r="E120" s="260"/>
      <c r="F120" s="260"/>
      <c r="G120" s="260"/>
      <c r="H120" s="260"/>
      <c r="I120" s="256" t="e">
        <f>#REF!</f>
        <v>#REF!</v>
      </c>
      <c r="J120" s="853"/>
      <c r="K120" s="853"/>
      <c r="L120" s="853"/>
      <c r="M120" s="853"/>
    </row>
    <row r="121" spans="1:13" ht="20.100000000000001" hidden="1" customHeight="1">
      <c r="A121" s="257" t="e">
        <f>#REF!</f>
        <v>#REF!</v>
      </c>
      <c r="B121" s="257"/>
      <c r="C121" s="257"/>
      <c r="D121" s="257"/>
      <c r="E121" s="257"/>
      <c r="F121" s="257"/>
      <c r="G121" s="257"/>
      <c r="H121" s="257"/>
      <c r="I121" s="258" t="e">
        <f>#REF!</f>
        <v>#REF!</v>
      </c>
      <c r="J121" s="853" t="e">
        <f>#REF!</f>
        <v>#REF!</v>
      </c>
      <c r="K121" s="853"/>
      <c r="L121" s="853"/>
      <c r="M121" s="853"/>
    </row>
    <row r="122" spans="1:13" ht="20.100000000000001" hidden="1" customHeight="1">
      <c r="A122" s="257" t="e">
        <f>#REF!</f>
        <v>#REF!</v>
      </c>
      <c r="B122" s="257"/>
      <c r="C122" s="257"/>
      <c r="D122" s="257"/>
      <c r="E122" s="257"/>
      <c r="F122" s="257"/>
      <c r="G122" s="257"/>
      <c r="H122" s="257"/>
      <c r="I122" s="258" t="e">
        <f>#REF!</f>
        <v>#REF!</v>
      </c>
      <c r="J122" s="853" t="e">
        <f>#REF!</f>
        <v>#REF!</v>
      </c>
      <c r="K122" s="853"/>
      <c r="L122" s="853"/>
      <c r="M122" s="853"/>
    </row>
    <row r="123" spans="1:13" ht="20.100000000000001" hidden="1" customHeight="1">
      <c r="A123" s="257" t="e">
        <f>#REF!</f>
        <v>#REF!</v>
      </c>
      <c r="B123" s="257"/>
      <c r="C123" s="257"/>
      <c r="D123" s="257"/>
      <c r="E123" s="257"/>
      <c r="F123" s="257"/>
      <c r="G123" s="257"/>
      <c r="H123" s="257"/>
      <c r="I123" s="258" t="e">
        <f>#REF!</f>
        <v>#REF!</v>
      </c>
      <c r="J123" s="853" t="e">
        <f>#REF!</f>
        <v>#REF!</v>
      </c>
      <c r="K123" s="853"/>
      <c r="L123" s="853"/>
      <c r="M123" s="853"/>
    </row>
    <row r="124" spans="1:13" ht="20.100000000000001" hidden="1" customHeight="1">
      <c r="A124" s="257" t="e">
        <f>#REF!</f>
        <v>#REF!</v>
      </c>
      <c r="B124" s="257"/>
      <c r="C124" s="257"/>
      <c r="D124" s="257"/>
      <c r="E124" s="257"/>
      <c r="F124" s="257"/>
      <c r="G124" s="257"/>
      <c r="H124" s="257"/>
      <c r="I124" s="258" t="e">
        <f>#REF!</f>
        <v>#REF!</v>
      </c>
      <c r="J124" s="853" t="e">
        <f>#REF!</f>
        <v>#REF!</v>
      </c>
      <c r="K124" s="853"/>
      <c r="L124" s="853"/>
      <c r="M124" s="853"/>
    </row>
    <row r="125" spans="1:13" ht="20.100000000000001" hidden="1" customHeight="1">
      <c r="A125" s="257" t="e">
        <f>#REF!</f>
        <v>#REF!</v>
      </c>
      <c r="B125" s="257"/>
      <c r="C125" s="257"/>
      <c r="D125" s="257"/>
      <c r="E125" s="257"/>
      <c r="F125" s="257"/>
      <c r="G125" s="257"/>
      <c r="H125" s="257"/>
      <c r="I125" s="258" t="e">
        <f>#REF!</f>
        <v>#REF!</v>
      </c>
      <c r="J125" s="853" t="e">
        <f>#REF!</f>
        <v>#REF!</v>
      </c>
      <c r="K125" s="853"/>
      <c r="L125" s="853"/>
      <c r="M125" s="853"/>
    </row>
    <row r="126" spans="1:13" ht="20.100000000000001" hidden="1" customHeight="1">
      <c r="A126" s="259"/>
      <c r="B126" s="259"/>
      <c r="C126" s="259"/>
      <c r="D126" s="259"/>
      <c r="E126" s="259"/>
      <c r="F126" s="259"/>
      <c r="G126" s="259"/>
      <c r="H126" s="259"/>
      <c r="I126" s="256" t="e">
        <f>#REF!</f>
        <v>#REF!</v>
      </c>
      <c r="J126" s="853" t="e">
        <f>#REF!</f>
        <v>#REF!</v>
      </c>
      <c r="K126" s="853"/>
      <c r="L126" s="853"/>
      <c r="M126" s="853"/>
    </row>
    <row r="127" spans="1:13" ht="20.100000000000001" hidden="1" customHeight="1">
      <c r="A127" s="260" t="e">
        <f>#REF!</f>
        <v>#REF!</v>
      </c>
      <c r="B127" s="260"/>
      <c r="C127" s="260"/>
      <c r="D127" s="260"/>
      <c r="E127" s="260"/>
      <c r="F127" s="260"/>
      <c r="G127" s="260"/>
      <c r="H127" s="260"/>
      <c r="I127" s="256" t="e">
        <f>#REF!</f>
        <v>#REF!</v>
      </c>
      <c r="J127" s="853"/>
      <c r="K127" s="853"/>
      <c r="L127" s="853"/>
      <c r="M127" s="853"/>
    </row>
    <row r="128" spans="1:13" ht="20.100000000000001" hidden="1" customHeight="1">
      <c r="A128" s="257" t="e">
        <f>#REF!</f>
        <v>#REF!</v>
      </c>
      <c r="B128" s="257"/>
      <c r="C128" s="257"/>
      <c r="D128" s="257"/>
      <c r="E128" s="257"/>
      <c r="F128" s="257"/>
      <c r="G128" s="257"/>
      <c r="H128" s="257"/>
      <c r="I128" s="266" t="e">
        <f>#REF!</f>
        <v>#REF!</v>
      </c>
      <c r="J128" s="853" t="e">
        <f>#REF!</f>
        <v>#REF!</v>
      </c>
      <c r="K128" s="853"/>
      <c r="L128" s="853"/>
      <c r="M128" s="853"/>
    </row>
    <row r="129" spans="1:13" ht="20.100000000000001" hidden="1" customHeight="1">
      <c r="A129" s="257" t="e">
        <f>#REF!</f>
        <v>#REF!</v>
      </c>
      <c r="B129" s="257"/>
      <c r="C129" s="257"/>
      <c r="D129" s="257"/>
      <c r="E129" s="257"/>
      <c r="F129" s="257"/>
      <c r="G129" s="257"/>
      <c r="H129" s="257"/>
      <c r="I129" s="266" t="e">
        <f>#REF!</f>
        <v>#REF!</v>
      </c>
      <c r="J129" s="853" t="e">
        <f>#REF!</f>
        <v>#REF!</v>
      </c>
      <c r="K129" s="853"/>
      <c r="L129" s="853"/>
      <c r="M129" s="853"/>
    </row>
    <row r="130" spans="1:13" ht="20.100000000000001" hidden="1" customHeight="1">
      <c r="A130" s="257" t="e">
        <f>#REF!</f>
        <v>#REF!</v>
      </c>
      <c r="B130" s="257"/>
      <c r="C130" s="257"/>
      <c r="D130" s="257"/>
      <c r="E130" s="257"/>
      <c r="F130" s="257"/>
      <c r="G130" s="257"/>
      <c r="H130" s="257"/>
      <c r="I130" s="266" t="e">
        <f>#REF!</f>
        <v>#REF!</v>
      </c>
      <c r="J130" s="853" t="e">
        <f>#REF!</f>
        <v>#REF!</v>
      </c>
      <c r="K130" s="853"/>
      <c r="L130" s="853"/>
      <c r="M130" s="853"/>
    </row>
    <row r="131" spans="1:13" ht="20.100000000000001" hidden="1" customHeight="1">
      <c r="A131" s="257" t="e">
        <f>#REF!</f>
        <v>#REF!</v>
      </c>
      <c r="B131" s="257"/>
      <c r="C131" s="257"/>
      <c r="D131" s="257"/>
      <c r="E131" s="257"/>
      <c r="F131" s="257"/>
      <c r="G131" s="257"/>
      <c r="H131" s="257"/>
      <c r="I131" s="266" t="e">
        <f>#REF!</f>
        <v>#REF!</v>
      </c>
      <c r="J131" s="853" t="e">
        <f>#REF!</f>
        <v>#REF!</v>
      </c>
      <c r="K131" s="853"/>
      <c r="L131" s="853"/>
      <c r="M131" s="853"/>
    </row>
    <row r="132" spans="1:13" ht="20.100000000000001" hidden="1" customHeight="1">
      <c r="A132" s="257" t="e">
        <f>#REF!</f>
        <v>#REF!</v>
      </c>
      <c r="B132" s="257"/>
      <c r="C132" s="257"/>
      <c r="D132" s="257"/>
      <c r="E132" s="257"/>
      <c r="F132" s="257"/>
      <c r="G132" s="257"/>
      <c r="H132" s="257"/>
      <c r="I132" s="266" t="e">
        <f>#REF!</f>
        <v>#REF!</v>
      </c>
      <c r="J132" s="853" t="e">
        <f>#REF!</f>
        <v>#REF!</v>
      </c>
      <c r="K132" s="853"/>
      <c r="L132" s="853"/>
      <c r="M132" s="853"/>
    </row>
    <row r="133" spans="1:13" ht="20.100000000000001" hidden="1" customHeight="1">
      <c r="A133" s="257" t="e">
        <f>#REF!</f>
        <v>#REF!</v>
      </c>
      <c r="B133" s="257"/>
      <c r="C133" s="257"/>
      <c r="D133" s="257"/>
      <c r="E133" s="257"/>
      <c r="F133" s="257"/>
      <c r="G133" s="257"/>
      <c r="H133" s="257"/>
      <c r="I133" s="266" t="e">
        <f>#REF!</f>
        <v>#REF!</v>
      </c>
      <c r="J133" s="853" t="e">
        <f>#REF!</f>
        <v>#REF!</v>
      </c>
      <c r="K133" s="853"/>
      <c r="L133" s="853"/>
      <c r="M133" s="853"/>
    </row>
    <row r="134" spans="1:13" ht="20.100000000000001" hidden="1" customHeight="1">
      <c r="A134" s="267"/>
      <c r="B134" s="267"/>
      <c r="C134" s="267"/>
      <c r="D134" s="267"/>
      <c r="E134" s="267"/>
      <c r="F134" s="267"/>
      <c r="G134" s="267"/>
      <c r="H134" s="267"/>
      <c r="I134" s="256" t="e">
        <f>#REF!</f>
        <v>#REF!</v>
      </c>
      <c r="J134" s="853" t="e">
        <f>#REF!</f>
        <v>#REF!</v>
      </c>
      <c r="K134" s="853"/>
      <c r="L134" s="853"/>
      <c r="M134" s="853"/>
    </row>
    <row r="135" spans="1:13" ht="35.25" hidden="1" customHeight="1">
      <c r="A135" s="260" t="e">
        <f>#REF!</f>
        <v>#REF!</v>
      </c>
      <c r="B135" s="260"/>
      <c r="C135" s="260"/>
      <c r="D135" s="260"/>
      <c r="E135" s="260"/>
      <c r="F135" s="260"/>
      <c r="G135" s="260"/>
      <c r="H135" s="260"/>
      <c r="I135" s="256" t="e">
        <f>#REF!</f>
        <v>#REF!</v>
      </c>
      <c r="J135" s="853"/>
      <c r="K135" s="853"/>
      <c r="L135" s="853"/>
      <c r="M135" s="853"/>
    </row>
    <row r="136" spans="1:13" ht="19.5" hidden="1" customHeight="1">
      <c r="A136" s="257" t="e">
        <f>#REF!</f>
        <v>#REF!</v>
      </c>
      <c r="B136" s="257"/>
      <c r="C136" s="257"/>
      <c r="D136" s="257"/>
      <c r="E136" s="257"/>
      <c r="F136" s="257"/>
      <c r="G136" s="257"/>
      <c r="H136" s="257"/>
      <c r="I136" s="266" t="e">
        <f>#REF!</f>
        <v>#REF!</v>
      </c>
      <c r="J136" s="853" t="e">
        <f>#REF!</f>
        <v>#REF!</v>
      </c>
      <c r="K136" s="853"/>
      <c r="L136" s="853"/>
      <c r="M136" s="853"/>
    </row>
    <row r="137" spans="1:13" ht="19.5" hidden="1" customHeight="1">
      <c r="A137" s="257" t="e">
        <f>#REF!</f>
        <v>#REF!</v>
      </c>
      <c r="B137" s="257"/>
      <c r="C137" s="257"/>
      <c r="D137" s="257"/>
      <c r="E137" s="257"/>
      <c r="F137" s="257"/>
      <c r="G137" s="257"/>
      <c r="H137" s="257"/>
      <c r="I137" s="266" t="e">
        <f>#REF!</f>
        <v>#REF!</v>
      </c>
      <c r="J137" s="853" t="e">
        <f>#REF!</f>
        <v>#REF!</v>
      </c>
      <c r="K137" s="853"/>
      <c r="L137" s="853"/>
      <c r="M137" s="853"/>
    </row>
    <row r="138" spans="1:13" ht="19.5" hidden="1" customHeight="1">
      <c r="A138" s="257" t="e">
        <f>#REF!</f>
        <v>#REF!</v>
      </c>
      <c r="B138" s="257"/>
      <c r="C138" s="257"/>
      <c r="D138" s="257"/>
      <c r="E138" s="257"/>
      <c r="F138" s="257"/>
      <c r="G138" s="257"/>
      <c r="H138" s="257"/>
      <c r="I138" s="266" t="e">
        <f>#REF!</f>
        <v>#REF!</v>
      </c>
      <c r="J138" s="853" t="e">
        <f>#REF!</f>
        <v>#REF!</v>
      </c>
      <c r="K138" s="853"/>
      <c r="L138" s="853"/>
      <c r="M138" s="853"/>
    </row>
    <row r="139" spans="1:13" ht="19.5" hidden="1" customHeight="1">
      <c r="A139" s="257" t="e">
        <f>#REF!</f>
        <v>#REF!</v>
      </c>
      <c r="B139" s="257"/>
      <c r="C139" s="257"/>
      <c r="D139" s="257"/>
      <c r="E139" s="257"/>
      <c r="F139" s="257"/>
      <c r="G139" s="257"/>
      <c r="H139" s="257"/>
      <c r="I139" s="266" t="e">
        <f>#REF!</f>
        <v>#REF!</v>
      </c>
      <c r="J139" s="853" t="e">
        <f>#REF!</f>
        <v>#REF!</v>
      </c>
      <c r="K139" s="853"/>
      <c r="L139" s="853"/>
      <c r="M139" s="853"/>
    </row>
    <row r="140" spans="1:13" ht="33" hidden="1" customHeight="1">
      <c r="A140" s="257" t="e">
        <f>#REF!</f>
        <v>#REF!</v>
      </c>
      <c r="B140" s="257"/>
      <c r="C140" s="257"/>
      <c r="D140" s="257"/>
      <c r="E140" s="257"/>
      <c r="F140" s="257"/>
      <c r="G140" s="257"/>
      <c r="H140" s="257"/>
      <c r="I140" s="266" t="e">
        <f>#REF!</f>
        <v>#REF!</v>
      </c>
      <c r="J140" s="853" t="e">
        <f>#REF!</f>
        <v>#REF!</v>
      </c>
      <c r="K140" s="853"/>
      <c r="L140" s="853"/>
      <c r="M140" s="853"/>
    </row>
    <row r="141" spans="1:13" ht="19.5" hidden="1" customHeight="1">
      <c r="A141" s="257" t="e">
        <f>#REF!</f>
        <v>#REF!</v>
      </c>
      <c r="B141" s="257"/>
      <c r="C141" s="257"/>
      <c r="D141" s="257"/>
      <c r="E141" s="257"/>
      <c r="F141" s="257"/>
      <c r="G141" s="257"/>
      <c r="H141" s="257"/>
      <c r="I141" s="266" t="e">
        <f>#REF!</f>
        <v>#REF!</v>
      </c>
      <c r="J141" s="853" t="e">
        <f>#REF!</f>
        <v>#REF!</v>
      </c>
      <c r="K141" s="853"/>
      <c r="L141" s="853"/>
      <c r="M141" s="853"/>
    </row>
    <row r="142" spans="1:13" ht="19.5" hidden="1" customHeight="1">
      <c r="A142" s="257" t="e">
        <f>#REF!</f>
        <v>#REF!</v>
      </c>
      <c r="B142" s="257"/>
      <c r="C142" s="257"/>
      <c r="D142" s="257"/>
      <c r="E142" s="257"/>
      <c r="F142" s="257"/>
      <c r="G142" s="257"/>
      <c r="H142" s="257"/>
      <c r="I142" s="266" t="e">
        <f>#REF!</f>
        <v>#REF!</v>
      </c>
      <c r="J142" s="853" t="e">
        <f>#REF!</f>
        <v>#REF!</v>
      </c>
      <c r="K142" s="853"/>
      <c r="L142" s="853"/>
      <c r="M142" s="853"/>
    </row>
    <row r="143" spans="1:13" ht="19.5" hidden="1" customHeight="1">
      <c r="A143" s="257" t="e">
        <f>#REF!</f>
        <v>#REF!</v>
      </c>
      <c r="B143" s="257"/>
      <c r="C143" s="257"/>
      <c r="D143" s="257"/>
      <c r="E143" s="257"/>
      <c r="F143" s="257"/>
      <c r="G143" s="257"/>
      <c r="H143" s="257"/>
      <c r="I143" s="266" t="e">
        <f>#REF!</f>
        <v>#REF!</v>
      </c>
      <c r="J143" s="853" t="e">
        <f>#REF!</f>
        <v>#REF!</v>
      </c>
      <c r="K143" s="853"/>
      <c r="L143" s="853"/>
      <c r="M143" s="853"/>
    </row>
    <row r="144" spans="1:13" ht="19.5" hidden="1" customHeight="1">
      <c r="A144" s="257" t="e">
        <f>#REF!</f>
        <v>#REF!</v>
      </c>
      <c r="B144" s="257"/>
      <c r="C144" s="257"/>
      <c r="D144" s="257"/>
      <c r="E144" s="257"/>
      <c r="F144" s="257"/>
      <c r="G144" s="257"/>
      <c r="H144" s="257"/>
      <c r="I144" s="266" t="e">
        <f>#REF!</f>
        <v>#REF!</v>
      </c>
      <c r="J144" s="853" t="e">
        <f>#REF!</f>
        <v>#REF!</v>
      </c>
      <c r="K144" s="853"/>
      <c r="L144" s="853"/>
      <c r="M144" s="853"/>
    </row>
    <row r="145" spans="1:13" ht="19.5" hidden="1" customHeight="1">
      <c r="A145" s="267"/>
      <c r="B145" s="267"/>
      <c r="C145" s="267"/>
      <c r="D145" s="267"/>
      <c r="E145" s="267"/>
      <c r="F145" s="267"/>
      <c r="G145" s="267"/>
      <c r="H145" s="267"/>
      <c r="I145" s="256" t="e">
        <f>#REF!</f>
        <v>#REF!</v>
      </c>
      <c r="J145" s="853" t="e">
        <f>#REF!</f>
        <v>#REF!</v>
      </c>
      <c r="K145" s="853"/>
      <c r="L145" s="853"/>
      <c r="M145" s="853"/>
    </row>
    <row r="146" spans="1:13" ht="19.5" hidden="1" customHeight="1">
      <c r="A146" s="260" t="e">
        <f>#REF!</f>
        <v>#REF!</v>
      </c>
      <c r="B146" s="260"/>
      <c r="C146" s="260"/>
      <c r="D146" s="260"/>
      <c r="E146" s="260"/>
      <c r="F146" s="260"/>
      <c r="G146" s="260"/>
      <c r="H146" s="260"/>
      <c r="I146" s="256" t="e">
        <f>#REF!</f>
        <v>#REF!</v>
      </c>
      <c r="J146" s="853"/>
      <c r="K146" s="853"/>
      <c r="L146" s="853"/>
      <c r="M146" s="853"/>
    </row>
    <row r="147" spans="1:13" ht="19.5" hidden="1" customHeight="1">
      <c r="A147" s="257" t="e">
        <f>#REF!</f>
        <v>#REF!</v>
      </c>
      <c r="B147" s="257"/>
      <c r="C147" s="257"/>
      <c r="D147" s="257"/>
      <c r="E147" s="257"/>
      <c r="F147" s="257"/>
      <c r="G147" s="257"/>
      <c r="H147" s="257"/>
      <c r="I147" s="258" t="e">
        <f>#REF!</f>
        <v>#REF!</v>
      </c>
      <c r="J147" s="853" t="e">
        <f>#REF!</f>
        <v>#REF!</v>
      </c>
      <c r="K147" s="853"/>
      <c r="L147" s="853"/>
      <c r="M147" s="853"/>
    </row>
    <row r="148" spans="1:13" ht="19.5" hidden="1" customHeight="1">
      <c r="A148" s="257" t="e">
        <f>#REF!</f>
        <v>#REF!</v>
      </c>
      <c r="B148" s="257"/>
      <c r="C148" s="257"/>
      <c r="D148" s="257"/>
      <c r="E148" s="257"/>
      <c r="F148" s="257"/>
      <c r="G148" s="257"/>
      <c r="H148" s="257"/>
      <c r="I148" s="258" t="e">
        <f>#REF!</f>
        <v>#REF!</v>
      </c>
      <c r="J148" s="853" t="e">
        <f>#REF!</f>
        <v>#REF!</v>
      </c>
      <c r="K148" s="853"/>
      <c r="L148" s="853"/>
      <c r="M148" s="853"/>
    </row>
    <row r="149" spans="1:13" ht="19.5" hidden="1" customHeight="1">
      <c r="A149" s="257" t="e">
        <f>#REF!</f>
        <v>#REF!</v>
      </c>
      <c r="B149" s="257"/>
      <c r="C149" s="257"/>
      <c r="D149" s="257"/>
      <c r="E149" s="257"/>
      <c r="F149" s="257"/>
      <c r="G149" s="257"/>
      <c r="H149" s="257"/>
      <c r="I149" s="258" t="e">
        <f>#REF!</f>
        <v>#REF!</v>
      </c>
      <c r="J149" s="853" t="e">
        <f>#REF!</f>
        <v>#REF!</v>
      </c>
      <c r="K149" s="853"/>
      <c r="L149" s="853"/>
      <c r="M149" s="853"/>
    </row>
    <row r="150" spans="1:13" ht="19.5" hidden="1" customHeight="1">
      <c r="A150" s="267"/>
      <c r="B150" s="267"/>
      <c r="C150" s="267"/>
      <c r="D150" s="267"/>
      <c r="E150" s="267"/>
      <c r="F150" s="267"/>
      <c r="G150" s="267"/>
      <c r="H150" s="267"/>
      <c r="I150" s="256" t="e">
        <f>#REF!</f>
        <v>#REF!</v>
      </c>
      <c r="J150" s="853" t="e">
        <f>#REF!</f>
        <v>#REF!</v>
      </c>
      <c r="K150" s="853"/>
      <c r="L150" s="853"/>
      <c r="M150" s="853"/>
    </row>
    <row r="151" spans="1:13" ht="33" hidden="1" customHeight="1">
      <c r="A151" s="260" t="e">
        <f>#REF!</f>
        <v>#REF!</v>
      </c>
      <c r="B151" s="260"/>
      <c r="C151" s="260"/>
      <c r="D151" s="260"/>
      <c r="E151" s="260"/>
      <c r="F151" s="260"/>
      <c r="G151" s="260"/>
      <c r="H151" s="260"/>
      <c r="I151" s="256" t="e">
        <f>#REF!</f>
        <v>#REF!</v>
      </c>
      <c r="J151" s="853"/>
      <c r="K151" s="853"/>
      <c r="L151" s="853"/>
      <c r="M151" s="853"/>
    </row>
    <row r="152" spans="1:13" ht="19.5" hidden="1" customHeight="1">
      <c r="A152" s="267" t="e">
        <f>#REF!</f>
        <v>#REF!</v>
      </c>
      <c r="B152" s="267"/>
      <c r="C152" s="267"/>
      <c r="D152" s="267"/>
      <c r="E152" s="267"/>
      <c r="F152" s="267"/>
      <c r="G152" s="267"/>
      <c r="H152" s="267"/>
      <c r="I152" s="258" t="e">
        <f>#REF!</f>
        <v>#REF!</v>
      </c>
      <c r="J152" s="853" t="e">
        <f>#REF!</f>
        <v>#REF!</v>
      </c>
      <c r="K152" s="853"/>
      <c r="L152" s="853"/>
      <c r="M152" s="853"/>
    </row>
    <row r="153" spans="1:13" ht="19.5" hidden="1" customHeight="1">
      <c r="A153" s="267" t="e">
        <f>#REF!</f>
        <v>#REF!</v>
      </c>
      <c r="B153" s="267"/>
      <c r="C153" s="267"/>
      <c r="D153" s="267"/>
      <c r="E153" s="267"/>
      <c r="F153" s="267"/>
      <c r="G153" s="267"/>
      <c r="H153" s="267"/>
      <c r="I153" s="258" t="e">
        <f>#REF!</f>
        <v>#REF!</v>
      </c>
      <c r="J153" s="853" t="e">
        <f>#REF!</f>
        <v>#REF!</v>
      </c>
      <c r="K153" s="853"/>
      <c r="L153" s="853"/>
      <c r="M153" s="853"/>
    </row>
    <row r="154" spans="1:13" ht="19.5" hidden="1" customHeight="1">
      <c r="A154" s="267" t="e">
        <f>#REF!</f>
        <v>#REF!</v>
      </c>
      <c r="B154" s="267"/>
      <c r="C154" s="267"/>
      <c r="D154" s="267"/>
      <c r="E154" s="267"/>
      <c r="F154" s="267"/>
      <c r="G154" s="267"/>
      <c r="H154" s="267"/>
      <c r="I154" s="258" t="e">
        <f>#REF!</f>
        <v>#REF!</v>
      </c>
      <c r="J154" s="853" t="e">
        <f>#REF!</f>
        <v>#REF!</v>
      </c>
      <c r="K154" s="853"/>
      <c r="L154" s="853"/>
      <c r="M154" s="853"/>
    </row>
    <row r="155" spans="1:13" ht="19.5" hidden="1" customHeight="1">
      <c r="A155" s="267"/>
      <c r="B155" s="267"/>
      <c r="C155" s="267"/>
      <c r="D155" s="267"/>
      <c r="E155" s="267"/>
      <c r="F155" s="267"/>
      <c r="G155" s="267"/>
      <c r="H155" s="267"/>
      <c r="I155" s="256" t="e">
        <f>#REF!</f>
        <v>#REF!</v>
      </c>
      <c r="J155" s="853" t="e">
        <f>#REF!</f>
        <v>#REF!</v>
      </c>
      <c r="K155" s="853"/>
      <c r="L155" s="853"/>
      <c r="M155" s="853"/>
    </row>
    <row r="156" spans="1:13" ht="19.5" hidden="1" customHeight="1">
      <c r="A156" s="260" t="e">
        <f>#REF!</f>
        <v>#REF!</v>
      </c>
      <c r="B156" s="260"/>
      <c r="C156" s="260"/>
      <c r="D156" s="260"/>
      <c r="E156" s="260"/>
      <c r="F156" s="260"/>
      <c r="G156" s="260"/>
      <c r="H156" s="260"/>
      <c r="I156" s="256" t="e">
        <f>#REF!</f>
        <v>#REF!</v>
      </c>
      <c r="J156" s="853"/>
      <c r="K156" s="853"/>
      <c r="L156" s="853"/>
      <c r="M156" s="853"/>
    </row>
    <row r="157" spans="1:13" ht="19.5" hidden="1" customHeight="1">
      <c r="A157" s="257" t="e">
        <f>#REF!</f>
        <v>#REF!</v>
      </c>
      <c r="B157" s="257"/>
      <c r="C157" s="257"/>
      <c r="D157" s="257"/>
      <c r="E157" s="257"/>
      <c r="F157" s="257"/>
      <c r="G157" s="257"/>
      <c r="H157" s="257"/>
      <c r="I157" s="258" t="e">
        <f>#REF!</f>
        <v>#REF!</v>
      </c>
      <c r="J157" s="853" t="e">
        <f>#REF!</f>
        <v>#REF!</v>
      </c>
      <c r="K157" s="853"/>
      <c r="L157" s="853"/>
      <c r="M157" s="853"/>
    </row>
    <row r="158" spans="1:13" ht="19.5" hidden="1" customHeight="1">
      <c r="A158" s="257" t="e">
        <f>#REF!</f>
        <v>#REF!</v>
      </c>
      <c r="B158" s="257"/>
      <c r="C158" s="257"/>
      <c r="D158" s="257"/>
      <c r="E158" s="257"/>
      <c r="F158" s="257"/>
      <c r="G158" s="257"/>
      <c r="H158" s="257"/>
      <c r="I158" s="258" t="e">
        <f>#REF!</f>
        <v>#REF!</v>
      </c>
      <c r="J158" s="853" t="e">
        <f>#REF!</f>
        <v>#REF!</v>
      </c>
      <c r="K158" s="853"/>
      <c r="L158" s="853"/>
      <c r="M158" s="853"/>
    </row>
    <row r="159" spans="1:13" ht="19.5" hidden="1" customHeight="1">
      <c r="A159" s="267"/>
      <c r="B159" s="267"/>
      <c r="C159" s="267"/>
      <c r="D159" s="267"/>
      <c r="E159" s="267"/>
      <c r="F159" s="267"/>
      <c r="G159" s="267"/>
      <c r="H159" s="267"/>
      <c r="I159" s="256" t="e">
        <f>#REF!</f>
        <v>#REF!</v>
      </c>
      <c r="J159" s="853" t="e">
        <f>#REF!</f>
        <v>#REF!</v>
      </c>
      <c r="K159" s="853"/>
      <c r="L159" s="853"/>
      <c r="M159" s="853"/>
    </row>
    <row r="160" spans="1:13" ht="33" hidden="1" customHeight="1">
      <c r="A160" s="260" t="e">
        <f>#REF!</f>
        <v>#REF!</v>
      </c>
      <c r="B160" s="260"/>
      <c r="C160" s="260"/>
      <c r="D160" s="260"/>
      <c r="E160" s="260"/>
      <c r="F160" s="260"/>
      <c r="G160" s="260"/>
      <c r="H160" s="260"/>
      <c r="I160" s="256" t="e">
        <f>#REF!</f>
        <v>#REF!</v>
      </c>
      <c r="J160" s="853"/>
      <c r="K160" s="853"/>
      <c r="L160" s="853"/>
      <c r="M160" s="853"/>
    </row>
    <row r="161" spans="1:13" ht="19.5" hidden="1" customHeight="1">
      <c r="A161" s="257" t="e">
        <f>#REF!</f>
        <v>#REF!</v>
      </c>
      <c r="B161" s="257"/>
      <c r="C161" s="257"/>
      <c r="D161" s="257"/>
      <c r="E161" s="257"/>
      <c r="F161" s="257"/>
      <c r="G161" s="257"/>
      <c r="H161" s="257"/>
      <c r="I161" s="258" t="e">
        <f>#REF!</f>
        <v>#REF!</v>
      </c>
      <c r="J161" s="853" t="e">
        <f>#REF!</f>
        <v>#REF!</v>
      </c>
      <c r="K161" s="853"/>
      <c r="L161" s="853"/>
      <c r="M161" s="853"/>
    </row>
    <row r="162" spans="1:13" ht="19.5" hidden="1" customHeight="1">
      <c r="A162" s="257" t="e">
        <f>#REF!</f>
        <v>#REF!</v>
      </c>
      <c r="B162" s="257"/>
      <c r="C162" s="257"/>
      <c r="D162" s="257"/>
      <c r="E162" s="257"/>
      <c r="F162" s="257"/>
      <c r="G162" s="257"/>
      <c r="H162" s="257"/>
      <c r="I162" s="258" t="e">
        <f>#REF!</f>
        <v>#REF!</v>
      </c>
      <c r="J162" s="853" t="e">
        <f>#REF!</f>
        <v>#REF!</v>
      </c>
      <c r="K162" s="853"/>
      <c r="L162" s="853"/>
      <c r="M162" s="853"/>
    </row>
    <row r="163" spans="1:13" ht="19.5" hidden="1" customHeight="1">
      <c r="A163" s="257" t="e">
        <f>#REF!</f>
        <v>#REF!</v>
      </c>
      <c r="B163" s="257"/>
      <c r="C163" s="257"/>
      <c r="D163" s="257"/>
      <c r="E163" s="257"/>
      <c r="F163" s="257"/>
      <c r="G163" s="257"/>
      <c r="H163" s="257"/>
      <c r="I163" s="258" t="e">
        <f>#REF!</f>
        <v>#REF!</v>
      </c>
      <c r="J163" s="853" t="e">
        <f>#REF!</f>
        <v>#REF!</v>
      </c>
      <c r="K163" s="853"/>
      <c r="L163" s="853"/>
      <c r="M163" s="853"/>
    </row>
    <row r="164" spans="1:13" ht="19.5" hidden="1" customHeight="1">
      <c r="A164" s="257" t="e">
        <f>#REF!</f>
        <v>#REF!</v>
      </c>
      <c r="B164" s="257"/>
      <c r="C164" s="257"/>
      <c r="D164" s="257"/>
      <c r="E164" s="257"/>
      <c r="F164" s="257"/>
      <c r="G164" s="257"/>
      <c r="H164" s="257"/>
      <c r="I164" s="258" t="e">
        <f>#REF!</f>
        <v>#REF!</v>
      </c>
      <c r="J164" s="853" t="e">
        <f>#REF!</f>
        <v>#REF!</v>
      </c>
      <c r="K164" s="853"/>
      <c r="L164" s="853"/>
      <c r="M164" s="853"/>
    </row>
    <row r="165" spans="1:13" ht="19.5" hidden="1" customHeight="1">
      <c r="A165" s="257" t="e">
        <f>#REF!</f>
        <v>#REF!</v>
      </c>
      <c r="B165" s="257"/>
      <c r="C165" s="257"/>
      <c r="D165" s="257"/>
      <c r="E165" s="257"/>
      <c r="F165" s="257"/>
      <c r="G165" s="257"/>
      <c r="H165" s="257"/>
      <c r="I165" s="258" t="e">
        <f>#REF!</f>
        <v>#REF!</v>
      </c>
      <c r="J165" s="853" t="e">
        <f>#REF!</f>
        <v>#REF!</v>
      </c>
      <c r="K165" s="853"/>
      <c r="L165" s="853"/>
      <c r="M165" s="853"/>
    </row>
    <row r="166" spans="1:13" ht="19.5" hidden="1" customHeight="1">
      <c r="A166" s="257" t="e">
        <f>#REF!</f>
        <v>#REF!</v>
      </c>
      <c r="B166" s="257"/>
      <c r="C166" s="257"/>
      <c r="D166" s="257"/>
      <c r="E166" s="257"/>
      <c r="F166" s="257"/>
      <c r="G166" s="257"/>
      <c r="H166" s="257"/>
      <c r="I166" s="258" t="e">
        <f>#REF!</f>
        <v>#REF!</v>
      </c>
      <c r="J166" s="853" t="e">
        <f>#REF!</f>
        <v>#REF!</v>
      </c>
      <c r="K166" s="853"/>
      <c r="L166" s="853"/>
      <c r="M166" s="853"/>
    </row>
    <row r="167" spans="1:13" ht="19.5" hidden="1" customHeight="1">
      <c r="A167" s="267"/>
      <c r="B167" s="267"/>
      <c r="C167" s="267"/>
      <c r="D167" s="267"/>
      <c r="E167" s="267"/>
      <c r="F167" s="267"/>
      <c r="G167" s="267"/>
      <c r="H167" s="267"/>
      <c r="I167" s="256" t="e">
        <f>#REF!</f>
        <v>#REF!</v>
      </c>
      <c r="J167" s="853" t="e">
        <f>#REF!</f>
        <v>#REF!</v>
      </c>
      <c r="K167" s="853"/>
      <c r="L167" s="853"/>
      <c r="M167" s="853"/>
    </row>
    <row r="168" spans="1:13" ht="33" hidden="1" customHeight="1">
      <c r="A168" s="260" t="e">
        <f>#REF!</f>
        <v>#REF!</v>
      </c>
      <c r="B168" s="260"/>
      <c r="C168" s="260"/>
      <c r="D168" s="260"/>
      <c r="E168" s="260"/>
      <c r="F168" s="260"/>
      <c r="G168" s="260"/>
      <c r="H168" s="260"/>
      <c r="I168" s="256" t="e">
        <f>#REF!</f>
        <v>#REF!</v>
      </c>
      <c r="J168" s="853"/>
      <c r="K168" s="853"/>
      <c r="L168" s="853"/>
      <c r="M168" s="853"/>
    </row>
    <row r="169" spans="1:13" ht="33" hidden="1" customHeight="1">
      <c r="A169" s="257" t="e">
        <f>#REF!</f>
        <v>#REF!</v>
      </c>
      <c r="B169" s="257"/>
      <c r="C169" s="257"/>
      <c r="D169" s="257"/>
      <c r="E169" s="257"/>
      <c r="F169" s="257"/>
      <c r="G169" s="257"/>
      <c r="H169" s="257"/>
      <c r="I169" s="258" t="e">
        <f>#REF!</f>
        <v>#REF!</v>
      </c>
      <c r="J169" s="853" t="e">
        <f>#REF!</f>
        <v>#REF!</v>
      </c>
      <c r="K169" s="853"/>
      <c r="L169" s="853"/>
      <c r="M169" s="853"/>
    </row>
    <row r="170" spans="1:13" ht="19.5" hidden="1" customHeight="1">
      <c r="A170" s="257" t="e">
        <f>#REF!</f>
        <v>#REF!</v>
      </c>
      <c r="B170" s="257"/>
      <c r="C170" s="257"/>
      <c r="D170" s="257"/>
      <c r="E170" s="257"/>
      <c r="F170" s="257"/>
      <c r="G170" s="257"/>
      <c r="H170" s="257"/>
      <c r="I170" s="258" t="e">
        <f>#REF!</f>
        <v>#REF!</v>
      </c>
      <c r="J170" s="853" t="e">
        <f>#REF!</f>
        <v>#REF!</v>
      </c>
      <c r="K170" s="853"/>
      <c r="L170" s="853"/>
      <c r="M170" s="853"/>
    </row>
    <row r="171" spans="1:13" ht="19.5" hidden="1" customHeight="1">
      <c r="A171" s="257" t="e">
        <f>#REF!</f>
        <v>#REF!</v>
      </c>
      <c r="B171" s="257"/>
      <c r="C171" s="257"/>
      <c r="D171" s="257"/>
      <c r="E171" s="257"/>
      <c r="F171" s="257"/>
      <c r="G171" s="257"/>
      <c r="H171" s="257"/>
      <c r="I171" s="258" t="e">
        <f>#REF!</f>
        <v>#REF!</v>
      </c>
      <c r="J171" s="853" t="e">
        <f>#REF!</f>
        <v>#REF!</v>
      </c>
      <c r="K171" s="853"/>
      <c r="L171" s="853"/>
      <c r="M171" s="853"/>
    </row>
    <row r="172" spans="1:13" ht="19.5" hidden="1" customHeight="1">
      <c r="A172" s="267" t="e">
        <f>#REF!</f>
        <v>#REF!</v>
      </c>
      <c r="B172" s="267"/>
      <c r="C172" s="267"/>
      <c r="D172" s="267"/>
      <c r="E172" s="267"/>
      <c r="F172" s="267"/>
      <c r="G172" s="267"/>
      <c r="H172" s="267"/>
      <c r="I172" s="256" t="e">
        <f>#REF!</f>
        <v>#REF!</v>
      </c>
      <c r="J172" s="853" t="e">
        <f>#REF!</f>
        <v>#REF!</v>
      </c>
      <c r="K172" s="853"/>
      <c r="L172" s="853"/>
      <c r="M172" s="853"/>
    </row>
    <row r="173" spans="1:13" ht="33" hidden="1" customHeight="1">
      <c r="A173" s="260" t="e">
        <f>#REF!</f>
        <v>#REF!</v>
      </c>
      <c r="B173" s="260"/>
      <c r="C173" s="260"/>
      <c r="D173" s="260"/>
      <c r="E173" s="260"/>
      <c r="F173" s="260"/>
      <c r="G173" s="260"/>
      <c r="H173" s="260"/>
      <c r="I173" s="256" t="e">
        <f>#REF!</f>
        <v>#REF!</v>
      </c>
      <c r="J173" s="853"/>
      <c r="K173" s="853"/>
      <c r="L173" s="853"/>
      <c r="M173" s="853"/>
    </row>
    <row r="174" spans="1:13" ht="19.5" hidden="1" customHeight="1">
      <c r="A174" s="257" t="e">
        <f>#REF!</f>
        <v>#REF!</v>
      </c>
      <c r="B174" s="257"/>
      <c r="C174" s="257"/>
      <c r="D174" s="257"/>
      <c r="E174" s="257"/>
      <c r="F174" s="257"/>
      <c r="G174" s="257"/>
      <c r="H174" s="257"/>
      <c r="I174" s="258" t="e">
        <f>#REF!</f>
        <v>#REF!</v>
      </c>
      <c r="J174" s="853" t="e">
        <f>#REF!</f>
        <v>#REF!</v>
      </c>
      <c r="K174" s="853"/>
      <c r="L174" s="853"/>
      <c r="M174" s="853"/>
    </row>
    <row r="175" spans="1:13" ht="19.5" hidden="1" customHeight="1">
      <c r="A175" s="257" t="e">
        <f>#REF!</f>
        <v>#REF!</v>
      </c>
      <c r="B175" s="257"/>
      <c r="C175" s="257"/>
      <c r="D175" s="257"/>
      <c r="E175" s="257"/>
      <c r="F175" s="257"/>
      <c r="G175" s="257"/>
      <c r="H175" s="257"/>
      <c r="I175" s="258" t="e">
        <f>#REF!</f>
        <v>#REF!</v>
      </c>
      <c r="J175" s="853" t="e">
        <f>#REF!</f>
        <v>#REF!</v>
      </c>
      <c r="K175" s="853"/>
      <c r="L175" s="853"/>
      <c r="M175" s="853"/>
    </row>
    <row r="176" spans="1:13" ht="32.25" hidden="1" customHeight="1">
      <c r="A176" s="257" t="e">
        <f>#REF!</f>
        <v>#REF!</v>
      </c>
      <c r="B176" s="257"/>
      <c r="C176" s="257"/>
      <c r="D176" s="257"/>
      <c r="E176" s="257"/>
      <c r="F176" s="257"/>
      <c r="G176" s="257"/>
      <c r="H176" s="257"/>
      <c r="I176" s="258" t="e">
        <f>#REF!</f>
        <v>#REF!</v>
      </c>
      <c r="J176" s="853" t="e">
        <f>#REF!</f>
        <v>#REF!</v>
      </c>
      <c r="K176" s="853"/>
      <c r="L176" s="853"/>
      <c r="M176" s="853"/>
    </row>
    <row r="177" spans="1:100" ht="19.5" hidden="1" customHeight="1">
      <c r="A177" s="257" t="e">
        <f>#REF!</f>
        <v>#REF!</v>
      </c>
      <c r="B177" s="257"/>
      <c r="C177" s="257"/>
      <c r="D177" s="257"/>
      <c r="E177" s="257"/>
      <c r="F177" s="257"/>
      <c r="G177" s="257"/>
      <c r="H177" s="257"/>
      <c r="I177" s="258" t="e">
        <f>#REF!</f>
        <v>#REF!</v>
      </c>
      <c r="J177" s="853" t="e">
        <f>#REF!</f>
        <v>#REF!</v>
      </c>
      <c r="K177" s="853"/>
      <c r="L177" s="853"/>
      <c r="M177" s="853"/>
    </row>
    <row r="178" spans="1:100" ht="19.5" hidden="1" customHeight="1">
      <c r="A178" s="259"/>
      <c r="B178" s="259"/>
      <c r="C178" s="259"/>
      <c r="D178" s="259"/>
      <c r="E178" s="259"/>
      <c r="F178" s="259"/>
      <c r="G178" s="259"/>
      <c r="H178" s="259"/>
      <c r="I178" s="256" t="e">
        <f>#REF!</f>
        <v>#REF!</v>
      </c>
      <c r="J178" s="853" t="e">
        <f>#REF!</f>
        <v>#REF!</v>
      </c>
      <c r="K178" s="853"/>
      <c r="L178" s="853"/>
      <c r="M178" s="853"/>
    </row>
    <row r="179" spans="1:100" ht="16.5" hidden="1" customHeight="1">
      <c r="A179" s="262"/>
      <c r="B179" s="262"/>
      <c r="C179" s="262"/>
      <c r="D179" s="262"/>
      <c r="E179" s="262"/>
      <c r="F179" s="262"/>
      <c r="G179" s="262"/>
      <c r="H179" s="262"/>
      <c r="I179" s="256" t="e">
        <f>#REF!</f>
        <v>#REF!</v>
      </c>
      <c r="J179" s="853" t="e">
        <f>#REF!</f>
        <v>#REF!</v>
      </c>
      <c r="K179" s="853"/>
      <c r="L179" s="853"/>
      <c r="M179" s="853"/>
    </row>
    <row r="180" spans="1:100" ht="19.5" hidden="1" customHeight="1">
      <c r="A180" s="264"/>
      <c r="B180" s="264"/>
      <c r="C180" s="264"/>
      <c r="D180" s="264"/>
      <c r="E180" s="264"/>
      <c r="F180" s="264"/>
      <c r="G180" s="264"/>
      <c r="H180" s="264"/>
      <c r="I180" s="256" t="e">
        <f>#REF!</f>
        <v>#REF!</v>
      </c>
      <c r="J180" s="853" t="e">
        <f>#REF!</f>
        <v>#REF!</v>
      </c>
      <c r="K180" s="853"/>
      <c r="L180" s="853"/>
      <c r="M180" s="853"/>
    </row>
    <row r="181" spans="1:100" s="238" customFormat="1">
      <c r="A181" s="268"/>
      <c r="B181" s="268"/>
      <c r="C181" s="268"/>
      <c r="D181" s="268"/>
      <c r="E181" s="268"/>
      <c r="F181" s="268"/>
      <c r="G181" s="268"/>
      <c r="H181" s="268"/>
      <c r="I181" s="269"/>
      <c r="J181" s="856"/>
      <c r="K181" s="856"/>
      <c r="L181" s="856"/>
      <c r="M181" s="856"/>
      <c r="N181" s="274"/>
      <c r="O181" s="274"/>
      <c r="P181" s="274"/>
      <c r="Q181" s="274"/>
      <c r="R181" s="274"/>
      <c r="S181" s="274"/>
      <c r="T181" s="274"/>
      <c r="U181" s="274"/>
      <c r="V181" s="274"/>
      <c r="W181" s="274"/>
      <c r="X181" s="274"/>
      <c r="Y181" s="274"/>
      <c r="Z181" s="274"/>
      <c r="AA181" s="274"/>
      <c r="AB181" s="274"/>
      <c r="AC181" s="274"/>
      <c r="AD181" s="274"/>
      <c r="AE181" s="274"/>
      <c r="AF181" s="274"/>
      <c r="AG181" s="274"/>
      <c r="AH181" s="274"/>
      <c r="AI181" s="274"/>
      <c r="AJ181" s="274"/>
      <c r="AK181" s="274"/>
      <c r="AL181" s="274"/>
      <c r="AM181" s="274"/>
      <c r="AN181" s="274"/>
      <c r="AO181" s="274"/>
      <c r="AP181" s="274"/>
      <c r="AQ181" s="274"/>
      <c r="AR181" s="274"/>
      <c r="AS181" s="274"/>
      <c r="AT181" s="274"/>
      <c r="AU181" s="274"/>
      <c r="AV181" s="274"/>
      <c r="AW181" s="274"/>
      <c r="AX181" s="274"/>
      <c r="AY181" s="274"/>
      <c r="AZ181" s="274"/>
      <c r="BA181" s="274"/>
      <c r="BB181" s="274"/>
      <c r="BC181" s="274"/>
      <c r="BD181" s="274"/>
      <c r="BE181" s="274"/>
      <c r="BF181" s="274"/>
      <c r="BG181" s="274"/>
      <c r="BH181" s="274"/>
      <c r="BI181" s="274"/>
      <c r="BJ181" s="274"/>
      <c r="BK181" s="274"/>
      <c r="BL181" s="274"/>
      <c r="BM181" s="274"/>
      <c r="BN181" s="274"/>
      <c r="BO181" s="274"/>
      <c r="BP181" s="274"/>
      <c r="BQ181" s="274"/>
      <c r="BR181" s="274"/>
      <c r="BS181" s="274"/>
      <c r="BT181" s="274"/>
      <c r="BU181" s="274"/>
      <c r="BV181" s="274"/>
      <c r="BW181" s="274"/>
      <c r="BX181" s="274"/>
      <c r="BY181" s="274"/>
      <c r="BZ181" s="274"/>
      <c r="CA181" s="274"/>
      <c r="CB181" s="274"/>
      <c r="CC181" s="274"/>
      <c r="CD181" s="274"/>
      <c r="CE181" s="274"/>
      <c r="CF181" s="274"/>
      <c r="CG181" s="274"/>
      <c r="CH181" s="274"/>
      <c r="CI181" s="274"/>
      <c r="CJ181" s="274"/>
      <c r="CK181" s="274"/>
      <c r="CL181" s="274"/>
      <c r="CM181" s="274"/>
      <c r="CN181" s="274"/>
      <c r="CO181" s="274"/>
      <c r="CP181" s="274"/>
      <c r="CQ181" s="274"/>
      <c r="CR181" s="274"/>
      <c r="CS181" s="274"/>
      <c r="CT181" s="274"/>
      <c r="CU181" s="274"/>
      <c r="CV181" s="274"/>
    </row>
    <row r="182" spans="1:100" s="238" customFormat="1">
      <c r="A182" s="243"/>
      <c r="B182" s="243"/>
      <c r="C182" s="243"/>
      <c r="D182" s="243"/>
      <c r="E182" s="243"/>
      <c r="F182" s="243"/>
      <c r="G182" s="243"/>
      <c r="H182" s="243"/>
      <c r="I182" s="367"/>
      <c r="J182" s="244"/>
      <c r="K182" s="244"/>
      <c r="L182" s="244"/>
      <c r="M182" s="244"/>
      <c r="N182" s="274"/>
      <c r="O182" s="274"/>
      <c r="P182" s="274"/>
      <c r="Q182" s="274"/>
      <c r="R182" s="274"/>
      <c r="S182" s="274"/>
      <c r="T182" s="274"/>
      <c r="U182" s="274"/>
      <c r="V182" s="274"/>
      <c r="W182" s="274"/>
      <c r="X182" s="274"/>
      <c r="Y182" s="274"/>
      <c r="Z182" s="274"/>
      <c r="AA182" s="274"/>
      <c r="AB182" s="274"/>
      <c r="AC182" s="274"/>
      <c r="AD182" s="274"/>
      <c r="AE182" s="274"/>
      <c r="AF182" s="274"/>
      <c r="AG182" s="274"/>
      <c r="AH182" s="274"/>
      <c r="AI182" s="274"/>
      <c r="AJ182" s="274"/>
      <c r="AK182" s="274"/>
      <c r="AL182" s="274"/>
      <c r="AM182" s="274"/>
      <c r="AN182" s="274"/>
      <c r="AO182" s="274"/>
      <c r="AP182" s="274"/>
      <c r="AQ182" s="274"/>
      <c r="AR182" s="274"/>
      <c r="AS182" s="274"/>
      <c r="AT182" s="274"/>
      <c r="AU182" s="274"/>
      <c r="AV182" s="274"/>
      <c r="AW182" s="274"/>
      <c r="AX182" s="274"/>
      <c r="AY182" s="274"/>
      <c r="AZ182" s="274"/>
      <c r="BA182" s="274"/>
      <c r="BB182" s="274"/>
      <c r="BC182" s="274"/>
      <c r="BD182" s="274"/>
      <c r="BE182" s="274"/>
      <c r="BF182" s="274"/>
      <c r="BG182" s="274"/>
      <c r="BH182" s="274"/>
      <c r="BI182" s="274"/>
      <c r="BJ182" s="274"/>
      <c r="BK182" s="274"/>
      <c r="BL182" s="274"/>
      <c r="BM182" s="274"/>
      <c r="BN182" s="274"/>
      <c r="BO182" s="274"/>
      <c r="BP182" s="274"/>
      <c r="BQ182" s="274"/>
      <c r="BR182" s="274"/>
      <c r="BS182" s="274"/>
      <c r="BT182" s="274"/>
      <c r="BU182" s="274"/>
      <c r="BV182" s="274"/>
      <c r="BW182" s="274"/>
      <c r="BX182" s="274"/>
      <c r="BY182" s="274"/>
      <c r="BZ182" s="274"/>
      <c r="CA182" s="274"/>
      <c r="CB182" s="274"/>
      <c r="CC182" s="274"/>
      <c r="CD182" s="274"/>
      <c r="CE182" s="274"/>
      <c r="CF182" s="274"/>
      <c r="CG182" s="274"/>
      <c r="CH182" s="274"/>
      <c r="CI182" s="274"/>
      <c r="CJ182" s="274"/>
      <c r="CK182" s="274"/>
      <c r="CL182" s="274"/>
      <c r="CM182" s="274"/>
      <c r="CN182" s="274"/>
      <c r="CO182" s="274"/>
      <c r="CP182" s="274"/>
      <c r="CQ182" s="274"/>
      <c r="CR182" s="274"/>
      <c r="CS182" s="274"/>
      <c r="CT182" s="274"/>
      <c r="CU182" s="274"/>
      <c r="CV182" s="274"/>
    </row>
    <row r="183" spans="1:100" s="238" customFormat="1">
      <c r="A183" s="243"/>
      <c r="B183" s="243"/>
      <c r="C183" s="243"/>
      <c r="D183" s="243"/>
      <c r="E183" s="243"/>
      <c r="F183" s="243"/>
      <c r="G183" s="243"/>
      <c r="H183" s="243"/>
      <c r="I183" s="367"/>
      <c r="J183" s="244"/>
      <c r="K183" s="244"/>
      <c r="L183" s="244"/>
      <c r="M183" s="244"/>
      <c r="N183" s="274"/>
      <c r="O183" s="274"/>
      <c r="P183" s="274"/>
      <c r="Q183" s="274"/>
      <c r="R183" s="274"/>
      <c r="S183" s="274"/>
      <c r="T183" s="274"/>
      <c r="U183" s="274"/>
      <c r="V183" s="274"/>
      <c r="W183" s="274"/>
      <c r="X183" s="274"/>
      <c r="Y183" s="274"/>
      <c r="Z183" s="274"/>
      <c r="AA183" s="274"/>
      <c r="AB183" s="274"/>
      <c r="AC183" s="274"/>
      <c r="AD183" s="274"/>
      <c r="AE183" s="274"/>
      <c r="AF183" s="274"/>
      <c r="AG183" s="274"/>
      <c r="AH183" s="274"/>
      <c r="AI183" s="274"/>
      <c r="AJ183" s="274"/>
      <c r="AK183" s="274"/>
      <c r="AL183" s="274"/>
      <c r="AM183" s="274"/>
      <c r="AN183" s="274"/>
      <c r="AO183" s="274"/>
      <c r="AP183" s="274"/>
      <c r="AQ183" s="274"/>
      <c r="AR183" s="274"/>
      <c r="AS183" s="274"/>
      <c r="AT183" s="274"/>
      <c r="AU183" s="274"/>
      <c r="AV183" s="274"/>
      <c r="AW183" s="274"/>
      <c r="AX183" s="274"/>
      <c r="AY183" s="274"/>
      <c r="AZ183" s="274"/>
      <c r="BA183" s="274"/>
      <c r="BB183" s="274"/>
      <c r="BC183" s="274"/>
      <c r="BD183" s="274"/>
      <c r="BE183" s="274"/>
      <c r="BF183" s="274"/>
      <c r="BG183" s="274"/>
      <c r="BH183" s="274"/>
      <c r="BI183" s="274"/>
      <c r="BJ183" s="274"/>
      <c r="BK183" s="274"/>
      <c r="BL183" s="274"/>
      <c r="BM183" s="274"/>
      <c r="BN183" s="274"/>
      <c r="BO183" s="274"/>
      <c r="BP183" s="274"/>
      <c r="BQ183" s="274"/>
      <c r="BR183" s="274"/>
      <c r="BS183" s="274"/>
      <c r="BT183" s="274"/>
      <c r="BU183" s="274"/>
      <c r="BV183" s="274"/>
      <c r="BW183" s="274"/>
      <c r="BX183" s="274"/>
      <c r="BY183" s="274"/>
      <c r="BZ183" s="274"/>
      <c r="CA183" s="274"/>
      <c r="CB183" s="274"/>
      <c r="CC183" s="274"/>
      <c r="CD183" s="274"/>
      <c r="CE183" s="274"/>
      <c r="CF183" s="274"/>
      <c r="CG183" s="274"/>
      <c r="CH183" s="274"/>
      <c r="CI183" s="274"/>
      <c r="CJ183" s="274"/>
      <c r="CK183" s="274"/>
      <c r="CL183" s="274"/>
      <c r="CM183" s="274"/>
      <c r="CN183" s="274"/>
      <c r="CO183" s="274"/>
      <c r="CP183" s="274"/>
      <c r="CQ183" s="274"/>
      <c r="CR183" s="274"/>
      <c r="CS183" s="274"/>
      <c r="CT183" s="274"/>
      <c r="CU183" s="274"/>
      <c r="CV183" s="274"/>
    </row>
  </sheetData>
  <sheetProtection algorithmName="SHA-512" hashValue="WgG8Q9eZRuNvXFvKmmEF3mXSe4Wy575o+YW+3Q6cki2h297r4BDs/VwF6zSWmnnzPdRmICbYnkpz/nPMRoo5iQ==" saltValue="9+isL/yggXe8zBfI8G20xA==" spinCount="100000" sheet="1" formatColumns="0" formatRows="0" selectLockedCells="1"/>
  <customSheetViews>
    <customSheetView guid="{89CB4E6A-722E-4E39-885D-E2A6D0D08321}" showPageBreaks="1" fitToPage="1" printArea="1" hiddenRows="1" hiddenColumns="1" view="pageBreakPreview" topLeftCell="A7">
      <selection activeCell="A16" sqref="A16"/>
      <pageMargins left="0.7" right="0.7" top="0.75" bottom="0.75" header="0.3" footer="0.3"/>
      <pageSetup paperSize="9" scale="75" fitToHeight="0" orientation="landscape" r:id="rId1"/>
    </customSheetView>
    <customSheetView guid="{915C64AD-BD67-44F0-9117-5B9D998BA799}" showPageBreaks="1" printArea="1" hiddenRows="1" hiddenColumns="1" view="pageBreakPreview" topLeftCell="A10">
      <selection activeCell="A16" sqref="A16"/>
      <pageMargins left="0.7" right="0.7" top="0.75" bottom="0.75" header="0.3" footer="0.3"/>
      <pageSetup paperSize="9" scale="57" orientation="landscape" r:id="rId2"/>
    </customSheetView>
    <customSheetView guid="{18EA11B4-BD82-47BF-99FA-7AB19BF74D0B}" showPageBreaks="1" printArea="1" hiddenRows="1" hiddenColumns="1" view="pageBreakPreview">
      <selection activeCell="A16" sqref="A16"/>
      <pageMargins left="0.7" right="0.7" top="0.75" bottom="0.75" header="0.3" footer="0.3"/>
      <pageSetup paperSize="9" scale="57" orientation="landscape" r:id="rId3"/>
    </customSheetView>
    <customSheetView guid="{CCA37BAE-906F-43D5-9FD9-B13563E4B9D7}" showPageBreaks="1" printArea="1" hiddenRows="1" hiddenColumns="1" view="pageBreakPreview">
      <selection activeCell="A16" sqref="A16"/>
      <pageMargins left="0.7" right="0.7" top="0.75" bottom="0.75" header="0.3" footer="0.3"/>
      <pageSetup paperSize="9" scale="57" orientation="landscape" r:id="rId4"/>
    </customSheetView>
    <customSheetView guid="{99CA2F10-F926-46DC-8609-4EAE5B9F3585}" showPageBreaks="1" printArea="1" hiddenRows="1" hiddenColumns="1" view="pageBreakPreview">
      <selection activeCell="A16" sqref="A16"/>
      <pageMargins left="0.7" right="0.7" top="0.75" bottom="0.75" header="0.3" footer="0.3"/>
      <pageSetup paperSize="9" scale="57" orientation="landscape" r:id="rId5"/>
    </customSheetView>
    <customSheetView guid="{63D51328-7CBC-4A1E-B96D-BAE91416501B}" scale="80" showPageBreaks="1" printArea="1" hiddenRows="1" hiddenColumns="1" view="pageBreakPreview">
      <selection activeCell="K30" sqref="K30"/>
      <pageMargins left="0.7" right="0.7" top="0.75" bottom="0.75" header="0.3" footer="0.3"/>
      <pageSetup paperSize="9" scale="57" orientation="landscape" r:id="rId6"/>
    </customSheetView>
    <customSheetView guid="{3C00DDA0-7DDE-4169-A739-550DAF5DCF8D}" scale="80" showPageBreaks="1" printArea="1" hiddenRows="1" hiddenColumns="1" view="pageBreakPreview" topLeftCell="CE6">
      <selection activeCell="CW22" sqref="CW22"/>
      <pageMargins left="0.7" right="0.7" top="0.75" bottom="0.75" header="0.3" footer="0.3"/>
      <pageSetup paperSize="9" scale="57" orientation="landscape" r:id="rId7"/>
    </customSheetView>
    <customSheetView guid="{357C9841-BEC3-434B-AC63-C04FB4321BA3}" scale="80" showPageBreaks="1" printArea="1" hiddenRows="1" hiddenColumns="1" view="pageBreakPreview" topLeftCell="A13">
      <selection activeCell="M19" sqref="M19"/>
      <pageMargins left="0.7" right="0.7" top="0.75" bottom="0.75" header="0.3" footer="0.3"/>
      <pageSetup paperSize="9" scale="57" orientation="landscape" r:id="rId8"/>
    </customSheetView>
    <customSheetView guid="{B96E710B-6DD7-4DE1-95AB-C9EE060CD030}" scale="80" showPageBreaks="1" printArea="1" hiddenRows="1" hiddenColumns="1" view="pageBreakPreview">
      <selection activeCell="K30" sqref="K30"/>
      <pageMargins left="0.7" right="0.7" top="0.75" bottom="0.75" header="0.3" footer="0.3"/>
      <pageSetup paperSize="9" scale="57" orientation="landscape" r:id="rId9"/>
    </customSheetView>
    <customSheetView guid="{A58DB4DF-40C7-4BEB-B85E-6BD6F54941CF}" showPageBreaks="1" printArea="1" hiddenRows="1" hiddenColumns="1" view="pageBreakPreview" topLeftCell="A10">
      <selection activeCell="A16" sqref="A16"/>
      <pageMargins left="0.7" right="0.7" top="0.75" bottom="0.75" header="0.3" footer="0.3"/>
      <pageSetup paperSize="9" scale="57" orientation="landscape" r:id="rId10"/>
    </customSheetView>
    <customSheetView guid="{889C3D82-0A24-4765-A688-A80A782F5056}" showPageBreaks="1" fitToPage="1" printArea="1" hiddenRows="1" hiddenColumns="1" view="pageBreakPreview" topLeftCell="A7">
      <selection activeCell="A16" sqref="A16"/>
      <pageMargins left="0.7" right="0.7" top="0.75" bottom="0.75" header="0.3" footer="0.3"/>
      <pageSetup paperSize="9" scale="75" fitToHeight="0" orientation="landscape" r:id="rId11"/>
    </customSheetView>
  </customSheetViews>
  <mergeCells count="138">
    <mergeCell ref="J152:M152"/>
    <mergeCell ref="J153:M153"/>
    <mergeCell ref="J154:M154"/>
    <mergeCell ref="J155:M155"/>
    <mergeCell ref="J156:M156"/>
    <mergeCell ref="J157:M157"/>
    <mergeCell ref="J146:M146"/>
    <mergeCell ref="J147:M147"/>
    <mergeCell ref="J148:M148"/>
    <mergeCell ref="J149:M149"/>
    <mergeCell ref="J150:M150"/>
    <mergeCell ref="J151:M151"/>
    <mergeCell ref="J164:M164"/>
    <mergeCell ref="J165:M165"/>
    <mergeCell ref="J166:M166"/>
    <mergeCell ref="J167:M167"/>
    <mergeCell ref="J168:M168"/>
    <mergeCell ref="J169:M169"/>
    <mergeCell ref="J158:M158"/>
    <mergeCell ref="J159:M159"/>
    <mergeCell ref="J160:M160"/>
    <mergeCell ref="J161:M161"/>
    <mergeCell ref="J162:M162"/>
    <mergeCell ref="J163:M163"/>
    <mergeCell ref="J178:M178"/>
    <mergeCell ref="J179:M179"/>
    <mergeCell ref="J180:M180"/>
    <mergeCell ref="J181:M181"/>
    <mergeCell ref="J170:M170"/>
    <mergeCell ref="J171:M171"/>
    <mergeCell ref="J172:M172"/>
    <mergeCell ref="J173:M173"/>
    <mergeCell ref="J174:M174"/>
    <mergeCell ref="J175:M175"/>
    <mergeCell ref="J176:M176"/>
    <mergeCell ref="J177:M177"/>
    <mergeCell ref="J140:M140"/>
    <mergeCell ref="J141:M141"/>
    <mergeCell ref="J142:M142"/>
    <mergeCell ref="J143:M143"/>
    <mergeCell ref="J144:M144"/>
    <mergeCell ref="J145:M145"/>
    <mergeCell ref="J134:M134"/>
    <mergeCell ref="J135:M135"/>
    <mergeCell ref="J136:M136"/>
    <mergeCell ref="J137:M137"/>
    <mergeCell ref="J138:M138"/>
    <mergeCell ref="J139:M139"/>
    <mergeCell ref="J128:M128"/>
    <mergeCell ref="J129:M129"/>
    <mergeCell ref="J130:M130"/>
    <mergeCell ref="J131:M131"/>
    <mergeCell ref="J132:M132"/>
    <mergeCell ref="J133:M133"/>
    <mergeCell ref="J122:M122"/>
    <mergeCell ref="J123:M123"/>
    <mergeCell ref="J124:M124"/>
    <mergeCell ref="J125:M125"/>
    <mergeCell ref="J126:M126"/>
    <mergeCell ref="J127:M127"/>
    <mergeCell ref="J116:M116"/>
    <mergeCell ref="J117:M117"/>
    <mergeCell ref="J118:M118"/>
    <mergeCell ref="J119:M119"/>
    <mergeCell ref="J120:M120"/>
    <mergeCell ref="J121:M121"/>
    <mergeCell ref="J110:M110"/>
    <mergeCell ref="J111:M111"/>
    <mergeCell ref="J112:M112"/>
    <mergeCell ref="J113:M113"/>
    <mergeCell ref="J114:M114"/>
    <mergeCell ref="J115:M115"/>
    <mergeCell ref="J104:M104"/>
    <mergeCell ref="J105:M105"/>
    <mergeCell ref="J106:M106"/>
    <mergeCell ref="J107:M107"/>
    <mergeCell ref="J108:M108"/>
    <mergeCell ref="J109:M109"/>
    <mergeCell ref="J98:M98"/>
    <mergeCell ref="J99:M99"/>
    <mergeCell ref="J100:M100"/>
    <mergeCell ref="J101:M101"/>
    <mergeCell ref="J102:M102"/>
    <mergeCell ref="J103:M103"/>
    <mergeCell ref="J97:M97"/>
    <mergeCell ref="J86:M86"/>
    <mergeCell ref="J87:M87"/>
    <mergeCell ref="J88:M88"/>
    <mergeCell ref="J89:M89"/>
    <mergeCell ref="J90:M90"/>
    <mergeCell ref="J91:M91"/>
    <mergeCell ref="J95:M95"/>
    <mergeCell ref="J93:M93"/>
    <mergeCell ref="J94:M94"/>
    <mergeCell ref="I70:J70"/>
    <mergeCell ref="I71:J71"/>
    <mergeCell ref="A68:J68"/>
    <mergeCell ref="I69:J69"/>
    <mergeCell ref="J82:M82"/>
    <mergeCell ref="J83:M83"/>
    <mergeCell ref="J81:M81"/>
    <mergeCell ref="J96:M96"/>
    <mergeCell ref="J92:M92"/>
    <mergeCell ref="J84:M84"/>
    <mergeCell ref="J85:M85"/>
    <mergeCell ref="J78:M78"/>
    <mergeCell ref="J79:M79"/>
    <mergeCell ref="J80:M80"/>
    <mergeCell ref="J74:M74"/>
    <mergeCell ref="J75:M75"/>
    <mergeCell ref="J76:M76"/>
    <mergeCell ref="I72:J72"/>
    <mergeCell ref="J77:M77"/>
    <mergeCell ref="A65:M65"/>
    <mergeCell ref="A14:M14"/>
    <mergeCell ref="A18:I18"/>
    <mergeCell ref="C21:D21"/>
    <mergeCell ref="B23:L23"/>
    <mergeCell ref="D24:L24"/>
    <mergeCell ref="H21:I21"/>
    <mergeCell ref="C12:F12"/>
    <mergeCell ref="C11:F11"/>
    <mergeCell ref="D25:L25"/>
    <mergeCell ref="D26:L26"/>
    <mergeCell ref="D27:L27"/>
    <mergeCell ref="C29:K29"/>
    <mergeCell ref="A64:M64"/>
    <mergeCell ref="A3:M3"/>
    <mergeCell ref="A4:M4"/>
    <mergeCell ref="C10:F10"/>
    <mergeCell ref="C9:F9"/>
    <mergeCell ref="B6:C6"/>
    <mergeCell ref="B7:H7"/>
    <mergeCell ref="B8:H8"/>
    <mergeCell ref="J21:M21"/>
    <mergeCell ref="C22:D22"/>
    <mergeCell ref="H22:I22"/>
    <mergeCell ref="J22:M22"/>
  </mergeCells>
  <dataValidations count="1">
    <dataValidation type="decimal" operator="greaterThan" allowBlank="1" showInputMessage="1" showErrorMessage="1" error="Enter only Numeric Value greater than zero or leave the cell blank !" sqref="L65509" xr:uid="{00000000-0002-0000-0D00-000000000000}">
      <formula1>0</formula1>
    </dataValidation>
  </dataValidations>
  <pageMargins left="0.7" right="0.7" top="0.75" bottom="0.75" header="0.3" footer="0.3"/>
  <pageSetup paperSize="9" scale="75" fitToHeight="0" orientation="landscape" r:id="rId1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2">
    <tabColor indexed="11"/>
  </sheetPr>
  <dimension ref="A1:Y40"/>
  <sheetViews>
    <sheetView showZeros="0" view="pageBreakPreview" topLeftCell="A12" zoomScale="70" zoomScaleNormal="70" zoomScaleSheetLayoutView="70" workbookViewId="0">
      <selection activeCell="G15" sqref="G15"/>
    </sheetView>
  </sheetViews>
  <sheetFormatPr defaultColWidth="9.140625" defaultRowHeight="16.5"/>
  <cols>
    <col min="1" max="2" width="5.7109375" style="156" customWidth="1"/>
    <col min="3" max="3" width="24.7109375" style="156" customWidth="1"/>
    <col min="4" max="4" width="15.28515625" style="156" customWidth="1"/>
    <col min="5" max="5" width="28.7109375" style="156" customWidth="1"/>
    <col min="6" max="6" width="14.7109375" style="156" customWidth="1"/>
    <col min="7" max="7" width="19.5703125" style="156" customWidth="1"/>
    <col min="8" max="8" width="23.7109375" style="143" hidden="1" customWidth="1"/>
    <col min="9" max="9" width="18" style="144" hidden="1" customWidth="1"/>
    <col min="10" max="10" width="16.85546875" style="145" hidden="1" customWidth="1"/>
    <col min="11" max="11" width="14.5703125" style="145" hidden="1" customWidth="1"/>
    <col min="12" max="12" width="18.5703125" style="145" hidden="1" customWidth="1"/>
    <col min="13" max="13" width="16.28515625" style="145" customWidth="1"/>
    <col min="14" max="14" width="39.7109375" style="145" customWidth="1"/>
    <col min="15" max="15" width="24.28515625" style="145" customWidth="1"/>
    <col min="16" max="17" width="16.28515625" style="145" customWidth="1"/>
    <col min="18" max="19" width="10.28515625" style="146" customWidth="1"/>
    <col min="20" max="20" width="9.140625" style="146" customWidth="1"/>
    <col min="21" max="21" width="9.140625" style="147" customWidth="1"/>
    <col min="22" max="23" width="9.140625" style="147"/>
    <col min="24" max="25" width="9.140625" style="148"/>
    <col min="26" max="16384" width="9.140625" style="149"/>
  </cols>
  <sheetData>
    <row r="1" spans="1:25" s="141" customFormat="1" ht="39.75" customHeight="1">
      <c r="A1" s="862" t="s">
        <v>164</v>
      </c>
      <c r="B1" s="862"/>
      <c r="C1" s="862"/>
      <c r="D1" s="862"/>
      <c r="E1" s="862"/>
      <c r="F1" s="862"/>
      <c r="G1" s="862"/>
      <c r="H1" s="136"/>
      <c r="I1" s="137"/>
      <c r="J1" s="138"/>
      <c r="K1" s="138"/>
      <c r="L1" s="138"/>
      <c r="M1" s="138"/>
      <c r="N1" s="138"/>
      <c r="O1" s="138"/>
      <c r="P1" s="138"/>
      <c r="Q1" s="138"/>
      <c r="R1" s="138"/>
      <c r="S1" s="138"/>
      <c r="T1" s="138"/>
      <c r="U1" s="139"/>
      <c r="V1" s="139"/>
      <c r="W1" s="139"/>
      <c r="X1" s="140"/>
      <c r="Y1" s="140"/>
    </row>
    <row r="2" spans="1:25" ht="18" customHeight="1">
      <c r="A2" s="107" t="str">
        <f>Cover!B3</f>
        <v>CC/NT/W-TW/DOM/A04/25/06315</v>
      </c>
      <c r="B2" s="107"/>
      <c r="C2" s="108"/>
      <c r="D2" s="142"/>
      <c r="E2" s="142"/>
      <c r="F2" s="142"/>
      <c r="G2" s="110" t="s">
        <v>165</v>
      </c>
    </row>
    <row r="3" spans="1:25" ht="12.75" customHeight="1">
      <c r="A3" s="111"/>
      <c r="B3" s="111"/>
      <c r="C3" s="112"/>
      <c r="D3" s="131"/>
      <c r="E3" s="131"/>
      <c r="F3" s="131"/>
      <c r="G3" s="113"/>
    </row>
    <row r="4" spans="1:25" ht="18.95" customHeight="1">
      <c r="A4" s="863" t="s">
        <v>166</v>
      </c>
      <c r="B4" s="863"/>
      <c r="C4" s="863"/>
      <c r="D4" s="863"/>
      <c r="E4" s="863"/>
      <c r="F4" s="863"/>
      <c r="G4" s="863"/>
    </row>
    <row r="5" spans="1:25" ht="21" customHeight="1">
      <c r="A5" s="150" t="s">
        <v>1</v>
      </c>
      <c r="B5" s="150"/>
      <c r="C5" s="151"/>
      <c r="D5" s="151"/>
      <c r="E5" s="151"/>
      <c r="F5" s="151"/>
      <c r="G5" s="151"/>
    </row>
    <row r="6" spans="1:25" ht="21" customHeight="1">
      <c r="A6" s="26" t="s">
        <v>2</v>
      </c>
      <c r="B6" s="26"/>
      <c r="C6" s="151"/>
      <c r="D6" s="151"/>
      <c r="E6" s="151"/>
      <c r="F6" s="151"/>
      <c r="G6" s="151"/>
      <c r="I6" s="556" t="s">
        <v>232</v>
      </c>
      <c r="J6" s="649">
        <f>'Sch-1'!N136</f>
        <v>0</v>
      </c>
      <c r="K6" s="555"/>
      <c r="L6" s="406"/>
    </row>
    <row r="7" spans="1:25" ht="21" customHeight="1">
      <c r="A7" s="26" t="s">
        <v>3</v>
      </c>
      <c r="B7" s="26"/>
      <c r="C7" s="151"/>
      <c r="D7" s="151"/>
      <c r="E7" s="151"/>
      <c r="F7" s="151"/>
      <c r="G7" s="151"/>
      <c r="I7" s="556" t="s">
        <v>234</v>
      </c>
      <c r="J7" s="649">
        <f>'Sch-2'!J136</f>
        <v>0</v>
      </c>
      <c r="K7" s="555"/>
    </row>
    <row r="8" spans="1:25" ht="21" customHeight="1">
      <c r="A8" s="26" t="s">
        <v>4</v>
      </c>
      <c r="B8" s="26"/>
      <c r="C8" s="151"/>
      <c r="D8" s="151"/>
      <c r="E8" s="151"/>
      <c r="F8" s="151"/>
      <c r="G8" s="151"/>
      <c r="I8" s="556" t="s">
        <v>235</v>
      </c>
      <c r="J8" s="649">
        <f>'Sch-3'!L125</f>
        <v>0</v>
      </c>
      <c r="K8" s="555"/>
    </row>
    <row r="9" spans="1:25" ht="21" customHeight="1">
      <c r="A9" s="26" t="s">
        <v>167</v>
      </c>
      <c r="B9" s="26"/>
      <c r="C9" s="151"/>
      <c r="D9" s="151"/>
      <c r="E9" s="151"/>
      <c r="F9" s="151"/>
      <c r="G9" s="151"/>
      <c r="I9" s="557" t="s">
        <v>195</v>
      </c>
      <c r="J9" s="650">
        <f>J6+J7+J8</f>
        <v>0</v>
      </c>
      <c r="K9" s="555"/>
    </row>
    <row r="10" spans="1:25" ht="21" customHeight="1">
      <c r="A10" s="26" t="s">
        <v>6</v>
      </c>
      <c r="B10" s="26"/>
      <c r="C10" s="151"/>
      <c r="D10" s="151"/>
      <c r="E10" s="151"/>
      <c r="F10" s="151"/>
      <c r="G10" s="151"/>
      <c r="J10" s="405"/>
    </row>
    <row r="11" spans="1:25" ht="14.25" customHeight="1">
      <c r="A11" s="151"/>
      <c r="B11" s="151"/>
      <c r="C11" s="151"/>
      <c r="D11" s="151"/>
      <c r="E11" s="151"/>
      <c r="F11" s="151"/>
      <c r="G11" s="151"/>
    </row>
    <row r="12" spans="1:25" ht="132" customHeight="1">
      <c r="A12" s="152" t="s">
        <v>168</v>
      </c>
      <c r="B12" s="475"/>
      <c r="C12" s="864" t="str">
        <f>Cover!$B$2</f>
        <v xml:space="preserve">Tower Package TW03 for Zing-Zingbar to Sissu portion of ±350 KV HVDC Pang-Kaithal Transmission Line associated with Transmission system for evacuation of RE power from renewable energy parks in Leh (5 GW Leh-Kaithal transmission corridor)
</v>
      </c>
      <c r="D12" s="864"/>
      <c r="E12" s="864"/>
      <c r="F12" s="864"/>
      <c r="G12" s="864"/>
      <c r="J12" s="406"/>
    </row>
    <row r="13" spans="1:25" ht="21" customHeight="1" thickBot="1">
      <c r="A13" s="153" t="s">
        <v>169</v>
      </c>
      <c r="B13" s="153"/>
      <c r="C13" s="154"/>
      <c r="D13" s="153"/>
      <c r="E13" s="153"/>
      <c r="F13" s="153"/>
      <c r="G13" s="153"/>
      <c r="H13" s="401"/>
      <c r="K13" s="162"/>
      <c r="L13" s="162"/>
      <c r="M13" s="162"/>
    </row>
    <row r="14" spans="1:25" ht="41.25" customHeight="1" thickBot="1">
      <c r="A14" s="865" t="s">
        <v>170</v>
      </c>
      <c r="B14" s="865"/>
      <c r="C14" s="865"/>
      <c r="D14" s="865"/>
      <c r="E14" s="865"/>
      <c r="F14" s="865"/>
      <c r="G14" s="865"/>
      <c r="H14" s="565" t="s">
        <v>329</v>
      </c>
      <c r="I14" s="565" t="s">
        <v>330</v>
      </c>
      <c r="J14" s="566" t="s">
        <v>331</v>
      </c>
      <c r="K14" s="162"/>
      <c r="L14" s="162"/>
      <c r="M14" s="162"/>
      <c r="N14" s="155"/>
    </row>
    <row r="15" spans="1:25" ht="56.25" customHeight="1">
      <c r="B15" s="157">
        <v>1</v>
      </c>
      <c r="C15" s="869" t="s">
        <v>322</v>
      </c>
      <c r="D15" s="867"/>
      <c r="E15" s="867"/>
      <c r="F15" s="868"/>
      <c r="G15" s="158"/>
      <c r="H15" s="622">
        <f>IF(J6=0,0,(G15/J9)*J6)</f>
        <v>0</v>
      </c>
      <c r="I15" s="623">
        <f>IF(J7=0,0,(G15/J9)*J7)</f>
        <v>0</v>
      </c>
      <c r="J15" s="622">
        <f>IF(J8,(G15/J9)*J8,0)</f>
        <v>0</v>
      </c>
      <c r="K15" s="162"/>
      <c r="L15" s="162"/>
      <c r="M15" s="162"/>
    </row>
    <row r="16" spans="1:25" ht="55.5" customHeight="1">
      <c r="B16" s="157">
        <v>2</v>
      </c>
      <c r="C16" s="866" t="s">
        <v>492</v>
      </c>
      <c r="D16" s="867"/>
      <c r="E16" s="867"/>
      <c r="F16" s="868"/>
      <c r="G16" s="159"/>
      <c r="H16" s="624">
        <f>G16*J6</f>
        <v>0</v>
      </c>
      <c r="I16" s="625">
        <f>G16*J7</f>
        <v>0</v>
      </c>
      <c r="J16" s="624">
        <f>G16*J8</f>
        <v>0</v>
      </c>
      <c r="K16" s="162"/>
      <c r="L16" s="162"/>
      <c r="M16" s="162"/>
    </row>
    <row r="17" spans="1:25" s="160" customFormat="1" ht="39.75" customHeight="1" thickBot="1">
      <c r="B17" s="161">
        <v>3</v>
      </c>
      <c r="C17" s="857" t="s">
        <v>171</v>
      </c>
      <c r="D17" s="858"/>
      <c r="E17" s="858"/>
      <c r="F17" s="859"/>
      <c r="G17" s="398"/>
      <c r="H17" s="624"/>
      <c r="I17" s="624"/>
      <c r="J17" s="624"/>
      <c r="K17" s="162"/>
      <c r="L17" s="162"/>
      <c r="M17" s="162"/>
      <c r="N17" s="162"/>
      <c r="O17" s="162"/>
      <c r="P17" s="162"/>
      <c r="Q17" s="162"/>
      <c r="R17" s="163"/>
      <c r="S17" s="163"/>
      <c r="T17" s="163"/>
      <c r="U17" s="164"/>
      <c r="V17" s="164"/>
      <c r="W17" s="164"/>
      <c r="X17" s="165"/>
      <c r="Y17" s="165"/>
    </row>
    <row r="18" spans="1:25" s="160" customFormat="1" ht="21" customHeight="1" thickBot="1">
      <c r="B18" s="166"/>
      <c r="C18" s="860" t="s">
        <v>323</v>
      </c>
      <c r="D18" s="861"/>
      <c r="E18" s="861"/>
      <c r="F18" s="167" t="s">
        <v>172</v>
      </c>
      <c r="G18" s="399"/>
      <c r="H18" s="626">
        <f>G18</f>
        <v>0</v>
      </c>
      <c r="I18" s="627"/>
      <c r="J18" s="624"/>
      <c r="K18" s="162"/>
      <c r="L18" s="162"/>
      <c r="M18" s="162"/>
      <c r="N18" s="169"/>
      <c r="O18" s="168"/>
      <c r="P18" s="162"/>
      <c r="Q18" s="162"/>
      <c r="R18" s="163"/>
      <c r="S18" s="163"/>
      <c r="T18" s="163"/>
      <c r="U18" s="164"/>
      <c r="V18" s="164"/>
      <c r="W18" s="164"/>
      <c r="X18" s="165"/>
      <c r="Y18" s="165"/>
    </row>
    <row r="19" spans="1:25" s="160" customFormat="1" ht="33" customHeight="1" thickBot="1">
      <c r="B19" s="166"/>
      <c r="C19" s="876" t="s">
        <v>347</v>
      </c>
      <c r="D19" s="877"/>
      <c r="E19" s="877"/>
      <c r="F19" s="167" t="s">
        <v>172</v>
      </c>
      <c r="G19" s="399"/>
      <c r="H19" s="628"/>
      <c r="I19" s="626">
        <f>G19</f>
        <v>0</v>
      </c>
      <c r="J19" s="629"/>
      <c r="K19" s="162"/>
      <c r="L19" s="162"/>
      <c r="M19" s="162"/>
      <c r="N19" s="169"/>
      <c r="O19" s="168"/>
      <c r="P19" s="162"/>
      <c r="Q19" s="162"/>
      <c r="R19" s="163"/>
      <c r="S19" s="163"/>
      <c r="T19" s="163"/>
      <c r="U19" s="164"/>
      <c r="V19" s="164"/>
      <c r="W19" s="164"/>
      <c r="X19" s="165"/>
      <c r="Y19" s="165"/>
    </row>
    <row r="20" spans="1:25" s="160" customFormat="1" ht="21" customHeight="1" thickBot="1">
      <c r="B20" s="166"/>
      <c r="C20" s="860" t="s">
        <v>324</v>
      </c>
      <c r="D20" s="861"/>
      <c r="E20" s="861"/>
      <c r="F20" s="167" t="s">
        <v>172</v>
      </c>
      <c r="G20" s="399"/>
      <c r="H20" s="624"/>
      <c r="I20" s="623"/>
      <c r="J20" s="626">
        <f>G20</f>
        <v>0</v>
      </c>
      <c r="K20" s="162"/>
      <c r="L20" s="162"/>
      <c r="M20" s="162"/>
      <c r="N20" s="169"/>
      <c r="O20" s="168"/>
      <c r="P20" s="162"/>
      <c r="Q20" s="162"/>
      <c r="R20" s="163"/>
      <c r="S20" s="163"/>
      <c r="T20" s="163"/>
      <c r="U20" s="164"/>
      <c r="V20" s="164"/>
      <c r="W20" s="164"/>
      <c r="X20" s="165"/>
      <c r="Y20" s="165"/>
    </row>
    <row r="21" spans="1:25" s="160" customFormat="1" ht="21" hidden="1" customHeight="1">
      <c r="B21" s="166"/>
      <c r="C21" s="860" t="s">
        <v>325</v>
      </c>
      <c r="D21" s="861"/>
      <c r="E21" s="861"/>
      <c r="F21" s="167" t="s">
        <v>172</v>
      </c>
      <c r="G21" s="407"/>
      <c r="H21" s="624"/>
      <c r="I21" s="625"/>
      <c r="J21" s="622"/>
      <c r="K21" s="162"/>
      <c r="L21" s="162"/>
      <c r="M21" s="162"/>
      <c r="N21" s="169"/>
      <c r="O21" s="168"/>
      <c r="P21" s="162"/>
      <c r="Q21" s="162"/>
      <c r="R21" s="163"/>
      <c r="S21" s="163"/>
      <c r="T21" s="163"/>
      <c r="U21" s="164"/>
      <c r="V21" s="164"/>
      <c r="W21" s="164"/>
      <c r="X21" s="165"/>
      <c r="Y21" s="165"/>
    </row>
    <row r="22" spans="1:25" s="160" customFormat="1" ht="21" hidden="1" customHeight="1">
      <c r="B22" s="170"/>
      <c r="C22" s="860" t="s">
        <v>173</v>
      </c>
      <c r="D22" s="861"/>
      <c r="E22" s="861"/>
      <c r="F22" s="171" t="s">
        <v>172</v>
      </c>
      <c r="G22" s="407"/>
      <c r="H22" s="624"/>
      <c r="I22" s="625"/>
      <c r="J22" s="624"/>
      <c r="K22" s="162"/>
      <c r="L22" s="162"/>
      <c r="M22" s="162"/>
      <c r="N22" s="169"/>
      <c r="O22" s="168"/>
      <c r="P22" s="162"/>
      <c r="Q22" s="162"/>
      <c r="R22" s="163"/>
      <c r="S22" s="163"/>
      <c r="T22" s="163"/>
      <c r="U22" s="164"/>
      <c r="V22" s="164"/>
      <c r="W22" s="164"/>
      <c r="X22" s="165"/>
      <c r="Y22" s="165"/>
    </row>
    <row r="23" spans="1:25" s="160" customFormat="1" ht="54.95" customHeight="1" thickBot="1">
      <c r="B23" s="161">
        <v>4</v>
      </c>
      <c r="C23" s="872" t="s">
        <v>493</v>
      </c>
      <c r="D23" s="873"/>
      <c r="E23" s="873"/>
      <c r="F23" s="874"/>
      <c r="G23" s="398"/>
      <c r="H23" s="630"/>
      <c r="I23" s="625"/>
      <c r="J23" s="624"/>
      <c r="K23" s="162"/>
      <c r="L23" s="162"/>
      <c r="M23" s="162"/>
      <c r="N23" s="162"/>
      <c r="O23" s="162"/>
      <c r="P23" s="162"/>
      <c r="Q23" s="162"/>
      <c r="R23" s="163"/>
      <c r="S23" s="163"/>
      <c r="T23" s="163"/>
      <c r="U23" s="164"/>
      <c r="V23" s="164"/>
      <c r="W23" s="164"/>
      <c r="X23" s="165"/>
      <c r="Y23" s="165"/>
    </row>
    <row r="24" spans="1:25" s="160" customFormat="1" ht="21" customHeight="1" thickBot="1">
      <c r="A24" s="172"/>
      <c r="B24" s="166"/>
      <c r="C24" s="860" t="s">
        <v>323</v>
      </c>
      <c r="D24" s="861"/>
      <c r="E24" s="861"/>
      <c r="F24" s="167" t="s">
        <v>174</v>
      </c>
      <c r="G24" s="400"/>
      <c r="H24" s="631">
        <f>G24*J6</f>
        <v>0</v>
      </c>
      <c r="I24" s="627"/>
      <c r="J24" s="624"/>
      <c r="K24" s="162"/>
      <c r="L24" s="162"/>
      <c r="M24" s="162"/>
      <c r="N24" s="162"/>
      <c r="O24" s="162"/>
      <c r="P24" s="162"/>
      <c r="Q24" s="162"/>
      <c r="R24" s="163"/>
      <c r="S24" s="163"/>
      <c r="T24" s="163"/>
      <c r="U24" s="164"/>
      <c r="V24" s="164"/>
      <c r="W24" s="164"/>
      <c r="X24" s="165"/>
      <c r="Y24" s="165"/>
    </row>
    <row r="25" spans="1:25" s="160" customFormat="1" ht="33.75" customHeight="1" thickBot="1">
      <c r="A25" s="172"/>
      <c r="B25" s="166"/>
      <c r="C25" s="878" t="s">
        <v>347</v>
      </c>
      <c r="D25" s="879"/>
      <c r="E25" s="879"/>
      <c r="F25" s="167" t="s">
        <v>174</v>
      </c>
      <c r="G25" s="400"/>
      <c r="H25" s="632"/>
      <c r="I25" s="626">
        <f>G25*J7</f>
        <v>0</v>
      </c>
      <c r="J25" s="629"/>
      <c r="K25" s="162"/>
      <c r="L25" s="162"/>
      <c r="M25" s="162"/>
      <c r="N25" s="162"/>
      <c r="O25" s="162"/>
      <c r="P25" s="162"/>
      <c r="Q25" s="162"/>
      <c r="R25" s="163"/>
      <c r="S25" s="163"/>
      <c r="T25" s="163"/>
      <c r="U25" s="164"/>
      <c r="V25" s="164"/>
      <c r="W25" s="164"/>
      <c r="X25" s="165"/>
      <c r="Y25" s="165"/>
    </row>
    <row r="26" spans="1:25" s="160" customFormat="1" ht="21" customHeight="1" thickBot="1">
      <c r="A26" s="172"/>
      <c r="B26" s="166"/>
      <c r="C26" s="860" t="s">
        <v>324</v>
      </c>
      <c r="D26" s="861"/>
      <c r="E26" s="861"/>
      <c r="F26" s="167" t="s">
        <v>174</v>
      </c>
      <c r="G26" s="400"/>
      <c r="H26" s="630"/>
      <c r="I26" s="623"/>
      <c r="J26" s="626">
        <f>G26*J8</f>
        <v>0</v>
      </c>
      <c r="K26" s="162"/>
      <c r="L26" s="162"/>
      <c r="M26" s="162"/>
      <c r="N26" s="162"/>
      <c r="O26" s="162"/>
      <c r="P26" s="162"/>
      <c r="Q26" s="162"/>
      <c r="R26" s="163"/>
      <c r="S26" s="163"/>
      <c r="T26" s="163"/>
      <c r="U26" s="164"/>
      <c r="V26" s="164"/>
      <c r="W26" s="164"/>
      <c r="X26" s="165"/>
      <c r="Y26" s="165"/>
    </row>
    <row r="27" spans="1:25" s="160" customFormat="1" ht="21" hidden="1" customHeight="1">
      <c r="A27" s="172"/>
      <c r="B27" s="166"/>
      <c r="C27" s="860" t="s">
        <v>325</v>
      </c>
      <c r="D27" s="861"/>
      <c r="E27" s="861"/>
      <c r="F27" s="167" t="s">
        <v>174</v>
      </c>
      <c r="G27" s="408"/>
      <c r="H27" s="630"/>
      <c r="I27" s="625"/>
      <c r="J27" s="622"/>
      <c r="K27" s="162"/>
      <c r="L27" s="162"/>
      <c r="M27" s="162"/>
      <c r="N27" s="162"/>
      <c r="O27" s="162"/>
      <c r="P27" s="162"/>
      <c r="Q27" s="162"/>
      <c r="R27" s="163"/>
      <c r="S27" s="163"/>
      <c r="T27" s="163"/>
      <c r="U27" s="164"/>
      <c r="V27" s="164"/>
      <c r="W27" s="164"/>
      <c r="X27" s="165"/>
      <c r="Y27" s="165"/>
    </row>
    <row r="28" spans="1:25" s="160" customFormat="1" ht="21" hidden="1" customHeight="1">
      <c r="A28" s="172"/>
      <c r="B28" s="170"/>
      <c r="C28" s="883" t="s">
        <v>173</v>
      </c>
      <c r="D28" s="884"/>
      <c r="E28" s="884"/>
      <c r="F28" s="171" t="s">
        <v>174</v>
      </c>
      <c r="G28" s="408"/>
      <c r="H28" s="630"/>
      <c r="I28" s="625"/>
      <c r="J28" s="624"/>
      <c r="K28" s="162"/>
      <c r="L28" s="162"/>
      <c r="M28" s="162"/>
      <c r="N28" s="162"/>
      <c r="O28" s="162"/>
      <c r="P28" s="162"/>
      <c r="Q28" s="162"/>
      <c r="R28" s="163"/>
      <c r="S28" s="163"/>
      <c r="T28" s="163"/>
      <c r="U28" s="164"/>
      <c r="V28" s="164"/>
      <c r="W28" s="164"/>
      <c r="X28" s="165"/>
      <c r="Y28" s="165"/>
    </row>
    <row r="29" spans="1:25" s="160" customFormat="1" hidden="1">
      <c r="A29" s="172"/>
      <c r="B29" s="173"/>
      <c r="C29" s="870" t="s">
        <v>175</v>
      </c>
      <c r="D29" s="871"/>
      <c r="E29" s="871"/>
      <c r="F29" s="871"/>
      <c r="G29" s="871"/>
      <c r="H29" s="633"/>
      <c r="I29" s="633"/>
      <c r="J29" s="633"/>
      <c r="K29" s="162"/>
      <c r="L29" s="162"/>
      <c r="M29" s="162"/>
      <c r="N29" s="162"/>
      <c r="O29" s="162"/>
      <c r="P29" s="162"/>
      <c r="Q29" s="162"/>
      <c r="R29" s="163"/>
      <c r="S29" s="163"/>
      <c r="T29" s="163"/>
      <c r="U29" s="164"/>
      <c r="V29" s="164"/>
      <c r="W29" s="164"/>
      <c r="X29" s="165"/>
      <c r="Y29" s="165"/>
    </row>
    <row r="30" spans="1:25" s="160" customFormat="1" ht="48.75" hidden="1" customHeight="1">
      <c r="A30" s="172"/>
      <c r="B30" s="174">
        <v>5</v>
      </c>
      <c r="C30" s="880" t="s">
        <v>176</v>
      </c>
      <c r="D30" s="880"/>
      <c r="E30" s="880"/>
      <c r="F30" s="880"/>
      <c r="G30" s="880"/>
      <c r="H30" s="634"/>
      <c r="I30" s="634"/>
      <c r="J30" s="634"/>
      <c r="K30" s="162"/>
      <c r="L30" s="162"/>
      <c r="M30" s="162"/>
      <c r="N30" s="162"/>
      <c r="O30" s="162"/>
      <c r="P30" s="162"/>
      <c r="Q30" s="162"/>
      <c r="R30" s="163"/>
      <c r="S30" s="163"/>
      <c r="T30" s="163"/>
      <c r="U30" s="164"/>
      <c r="V30" s="164"/>
      <c r="W30" s="164"/>
      <c r="X30" s="165"/>
      <c r="Y30" s="165"/>
    </row>
    <row r="31" spans="1:25" s="160" customFormat="1" ht="48.75" hidden="1" customHeight="1">
      <c r="A31" s="172"/>
      <c r="B31" s="881"/>
      <c r="C31" s="881"/>
      <c r="D31" s="881"/>
      <c r="E31" s="881"/>
      <c r="F31" s="881"/>
      <c r="G31" s="881"/>
      <c r="H31" s="635">
        <f>SUM(H15:H28)</f>
        <v>0</v>
      </c>
      <c r="I31" s="635">
        <f>SUM(I15:I28)</f>
        <v>0</v>
      </c>
      <c r="J31" s="635">
        <f>SUM(J15:J28)</f>
        <v>0</v>
      </c>
      <c r="K31" s="162">
        <f>SUM(K15:K28)</f>
        <v>0</v>
      </c>
      <c r="L31" s="162">
        <f>SUM(L15:L28)</f>
        <v>0</v>
      </c>
      <c r="M31" s="162"/>
      <c r="N31" s="162"/>
      <c r="O31" s="162"/>
      <c r="P31" s="162"/>
      <c r="Q31" s="162"/>
      <c r="R31" s="163"/>
      <c r="S31" s="163"/>
      <c r="T31" s="163"/>
      <c r="U31" s="164"/>
      <c r="V31" s="164"/>
      <c r="W31" s="164"/>
      <c r="X31" s="165"/>
      <c r="Y31" s="165"/>
    </row>
    <row r="32" spans="1:25" s="160" customFormat="1" ht="48.75" hidden="1" customHeight="1">
      <c r="A32" s="172"/>
      <c r="B32" s="175"/>
      <c r="C32" s="880" t="s">
        <v>177</v>
      </c>
      <c r="D32" s="882"/>
      <c r="E32" s="882"/>
      <c r="F32" s="882"/>
      <c r="G32" s="882"/>
      <c r="H32" s="636" t="e">
        <f>(1-(H31/I2))</f>
        <v>#DIV/0!</v>
      </c>
      <c r="I32" s="636" t="e">
        <f>(1-(I31/I3))</f>
        <v>#DIV/0!</v>
      </c>
      <c r="J32" s="637" t="e">
        <f>1-(J31/I4)</f>
        <v>#DIV/0!</v>
      </c>
      <c r="K32" s="162" t="e">
        <f>1-(K31/I5)</f>
        <v>#DIV/0!</v>
      </c>
      <c r="L32" s="162" t="e">
        <f>1-(L31/#REF!)</f>
        <v>#REF!</v>
      </c>
      <c r="M32" s="162"/>
      <c r="N32" s="162"/>
      <c r="O32" s="162"/>
      <c r="P32" s="162"/>
      <c r="Q32" s="162"/>
      <c r="R32" s="163"/>
      <c r="S32" s="163"/>
      <c r="T32" s="163"/>
      <c r="U32" s="164"/>
      <c r="V32" s="164"/>
      <c r="W32" s="164"/>
      <c r="X32" s="165"/>
      <c r="Y32" s="165"/>
    </row>
    <row r="33" spans="1:25" s="160" customFormat="1" ht="39" customHeight="1">
      <c r="A33" s="875" t="s">
        <v>326</v>
      </c>
      <c r="B33" s="875"/>
      <c r="C33" s="875"/>
      <c r="D33" s="875"/>
      <c r="E33" s="875"/>
      <c r="F33" s="875"/>
      <c r="G33" s="875"/>
      <c r="H33" s="638"/>
      <c r="I33" s="638"/>
      <c r="J33" s="638"/>
      <c r="K33" s="162"/>
      <c r="L33" s="162"/>
      <c r="M33" s="162"/>
      <c r="N33" s="162"/>
      <c r="O33" s="162"/>
      <c r="P33" s="162"/>
      <c r="Q33" s="162"/>
      <c r="R33" s="163"/>
      <c r="S33" s="163"/>
      <c r="T33" s="163"/>
      <c r="U33" s="164"/>
      <c r="V33" s="164"/>
      <c r="W33" s="164"/>
      <c r="X33" s="165"/>
      <c r="Y33" s="165"/>
    </row>
    <row r="34" spans="1:25" s="160" customFormat="1" ht="31.5" customHeight="1" thickBot="1">
      <c r="A34" s="153" t="s">
        <v>178</v>
      </c>
      <c r="B34" s="175"/>
      <c r="C34" s="176"/>
      <c r="E34" s="177"/>
      <c r="F34" s="177"/>
      <c r="G34" s="178"/>
      <c r="H34" s="638"/>
      <c r="I34" s="638"/>
      <c r="J34" s="638"/>
      <c r="K34" s="162"/>
      <c r="L34" s="162"/>
      <c r="M34" s="162"/>
      <c r="N34" s="162"/>
      <c r="O34" s="162"/>
      <c r="P34" s="162"/>
      <c r="Q34" s="162"/>
      <c r="R34" s="163"/>
      <c r="S34" s="163"/>
      <c r="T34" s="163"/>
      <c r="U34" s="164"/>
      <c r="V34" s="164"/>
      <c r="W34" s="164"/>
      <c r="X34" s="165"/>
      <c r="Y34" s="165"/>
    </row>
    <row r="35" spans="1:25" s="160" customFormat="1" ht="21" customHeight="1" thickBot="1">
      <c r="A35" s="113" t="s">
        <v>179</v>
      </c>
      <c r="B35" s="175"/>
      <c r="C35" s="176"/>
      <c r="E35" s="177"/>
      <c r="F35" s="177"/>
      <c r="G35" s="178"/>
      <c r="H35" s="639">
        <f>SUM(H15:H26)</f>
        <v>0</v>
      </c>
      <c r="I35" s="640">
        <f>SUM(I15:I26)</f>
        <v>0</v>
      </c>
      <c r="J35" s="641">
        <f>SUM(J15:J26)</f>
        <v>0</v>
      </c>
      <c r="K35" s="412"/>
      <c r="L35" s="162"/>
      <c r="M35" s="162"/>
      <c r="N35" s="162"/>
      <c r="O35" s="162"/>
      <c r="P35" s="162"/>
      <c r="Q35" s="162"/>
      <c r="R35" s="163"/>
      <c r="S35" s="163"/>
      <c r="T35" s="163"/>
      <c r="U35" s="164"/>
      <c r="V35" s="164"/>
      <c r="W35" s="164"/>
      <c r="X35" s="165"/>
      <c r="Y35" s="165"/>
    </row>
    <row r="36" spans="1:25" ht="19.5" customHeight="1" thickBot="1">
      <c r="A36" s="179"/>
      <c r="B36" s="179"/>
      <c r="C36" s="180"/>
      <c r="D36" s="112"/>
      <c r="E36" s="113"/>
      <c r="F36" s="113"/>
      <c r="G36" s="130" t="s">
        <v>180</v>
      </c>
      <c r="H36" s="568">
        <f>IF(J6=0,0,1-(H35/J6))</f>
        <v>0</v>
      </c>
      <c r="I36" s="568">
        <f>IF(J7=0,0,1-(I35/J7))</f>
        <v>0</v>
      </c>
      <c r="J36" s="569">
        <f>IF(J8=0,0,1-(J35/J8))</f>
        <v>0</v>
      </c>
      <c r="K36" s="547" t="s">
        <v>348</v>
      </c>
    </row>
    <row r="37" spans="1:25" ht="19.5" customHeight="1">
      <c r="A37" s="179"/>
      <c r="B37" s="179"/>
      <c r="C37" s="180"/>
      <c r="D37" s="112"/>
      <c r="E37" s="113"/>
      <c r="F37" s="113"/>
      <c r="G37" s="130" t="str">
        <f>"For and on behalf of "</f>
        <v xml:space="preserve">For and on behalf of </v>
      </c>
      <c r="H37" s="145"/>
    </row>
    <row r="38" spans="1:25" ht="19.5" customHeight="1">
      <c r="A38" s="181"/>
      <c r="B38" s="181"/>
      <c r="C38" s="181"/>
      <c r="D38" s="182"/>
      <c r="E38" s="183"/>
      <c r="F38" s="183"/>
      <c r="G38" s="149"/>
      <c r="H38" s="184"/>
    </row>
    <row r="39" spans="1:25" ht="23.25" customHeight="1">
      <c r="A39" s="185" t="s">
        <v>181</v>
      </c>
      <c r="B39" s="185"/>
      <c r="C39" s="588" t="str">
        <f>'Sch-7'!C21:D21</f>
        <v xml:space="preserve">  </v>
      </c>
      <c r="D39" s="182"/>
      <c r="E39" s="183" t="s">
        <v>182</v>
      </c>
      <c r="F39" s="645">
        <f>'Names of Bidder'!C19</f>
        <v>0</v>
      </c>
      <c r="G39" s="646"/>
      <c r="H39" s="406"/>
    </row>
    <row r="40" spans="1:25" ht="23.25" customHeight="1">
      <c r="A40" s="185" t="s">
        <v>183</v>
      </c>
      <c r="B40" s="185"/>
      <c r="C40" s="589" t="str">
        <f>'Sch-7'!C22:D22</f>
        <v/>
      </c>
      <c r="D40" s="186"/>
      <c r="E40" s="183" t="s">
        <v>184</v>
      </c>
      <c r="F40" s="645">
        <f>'Names of Bidder'!C20</f>
        <v>0</v>
      </c>
      <c r="G40" s="646"/>
      <c r="H40" s="145"/>
    </row>
  </sheetData>
  <sheetProtection algorithmName="SHA-512" hashValue="2DvfnaSG/S2cYTGCntI/biT9eebsrXR3SoVChHe+y/7OLGU7cN2LaZtBe2TVemIvqkqGCs1XwbAWTtOpKL402g==" saltValue="SP0AUF/1RxYWmzbLOCaECA==" spinCount="100000" sheet="1" formatColumns="0" formatRows="0" selectLockedCells="1"/>
  <customSheetViews>
    <customSheetView guid="{89CB4E6A-722E-4E39-885D-E2A6D0D08321}" showPageBreaks="1" zeroValues="0" printArea="1" hiddenRows="1" hiddenColumns="1" view="pageBreakPreview" topLeftCell="A5">
      <selection activeCell="G18" sqref="G18"/>
      <pageMargins left="0.72" right="0.49" top="0.62" bottom="0.52" header="0.32" footer="0.27"/>
      <pageSetup scale="77" orientation="portrait" r:id="rId1"/>
      <headerFooter alignWithMargins="0">
        <oddFooter>&amp;R&amp;"Book Antiqua,Bold"&amp;10Letter of Discount  / Page &amp;P of &amp;N</oddFooter>
      </headerFooter>
    </customSheetView>
    <customSheetView guid="{915C64AD-BD67-44F0-9117-5B9D998BA799}" showPageBreaks="1" zeroValues="0" printArea="1" hiddenRows="1" hiddenColumns="1" view="pageBreakPreview">
      <selection activeCell="G24" sqref="G24:G26"/>
      <pageMargins left="0.72" right="0.49" top="0.62" bottom="0.52" header="0.32" footer="0.27"/>
      <pageSetup scale="77" orientation="portrait" r:id="rId2"/>
      <headerFooter alignWithMargins="0">
        <oddFooter>&amp;R&amp;"Book Antiqua,Bold"&amp;10Letter of Discount  / Page &amp;P of &amp;N</oddFooter>
      </headerFooter>
    </customSheetView>
    <customSheetView guid="{18EA11B4-BD82-47BF-99FA-7AB19BF74D0B}" showPageBreaks="1" zeroValues="0" printArea="1" hiddenRows="1" hiddenColumns="1" view="pageBreakPreview" topLeftCell="A19">
      <selection activeCell="G15" sqref="G15"/>
      <pageMargins left="0.72" right="0.49" top="0.62" bottom="0.52" header="0.32" footer="0.27"/>
      <pageSetup scale="77" orientation="portrait" r:id="rId3"/>
      <headerFooter alignWithMargins="0">
        <oddFooter>&amp;R&amp;"Book Antiqua,Bold"&amp;10Letter of Discount  / Page &amp;P of &amp;N</oddFooter>
      </headerFooter>
    </customSheetView>
    <customSheetView guid="{CCA37BAE-906F-43D5-9FD9-B13563E4B9D7}" showPageBreaks="1" zeroValues="0" printArea="1" hiddenRows="1" hiddenColumns="1" view="pageBreakPreview" topLeftCell="A18">
      <selection activeCell="G18" sqref="G18"/>
      <pageMargins left="0.72" right="0.49" top="0.62" bottom="0.52" header="0.32" footer="0.27"/>
      <pageSetup scale="77" orientation="portrait" r:id="rId4"/>
      <headerFooter alignWithMargins="0">
        <oddFooter>&amp;R&amp;"Book Antiqua,Bold"&amp;10Letter of Discount  / Page &amp;P of &amp;N</oddFooter>
      </headerFooter>
    </customSheetView>
    <customSheetView guid="{99CA2F10-F926-46DC-8609-4EAE5B9F3585}" showPageBreaks="1" zeroValues="0" printArea="1" hiddenRows="1" hiddenColumns="1" view="pageBreakPreview" topLeftCell="A13">
      <selection activeCell="G16" sqref="G16"/>
      <pageMargins left="0.72" right="0.49" top="0.62" bottom="0.52" header="0.32" footer="0.27"/>
      <pageSetup scale="77" orientation="portrait" r:id="rId5"/>
      <headerFooter alignWithMargins="0">
        <oddFooter>&amp;R&amp;"Book Antiqua,Bold"&amp;10Letter of Discount  / Page &amp;P of &amp;N</oddFooter>
      </headerFooter>
    </customSheetView>
    <customSheetView guid="{63D51328-7CBC-4A1E-B96D-BAE91416501B}" showPageBreaks="1" zeroValues="0" printArea="1" hiddenRows="1" hiddenColumns="1" view="pageBreakPreview">
      <selection activeCell="G15" sqref="G15"/>
      <pageMargins left="0.72" right="0.49" top="0.62" bottom="0.52" header="0.32" footer="0.27"/>
      <pageSetup scale="78" orientation="portrait" r:id="rId6"/>
      <headerFooter alignWithMargins="0">
        <oddFooter>&amp;R&amp;"Book Antiqua,Bold"&amp;10Letter of Discount  / Page &amp;P of &amp;N</oddFooter>
      </headerFooter>
    </customSheetView>
    <customSheetView guid="{3C00DDA0-7DDE-4169-A739-550DAF5DCF8D}" showPageBreaks="1" zeroValues="0" printArea="1" hiddenRows="1" hiddenColumns="1" view="pageBreakPreview" topLeftCell="A3">
      <selection activeCell="G15" sqref="G15"/>
      <pageMargins left="0.72" right="0.49" top="0.62" bottom="0.52" header="0.32" footer="0.27"/>
      <pageSetup scale="80" orientation="portrait" r:id="rId7"/>
      <headerFooter alignWithMargins="0">
        <oddFooter>&amp;R&amp;"Book Antiqua,Bold"&amp;10Letter of Discount  / Page &amp;P of &amp;N</oddFooter>
      </headerFooter>
    </customSheetView>
    <customSheetView guid="{357C9841-BEC3-434B-AC63-C04FB4321BA3}" showPageBreaks="1" zeroValues="0" printArea="1" hiddenRows="1" hiddenColumns="1" view="pageBreakPreview" topLeftCell="A21">
      <selection activeCell="C39" sqref="C39"/>
      <pageMargins left="0.72" right="0.49" top="0.62" bottom="0.52" header="0.32" footer="0.27"/>
      <pageSetup scale="80" orientation="portrait" r:id="rId8"/>
      <headerFooter alignWithMargins="0">
        <oddFooter>&amp;R&amp;"Book Antiqua,Bold"&amp;10Letter of Discount  / Page &amp;P of &amp;N</oddFooter>
      </headerFooter>
    </customSheetView>
    <customSheetView guid="{B96E710B-6DD7-4DE1-95AB-C9EE060CD030}" showPageBreaks="1" zeroValues="0" printArea="1" hiddenRows="1" hiddenColumns="1" view="pageBreakPreview">
      <selection activeCell="G15" sqref="G15"/>
      <pageMargins left="0.72" right="0.49" top="0.62" bottom="0.52" header="0.32" footer="0.27"/>
      <pageSetup scale="78" orientation="portrait" r:id="rId9"/>
      <headerFooter alignWithMargins="0">
        <oddFooter>&amp;R&amp;"Book Antiqua,Bold"&amp;10Letter of Discount  / Page &amp;P of &amp;N</oddFooter>
      </headerFooter>
    </customSheetView>
    <customSheetView guid="{A58DB4DF-40C7-4BEB-B85E-6BD6F54941CF}" showPageBreaks="1" zeroValues="0" printArea="1" hiddenRows="1" hiddenColumns="1" view="pageBreakPreview">
      <selection activeCell="G24" sqref="G24:G26"/>
      <pageMargins left="0.72" right="0.49" top="0.62" bottom="0.52" header="0.32" footer="0.27"/>
      <pageSetup scale="77" orientation="portrait" r:id="rId10"/>
      <headerFooter alignWithMargins="0">
        <oddFooter>&amp;R&amp;"Book Antiqua,Bold"&amp;10Letter of Discount  / Page &amp;P of &amp;N</oddFooter>
      </headerFooter>
    </customSheetView>
    <customSheetView guid="{889C3D82-0A24-4765-A688-A80A782F5056}" showPageBreaks="1" zeroValues="0" printArea="1" hiddenRows="1" hiddenColumns="1" view="pageBreakPreview" topLeftCell="A5">
      <selection activeCell="G18" sqref="G18"/>
      <pageMargins left="0.72" right="0.49" top="0.62" bottom="0.52" header="0.32" footer="0.27"/>
      <pageSetup scale="77" orientation="portrait" r:id="rId11"/>
      <headerFooter alignWithMargins="0">
        <oddFooter>&amp;R&amp;"Book Antiqua,Bold"&amp;10Letter of Discount  / Page &amp;P of &amp;N</oddFooter>
      </headerFooter>
    </customSheetView>
  </customSheetViews>
  <mergeCells count="23">
    <mergeCell ref="C29:G29"/>
    <mergeCell ref="C23:F23"/>
    <mergeCell ref="A33:G33"/>
    <mergeCell ref="C19:E19"/>
    <mergeCell ref="C25:E25"/>
    <mergeCell ref="C30:G30"/>
    <mergeCell ref="B31:G31"/>
    <mergeCell ref="C32:G32"/>
    <mergeCell ref="C22:E22"/>
    <mergeCell ref="C21:E21"/>
    <mergeCell ref="C20:E20"/>
    <mergeCell ref="C28:E28"/>
    <mergeCell ref="C27:E27"/>
    <mergeCell ref="C17:F17"/>
    <mergeCell ref="C18:E18"/>
    <mergeCell ref="C26:E26"/>
    <mergeCell ref="C24:E24"/>
    <mergeCell ref="A1:G1"/>
    <mergeCell ref="A4:G4"/>
    <mergeCell ref="C12:G12"/>
    <mergeCell ref="A14:G14"/>
    <mergeCell ref="C16:F16"/>
    <mergeCell ref="C15:F15"/>
  </mergeCells>
  <dataValidations count="3">
    <dataValidation type="decimal" allowBlank="1" showInputMessage="1" showErrorMessage="1" error="Enter in percent only." sqref="G16" xr:uid="{00000000-0002-0000-0E00-000000000000}">
      <formula1>0</formula1>
      <formula2>100</formula2>
    </dataValidation>
    <dataValidation type="decimal" operator="greaterThan" allowBlank="1" showInputMessage="1" showErrorMessage="1" error="Enter numeric figures only." sqref="G18:G22" xr:uid="{00000000-0002-0000-0E00-000001000000}">
      <formula1>0</formula1>
    </dataValidation>
    <dataValidation operator="greaterThanOrEqual" allowBlank="1" showInputMessage="1" showErrorMessage="1" error="Enter numeric figure without decimal only" sqref="G15" xr:uid="{00000000-0002-0000-0E00-000002000000}"/>
  </dataValidations>
  <pageMargins left="0.72" right="0.49" top="0.62" bottom="0.52" header="0.32" footer="0.27"/>
  <pageSetup scale="77" orientation="portrait" r:id="rId12"/>
  <headerFooter alignWithMargins="0">
    <oddFooter>&amp;R&amp;"Book Antiqua,Bold"&amp;10Letter of Discount  / Page &amp;P of &amp;N</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3">
    <tabColor indexed="35"/>
  </sheetPr>
  <dimension ref="A1:F21"/>
  <sheetViews>
    <sheetView topLeftCell="A4" zoomScaleSheetLayoutView="100" workbookViewId="0">
      <selection activeCell="D6" sqref="D6"/>
    </sheetView>
  </sheetViews>
  <sheetFormatPr defaultColWidth="9.140625" defaultRowHeight="16.5"/>
  <cols>
    <col min="1" max="1" width="9.140625" style="131"/>
    <col min="2" max="2" width="30.7109375" style="113" customWidth="1"/>
    <col min="3" max="3" width="26.140625" style="113" customWidth="1"/>
    <col min="4" max="5" width="17.85546875" style="113" customWidth="1"/>
    <col min="6" max="16384" width="9.140625" style="58"/>
  </cols>
  <sheetData>
    <row r="1" spans="1:6">
      <c r="A1" s="187"/>
      <c r="B1" s="188"/>
      <c r="C1" s="188"/>
      <c r="D1" s="188"/>
      <c r="E1" s="188"/>
    </row>
    <row r="2" spans="1:6" ht="21.95" customHeight="1">
      <c r="A2" s="885" t="s">
        <v>185</v>
      </c>
      <c r="B2" s="885"/>
      <c r="C2" s="885"/>
      <c r="D2" s="885"/>
      <c r="E2" s="58"/>
    </row>
    <row r="3" spans="1:6">
      <c r="A3" s="187"/>
      <c r="B3" s="188"/>
      <c r="C3" s="188"/>
      <c r="D3" s="188"/>
      <c r="E3" s="188"/>
    </row>
    <row r="4" spans="1:6" ht="30">
      <c r="A4" s="189" t="s">
        <v>186</v>
      </c>
      <c r="B4" s="190" t="s">
        <v>187</v>
      </c>
      <c r="C4" s="189" t="s">
        <v>140</v>
      </c>
      <c r="D4" s="189" t="s">
        <v>188</v>
      </c>
      <c r="E4" s="189" t="s">
        <v>189</v>
      </c>
    </row>
    <row r="5" spans="1:6" ht="18" customHeight="1">
      <c r="A5" s="191" t="s">
        <v>190</v>
      </c>
      <c r="B5" s="191" t="s">
        <v>191</v>
      </c>
      <c r="C5" s="191" t="s">
        <v>192</v>
      </c>
      <c r="D5" s="191" t="s">
        <v>193</v>
      </c>
      <c r="E5" s="191" t="s">
        <v>194</v>
      </c>
    </row>
    <row r="6" spans="1:6" ht="45" customHeight="1">
      <c r="A6" s="192">
        <v>1</v>
      </c>
      <c r="B6" s="193"/>
      <c r="C6" s="194"/>
      <c r="D6" s="195"/>
      <c r="E6" s="196">
        <f t="shared" ref="E6:E15" si="0">C6*D6</f>
        <v>0</v>
      </c>
    </row>
    <row r="7" spans="1:6" ht="45" customHeight="1">
      <c r="A7" s="192">
        <v>2</v>
      </c>
      <c r="B7" s="193"/>
      <c r="C7" s="194"/>
      <c r="D7" s="195"/>
      <c r="E7" s="196">
        <f t="shared" si="0"/>
        <v>0</v>
      </c>
    </row>
    <row r="8" spans="1:6" ht="45" customHeight="1">
      <c r="A8" s="192">
        <v>3</v>
      </c>
      <c r="B8" s="193"/>
      <c r="C8" s="194"/>
      <c r="D8" s="195"/>
      <c r="E8" s="196">
        <f t="shared" si="0"/>
        <v>0</v>
      </c>
    </row>
    <row r="9" spans="1:6" ht="45" customHeight="1">
      <c r="A9" s="192">
        <v>4</v>
      </c>
      <c r="B9" s="193"/>
      <c r="C9" s="194"/>
      <c r="D9" s="195"/>
      <c r="E9" s="196">
        <f t="shared" si="0"/>
        <v>0</v>
      </c>
    </row>
    <row r="10" spans="1:6" ht="45" customHeight="1">
      <c r="A10" s="192">
        <v>5</v>
      </c>
      <c r="B10" s="193"/>
      <c r="C10" s="194"/>
      <c r="D10" s="195"/>
      <c r="E10" s="196">
        <f t="shared" si="0"/>
        <v>0</v>
      </c>
    </row>
    <row r="11" spans="1:6" ht="45" customHeight="1">
      <c r="A11" s="192">
        <v>6</v>
      </c>
      <c r="B11" s="193"/>
      <c r="C11" s="194"/>
      <c r="D11" s="195"/>
      <c r="E11" s="196">
        <f t="shared" si="0"/>
        <v>0</v>
      </c>
    </row>
    <row r="12" spans="1:6" ht="45" customHeight="1">
      <c r="A12" s="192">
        <v>7</v>
      </c>
      <c r="B12" s="193"/>
      <c r="C12" s="194"/>
      <c r="D12" s="195"/>
      <c r="E12" s="196">
        <f t="shared" si="0"/>
        <v>0</v>
      </c>
    </row>
    <row r="13" spans="1:6" ht="45" customHeight="1">
      <c r="A13" s="192">
        <v>8</v>
      </c>
      <c r="B13" s="193"/>
      <c r="C13" s="194"/>
      <c r="D13" s="195"/>
      <c r="E13" s="196">
        <f t="shared" si="0"/>
        <v>0</v>
      </c>
    </row>
    <row r="14" spans="1:6" ht="45" customHeight="1">
      <c r="A14" s="192">
        <v>9</v>
      </c>
      <c r="B14" s="193"/>
      <c r="C14" s="194"/>
      <c r="D14" s="195"/>
      <c r="E14" s="196">
        <f t="shared" si="0"/>
        <v>0</v>
      </c>
    </row>
    <row r="15" spans="1:6" ht="45" customHeight="1">
      <c r="A15" s="192">
        <v>10</v>
      </c>
      <c r="B15" s="193"/>
      <c r="C15" s="194"/>
      <c r="D15" s="195"/>
      <c r="E15" s="196">
        <f t="shared" si="0"/>
        <v>0</v>
      </c>
    </row>
    <row r="16" spans="1:6" ht="45" customHeight="1">
      <c r="A16" s="197"/>
      <c r="B16" s="198" t="s">
        <v>195</v>
      </c>
      <c r="C16" s="198"/>
      <c r="D16" s="198"/>
      <c r="E16" s="198">
        <f>SUM(E6:E15)</f>
        <v>0</v>
      </c>
      <c r="F16" s="199"/>
    </row>
    <row r="17" ht="30" customHeight="1"/>
    <row r="18" ht="30" customHeight="1"/>
    <row r="19" ht="30" customHeight="1"/>
    <row r="20" ht="30" customHeight="1"/>
    <row r="21" ht="30" customHeight="1"/>
  </sheetData>
  <sheetProtection password="916E" sheet="1" formatColumns="0" formatRows="0" selectLockedCells="1"/>
  <customSheetViews>
    <customSheetView guid="{89CB4E6A-722E-4E39-885D-E2A6D0D08321}" state="hidden" topLeftCell="A4">
      <selection activeCell="D6" sqref="D6"/>
      <pageMargins left="0.75" right="0.75" top="0.65" bottom="1" header="0.5" footer="0.5"/>
      <pageSetup orientation="portrait" r:id="rId1"/>
      <headerFooter alignWithMargins="0"/>
    </customSheetView>
    <customSheetView guid="{915C64AD-BD67-44F0-9117-5B9D998BA799}" state="hidden" topLeftCell="A4">
      <selection activeCell="D6" sqref="D6"/>
      <pageMargins left="0.75" right="0.75" top="0.65" bottom="1" header="0.5" footer="0.5"/>
      <pageSetup orientation="portrait" r:id="rId2"/>
      <headerFooter alignWithMargins="0"/>
    </customSheetView>
    <customSheetView guid="{18EA11B4-BD82-47BF-99FA-7AB19BF74D0B}" state="hidden" topLeftCell="A4">
      <selection activeCell="D6" sqref="D6"/>
      <pageMargins left="0.75" right="0.75" top="0.65" bottom="1" header="0.5" footer="0.5"/>
      <pageSetup orientation="portrait" r:id="rId3"/>
      <headerFooter alignWithMargins="0"/>
    </customSheetView>
    <customSheetView guid="{CCA37BAE-906F-43D5-9FD9-B13563E4B9D7}" state="hidden" topLeftCell="A4">
      <selection activeCell="D6" sqref="D6"/>
      <pageMargins left="0.75" right="0.75" top="0.65" bottom="1" header="0.5" footer="0.5"/>
      <pageSetup orientation="portrait" r:id="rId4"/>
      <headerFooter alignWithMargins="0"/>
    </customSheetView>
    <customSheetView guid="{99CA2F10-F926-46DC-8609-4EAE5B9F3585}" state="hidden" topLeftCell="A4">
      <selection activeCell="D6" sqref="D6"/>
      <pageMargins left="0.75" right="0.75" top="0.65" bottom="1" header="0.5" footer="0.5"/>
      <pageSetup orientation="portrait" r:id="rId5"/>
      <headerFooter alignWithMargins="0"/>
    </customSheetView>
    <customSheetView guid="{63D51328-7CBC-4A1E-B96D-BAE91416501B}" state="hidden" topLeftCell="A4">
      <selection activeCell="D6" sqref="D6"/>
      <pageMargins left="0.75" right="0.75" top="0.65" bottom="1" header="0.5" footer="0.5"/>
      <pageSetup orientation="portrait" r:id="rId6"/>
      <headerFooter alignWithMargins="0"/>
    </customSheetView>
    <customSheetView guid="{3C00DDA0-7DDE-4169-A739-550DAF5DCF8D}" state="hidden" topLeftCell="A4">
      <selection activeCell="D6" sqref="D6"/>
      <pageMargins left="0.75" right="0.75" top="0.65" bottom="1" header="0.5" footer="0.5"/>
      <pageSetup orientation="portrait" r:id="rId7"/>
      <headerFooter alignWithMargins="0"/>
    </customSheetView>
    <customSheetView guid="{357C9841-BEC3-434B-AC63-C04FB4321BA3}" state="hidden" topLeftCell="A4">
      <selection activeCell="D6" sqref="D6"/>
      <pageMargins left="0.75" right="0.75" top="0.65" bottom="1" header="0.5" footer="0.5"/>
      <pageSetup orientation="portrait" r:id="rId8"/>
      <headerFooter alignWithMargins="0"/>
    </customSheetView>
    <customSheetView guid="{B96E710B-6DD7-4DE1-95AB-C9EE060CD030}" state="hidden" topLeftCell="A4">
      <selection activeCell="D6" sqref="D6"/>
      <pageMargins left="0.75" right="0.75" top="0.65" bottom="1" header="0.5" footer="0.5"/>
      <pageSetup orientation="portrait" r:id="rId9"/>
      <headerFooter alignWithMargins="0"/>
    </customSheetView>
    <customSheetView guid="{A58DB4DF-40C7-4BEB-B85E-6BD6F54941CF}" state="hidden" topLeftCell="A4">
      <selection activeCell="D6" sqref="D6"/>
      <pageMargins left="0.75" right="0.75" top="0.65" bottom="1" header="0.5" footer="0.5"/>
      <pageSetup orientation="portrait" r:id="rId10"/>
      <headerFooter alignWithMargins="0"/>
    </customSheetView>
    <customSheetView guid="{889C3D82-0A24-4765-A688-A80A782F5056}" state="hidden" topLeftCell="A4">
      <selection activeCell="D6" sqref="D6"/>
      <pageMargins left="0.75" right="0.75" top="0.65" bottom="1" header="0.5" footer="0.5"/>
      <pageSetup orientation="portrait" r:id="rId11"/>
      <headerFooter alignWithMargins="0"/>
    </customSheetView>
  </customSheetViews>
  <mergeCells count="1">
    <mergeCell ref="A2:D2"/>
  </mergeCells>
  <pageMargins left="0.75" right="0.75" top="0.65" bottom="1" header="0.5" footer="0.5"/>
  <pageSetup orientation="portrait" r:id="rId12"/>
  <headerFooter alignWithMargins="0"/>
  <drawing r:id="rId1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0">
    <tabColor indexed="47"/>
  </sheetPr>
  <dimension ref="A1:F21"/>
  <sheetViews>
    <sheetView topLeftCell="A13" workbookViewId="0">
      <selection activeCell="D6" sqref="D6"/>
    </sheetView>
  </sheetViews>
  <sheetFormatPr defaultColWidth="9.140625" defaultRowHeight="16.5"/>
  <cols>
    <col min="1" max="1" width="9.140625" style="131"/>
    <col min="2" max="2" width="30.7109375" style="113" customWidth="1"/>
    <col min="3" max="3" width="26.140625" style="113" customWidth="1"/>
    <col min="4" max="5" width="17.85546875" style="113" customWidth="1"/>
    <col min="6" max="16384" width="9.140625" style="58"/>
  </cols>
  <sheetData>
    <row r="1" spans="1:6">
      <c r="A1" s="187"/>
      <c r="B1" s="188"/>
      <c r="C1" s="188"/>
      <c r="D1" s="188"/>
      <c r="E1" s="188"/>
    </row>
    <row r="2" spans="1:6" ht="21.95" customHeight="1">
      <c r="A2" s="885" t="s">
        <v>196</v>
      </c>
      <c r="B2" s="885"/>
      <c r="C2" s="885"/>
      <c r="D2" s="886"/>
      <c r="E2" s="33"/>
    </row>
    <row r="3" spans="1:6">
      <c r="A3" s="187"/>
      <c r="B3" s="188"/>
      <c r="C3" s="188"/>
      <c r="D3" s="188"/>
      <c r="E3" s="188"/>
    </row>
    <row r="4" spans="1:6" ht="30">
      <c r="A4" s="189" t="s">
        <v>186</v>
      </c>
      <c r="B4" s="190" t="s">
        <v>187</v>
      </c>
      <c r="C4" s="189" t="s">
        <v>197</v>
      </c>
      <c r="D4" s="189" t="s">
        <v>198</v>
      </c>
      <c r="E4" s="189" t="s">
        <v>199</v>
      </c>
    </row>
    <row r="5" spans="1:6" ht="18" customHeight="1">
      <c r="A5" s="191" t="s">
        <v>190</v>
      </c>
      <c r="B5" s="191" t="s">
        <v>191</v>
      </c>
      <c r="C5" s="191" t="s">
        <v>192</v>
      </c>
      <c r="D5" s="191" t="s">
        <v>193</v>
      </c>
      <c r="E5" s="191" t="s">
        <v>194</v>
      </c>
    </row>
    <row r="6" spans="1:6" ht="45" customHeight="1">
      <c r="A6" s="192">
        <v>1</v>
      </c>
      <c r="B6" s="193"/>
      <c r="C6" s="194"/>
      <c r="D6" s="195"/>
      <c r="E6" s="196">
        <f>C6*D6</f>
        <v>0</v>
      </c>
    </row>
    <row r="7" spans="1:6" ht="45" customHeight="1">
      <c r="A7" s="192">
        <v>2</v>
      </c>
      <c r="B7" s="193"/>
      <c r="C7" s="194"/>
      <c r="D7" s="195"/>
      <c r="E7" s="196">
        <f t="shared" ref="E7:E15" si="0">C7*D7</f>
        <v>0</v>
      </c>
    </row>
    <row r="8" spans="1:6" ht="45" customHeight="1">
      <c r="A8" s="192">
        <v>3</v>
      </c>
      <c r="B8" s="193"/>
      <c r="C8" s="194"/>
      <c r="D8" s="195"/>
      <c r="E8" s="196">
        <f t="shared" si="0"/>
        <v>0</v>
      </c>
    </row>
    <row r="9" spans="1:6" ht="45" customHeight="1">
      <c r="A9" s="192">
        <v>4</v>
      </c>
      <c r="B9" s="193"/>
      <c r="C9" s="194"/>
      <c r="D9" s="195"/>
      <c r="E9" s="196">
        <f t="shared" si="0"/>
        <v>0</v>
      </c>
    </row>
    <row r="10" spans="1:6" ht="45" customHeight="1">
      <c r="A10" s="192">
        <v>5</v>
      </c>
      <c r="B10" s="193"/>
      <c r="C10" s="194"/>
      <c r="D10" s="195"/>
      <c r="E10" s="196">
        <f t="shared" si="0"/>
        <v>0</v>
      </c>
    </row>
    <row r="11" spans="1:6" ht="45" customHeight="1">
      <c r="A11" s="192">
        <v>6</v>
      </c>
      <c r="B11" s="193"/>
      <c r="C11" s="194"/>
      <c r="D11" s="195"/>
      <c r="E11" s="196">
        <f t="shared" si="0"/>
        <v>0</v>
      </c>
    </row>
    <row r="12" spans="1:6" ht="45" customHeight="1">
      <c r="A12" s="192">
        <v>7</v>
      </c>
      <c r="B12" s="193"/>
      <c r="C12" s="194"/>
      <c r="D12" s="195"/>
      <c r="E12" s="196">
        <f t="shared" si="0"/>
        <v>0</v>
      </c>
    </row>
    <row r="13" spans="1:6" ht="45" customHeight="1">
      <c r="A13" s="192">
        <v>8</v>
      </c>
      <c r="B13" s="193"/>
      <c r="C13" s="194"/>
      <c r="D13" s="195"/>
      <c r="E13" s="196">
        <f t="shared" si="0"/>
        <v>0</v>
      </c>
    </row>
    <row r="14" spans="1:6" ht="45" customHeight="1">
      <c r="A14" s="192">
        <v>9</v>
      </c>
      <c r="B14" s="193"/>
      <c r="C14" s="194"/>
      <c r="D14" s="195"/>
      <c r="E14" s="196">
        <f t="shared" si="0"/>
        <v>0</v>
      </c>
    </row>
    <row r="15" spans="1:6" ht="45" customHeight="1">
      <c r="A15" s="192">
        <v>10</v>
      </c>
      <c r="B15" s="193"/>
      <c r="C15" s="194"/>
      <c r="D15" s="195"/>
      <c r="E15" s="196">
        <f t="shared" si="0"/>
        <v>0</v>
      </c>
    </row>
    <row r="16" spans="1:6" ht="45" customHeight="1">
      <c r="A16" s="197"/>
      <c r="B16" s="198" t="s">
        <v>195</v>
      </c>
      <c r="C16" s="198"/>
      <c r="D16" s="198"/>
      <c r="E16" s="198">
        <f>SUM(E6:E15)</f>
        <v>0</v>
      </c>
      <c r="F16" s="199"/>
    </row>
    <row r="17" ht="30" customHeight="1"/>
    <row r="18" ht="30" customHeight="1"/>
    <row r="19" ht="30" customHeight="1"/>
    <row r="20" ht="30" customHeight="1"/>
    <row r="21" ht="30" customHeight="1"/>
  </sheetData>
  <sheetProtection password="916E" sheet="1" formatColumns="0" formatRows="0" selectLockedCells="1"/>
  <customSheetViews>
    <customSheetView guid="{89CB4E6A-722E-4E39-885D-E2A6D0D08321}" state="hidden" topLeftCell="A13">
      <selection activeCell="D6" sqref="D6"/>
      <pageMargins left="0.75" right="0.75" top="0.65" bottom="1" header="0.5" footer="0.5"/>
      <pageSetup orientation="portrait" r:id="rId1"/>
      <headerFooter alignWithMargins="0"/>
    </customSheetView>
    <customSheetView guid="{915C64AD-BD67-44F0-9117-5B9D998BA799}" state="hidden" topLeftCell="A13">
      <selection activeCell="D6" sqref="D6"/>
      <pageMargins left="0.75" right="0.75" top="0.65" bottom="1" header="0.5" footer="0.5"/>
      <pageSetup orientation="portrait" r:id="rId2"/>
      <headerFooter alignWithMargins="0"/>
    </customSheetView>
    <customSheetView guid="{18EA11B4-BD82-47BF-99FA-7AB19BF74D0B}" state="hidden" topLeftCell="A13">
      <selection activeCell="D6" sqref="D6"/>
      <pageMargins left="0.75" right="0.75" top="0.65" bottom="1" header="0.5" footer="0.5"/>
      <pageSetup orientation="portrait" r:id="rId3"/>
      <headerFooter alignWithMargins="0"/>
    </customSheetView>
    <customSheetView guid="{CCA37BAE-906F-43D5-9FD9-B13563E4B9D7}" state="hidden" topLeftCell="A13">
      <selection activeCell="D6" sqref="D6"/>
      <pageMargins left="0.75" right="0.75" top="0.65" bottom="1" header="0.5" footer="0.5"/>
      <pageSetup orientation="portrait" r:id="rId4"/>
      <headerFooter alignWithMargins="0"/>
    </customSheetView>
    <customSheetView guid="{99CA2F10-F926-46DC-8609-4EAE5B9F3585}" state="hidden" topLeftCell="A13">
      <selection activeCell="D6" sqref="D6"/>
      <pageMargins left="0.75" right="0.75" top="0.65" bottom="1" header="0.5" footer="0.5"/>
      <pageSetup orientation="portrait" r:id="rId5"/>
      <headerFooter alignWithMargins="0"/>
    </customSheetView>
    <customSheetView guid="{63D51328-7CBC-4A1E-B96D-BAE91416501B}" state="hidden" topLeftCell="A13">
      <selection activeCell="D6" sqref="D6"/>
      <pageMargins left="0.75" right="0.75" top="0.65" bottom="1" header="0.5" footer="0.5"/>
      <pageSetup orientation="portrait" r:id="rId6"/>
      <headerFooter alignWithMargins="0"/>
    </customSheetView>
    <customSheetView guid="{3C00DDA0-7DDE-4169-A739-550DAF5DCF8D}" state="hidden" topLeftCell="A13">
      <selection activeCell="D6" sqref="D6"/>
      <pageMargins left="0.75" right="0.75" top="0.65" bottom="1" header="0.5" footer="0.5"/>
      <pageSetup orientation="portrait" r:id="rId7"/>
      <headerFooter alignWithMargins="0"/>
    </customSheetView>
    <customSheetView guid="{357C9841-BEC3-434B-AC63-C04FB4321BA3}" state="hidden" topLeftCell="A13">
      <selection activeCell="D6" sqref="D6"/>
      <pageMargins left="0.75" right="0.75" top="0.65" bottom="1" header="0.5" footer="0.5"/>
      <pageSetup orientation="portrait" r:id="rId8"/>
      <headerFooter alignWithMargins="0"/>
    </customSheetView>
    <customSheetView guid="{B96E710B-6DD7-4DE1-95AB-C9EE060CD030}" state="hidden" topLeftCell="A13">
      <selection activeCell="D6" sqref="D6"/>
      <pageMargins left="0.75" right="0.75" top="0.65" bottom="1" header="0.5" footer="0.5"/>
      <pageSetup orientation="portrait" r:id="rId9"/>
      <headerFooter alignWithMargins="0"/>
    </customSheetView>
    <customSheetView guid="{A58DB4DF-40C7-4BEB-B85E-6BD6F54941CF}" state="hidden" topLeftCell="A13">
      <selection activeCell="D6" sqref="D6"/>
      <pageMargins left="0.75" right="0.75" top="0.65" bottom="1" header="0.5" footer="0.5"/>
      <pageSetup orientation="portrait" r:id="rId10"/>
      <headerFooter alignWithMargins="0"/>
    </customSheetView>
    <customSheetView guid="{889C3D82-0A24-4765-A688-A80A782F5056}" state="hidden" topLeftCell="A13">
      <selection activeCell="D6" sqref="D6"/>
      <pageMargins left="0.75" right="0.75" top="0.65" bottom="1" header="0.5" footer="0.5"/>
      <pageSetup orientation="portrait" r:id="rId11"/>
      <headerFooter alignWithMargins="0"/>
    </customSheetView>
  </customSheetViews>
  <mergeCells count="1">
    <mergeCell ref="A2:D2"/>
  </mergeCells>
  <pageMargins left="0.75" right="0.75" top="0.65" bottom="1" header="0.5" footer="0.5"/>
  <pageSetup orientation="portrait" r:id="rId12"/>
  <headerFooter alignWithMargins="0"/>
  <drawing r:id="rId1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4">
    <tabColor indexed="61"/>
  </sheetPr>
  <dimension ref="A1:G21"/>
  <sheetViews>
    <sheetView topLeftCell="A5" zoomScaleSheetLayoutView="100" workbookViewId="0">
      <selection activeCell="D11" sqref="D11"/>
    </sheetView>
  </sheetViews>
  <sheetFormatPr defaultColWidth="9.140625" defaultRowHeight="16.5"/>
  <cols>
    <col min="1" max="1" width="8.7109375" style="131" customWidth="1"/>
    <col min="2" max="4" width="23.5703125" style="113" customWidth="1"/>
    <col min="5" max="5" width="11" style="113" customWidth="1"/>
    <col min="6" max="6" width="14.42578125" style="113" customWidth="1"/>
    <col min="7" max="16384" width="9.140625" style="58"/>
  </cols>
  <sheetData>
    <row r="1" spans="1:7">
      <c r="A1" s="187"/>
      <c r="B1" s="188"/>
      <c r="C1" s="188"/>
      <c r="D1" s="188"/>
      <c r="E1" s="188"/>
      <c r="F1" s="188"/>
    </row>
    <row r="2" spans="1:7" ht="21.95" customHeight="1">
      <c r="A2" s="885" t="s">
        <v>200</v>
      </c>
      <c r="B2" s="885"/>
      <c r="C2" s="885"/>
      <c r="D2" s="885"/>
      <c r="E2" s="886"/>
      <c r="F2" s="58"/>
    </row>
    <row r="3" spans="1:7">
      <c r="A3" s="187"/>
      <c r="B3" s="188"/>
      <c r="C3" s="188"/>
      <c r="D3" s="188"/>
      <c r="E3" s="188"/>
      <c r="F3" s="188"/>
    </row>
    <row r="4" spans="1:7" ht="45">
      <c r="A4" s="189" t="s">
        <v>186</v>
      </c>
      <c r="B4" s="190" t="s">
        <v>187</v>
      </c>
      <c r="C4" s="189" t="s">
        <v>201</v>
      </c>
      <c r="D4" s="189" t="s">
        <v>202</v>
      </c>
      <c r="E4" s="189" t="s">
        <v>203</v>
      </c>
      <c r="F4" s="189" t="s">
        <v>204</v>
      </c>
    </row>
    <row r="5" spans="1:7" ht="18" customHeight="1">
      <c r="A5" s="191" t="s">
        <v>190</v>
      </c>
      <c r="B5" s="191" t="s">
        <v>191</v>
      </c>
      <c r="C5" s="191" t="s">
        <v>192</v>
      </c>
      <c r="D5" s="191" t="s">
        <v>193</v>
      </c>
      <c r="E5" s="200" t="s">
        <v>205</v>
      </c>
      <c r="F5" s="191" t="s">
        <v>206</v>
      </c>
    </row>
    <row r="6" spans="1:7" ht="45" customHeight="1">
      <c r="A6" s="192">
        <v>1</v>
      </c>
      <c r="B6" s="193"/>
      <c r="C6" s="194"/>
      <c r="D6" s="194"/>
      <c r="E6" s="195"/>
      <c r="F6" s="196">
        <f>C6*E6</f>
        <v>0</v>
      </c>
    </row>
    <row r="7" spans="1:7" ht="45" customHeight="1">
      <c r="A7" s="192">
        <v>2</v>
      </c>
      <c r="B7" s="193"/>
      <c r="C7" s="194"/>
      <c r="D7" s="194"/>
      <c r="E7" s="195"/>
      <c r="F7" s="196">
        <f t="shared" ref="F7:F15" si="0">C7*E7</f>
        <v>0</v>
      </c>
    </row>
    <row r="8" spans="1:7" ht="45" customHeight="1">
      <c r="A8" s="192">
        <v>3</v>
      </c>
      <c r="B8" s="193"/>
      <c r="C8" s="194"/>
      <c r="D8" s="194"/>
      <c r="E8" s="195"/>
      <c r="F8" s="196">
        <f t="shared" si="0"/>
        <v>0</v>
      </c>
    </row>
    <row r="9" spans="1:7" ht="45" customHeight="1">
      <c r="A9" s="192">
        <v>4</v>
      </c>
      <c r="B9" s="193"/>
      <c r="C9" s="194"/>
      <c r="D9" s="194"/>
      <c r="E9" s="195"/>
      <c r="F9" s="196">
        <f t="shared" si="0"/>
        <v>0</v>
      </c>
    </row>
    <row r="10" spans="1:7" ht="45" customHeight="1">
      <c r="A10" s="192">
        <v>5</v>
      </c>
      <c r="B10" s="193"/>
      <c r="C10" s="194"/>
      <c r="D10" s="194"/>
      <c r="E10" s="195"/>
      <c r="F10" s="196">
        <f t="shared" si="0"/>
        <v>0</v>
      </c>
    </row>
    <row r="11" spans="1:7" ht="45" customHeight="1">
      <c r="A11" s="192">
        <v>6</v>
      </c>
      <c r="B11" s="193"/>
      <c r="C11" s="194"/>
      <c r="D11" s="194"/>
      <c r="E11" s="195"/>
      <c r="F11" s="196">
        <f t="shared" si="0"/>
        <v>0</v>
      </c>
    </row>
    <row r="12" spans="1:7" ht="45" customHeight="1">
      <c r="A12" s="192">
        <v>7</v>
      </c>
      <c r="B12" s="193"/>
      <c r="C12" s="194"/>
      <c r="D12" s="194"/>
      <c r="E12" s="195"/>
      <c r="F12" s="196">
        <f t="shared" si="0"/>
        <v>0</v>
      </c>
    </row>
    <row r="13" spans="1:7" ht="45" customHeight="1">
      <c r="A13" s="192">
        <v>8</v>
      </c>
      <c r="B13" s="193"/>
      <c r="C13" s="194"/>
      <c r="D13" s="194"/>
      <c r="E13" s="195"/>
      <c r="F13" s="196">
        <f t="shared" si="0"/>
        <v>0</v>
      </c>
    </row>
    <row r="14" spans="1:7" ht="45" customHeight="1">
      <c r="A14" s="192">
        <v>9</v>
      </c>
      <c r="B14" s="193"/>
      <c r="C14" s="194"/>
      <c r="D14" s="194"/>
      <c r="E14" s="195"/>
      <c r="F14" s="196">
        <f t="shared" si="0"/>
        <v>0</v>
      </c>
    </row>
    <row r="15" spans="1:7" ht="45" customHeight="1">
      <c r="A15" s="192">
        <v>10</v>
      </c>
      <c r="B15" s="193"/>
      <c r="C15" s="194"/>
      <c r="D15" s="194"/>
      <c r="E15" s="195"/>
      <c r="F15" s="196">
        <f t="shared" si="0"/>
        <v>0</v>
      </c>
    </row>
    <row r="16" spans="1:7" ht="45" customHeight="1">
      <c r="A16" s="197"/>
      <c r="B16" s="198" t="s">
        <v>195</v>
      </c>
      <c r="C16" s="198"/>
      <c r="D16" s="198"/>
      <c r="E16" s="198"/>
      <c r="F16" s="198">
        <f>SUM(F6:F15)</f>
        <v>0</v>
      </c>
      <c r="G16" s="199"/>
    </row>
    <row r="17" ht="30" customHeight="1"/>
    <row r="18" ht="30" customHeight="1"/>
    <row r="19" ht="30" customHeight="1"/>
    <row r="20" ht="30" customHeight="1"/>
    <row r="21" ht="30" customHeight="1"/>
  </sheetData>
  <sheetProtection password="E848" sheet="1" formatColumns="0" formatRows="0" selectLockedCells="1"/>
  <customSheetViews>
    <customSheetView guid="{89CB4E6A-722E-4E39-885D-E2A6D0D08321}" state="hidden" topLeftCell="A5">
      <selection activeCell="D11" sqref="D11"/>
      <pageMargins left="0.75" right="0.62" top="0.65" bottom="1" header="0.5" footer="0.5"/>
      <pageSetup orientation="portrait" r:id="rId1"/>
      <headerFooter alignWithMargins="0"/>
    </customSheetView>
    <customSheetView guid="{915C64AD-BD67-44F0-9117-5B9D998BA799}" state="hidden" topLeftCell="A5">
      <selection activeCell="D11" sqref="D11"/>
      <pageMargins left="0.75" right="0.62" top="0.65" bottom="1" header="0.5" footer="0.5"/>
      <pageSetup orientation="portrait" r:id="rId2"/>
      <headerFooter alignWithMargins="0"/>
    </customSheetView>
    <customSheetView guid="{18EA11B4-BD82-47BF-99FA-7AB19BF74D0B}" state="hidden" topLeftCell="A5">
      <selection activeCell="D11" sqref="D11"/>
      <pageMargins left="0.75" right="0.62" top="0.65" bottom="1" header="0.5" footer="0.5"/>
      <pageSetup orientation="portrait" r:id="rId3"/>
      <headerFooter alignWithMargins="0"/>
    </customSheetView>
    <customSheetView guid="{CCA37BAE-906F-43D5-9FD9-B13563E4B9D7}" state="hidden" topLeftCell="A5">
      <selection activeCell="D11" sqref="D11"/>
      <pageMargins left="0.75" right="0.62" top="0.65" bottom="1" header="0.5" footer="0.5"/>
      <pageSetup orientation="portrait" r:id="rId4"/>
      <headerFooter alignWithMargins="0"/>
    </customSheetView>
    <customSheetView guid="{99CA2F10-F926-46DC-8609-4EAE5B9F3585}" state="hidden" topLeftCell="A5">
      <selection activeCell="D11" sqref="D11"/>
      <pageMargins left="0.75" right="0.62" top="0.65" bottom="1" header="0.5" footer="0.5"/>
      <pageSetup orientation="portrait" r:id="rId5"/>
      <headerFooter alignWithMargins="0"/>
    </customSheetView>
    <customSheetView guid="{63D51328-7CBC-4A1E-B96D-BAE91416501B}" state="hidden" topLeftCell="A5">
      <selection activeCell="D11" sqref="D11"/>
      <pageMargins left="0.75" right="0.62" top="0.65" bottom="1" header="0.5" footer="0.5"/>
      <pageSetup orientation="portrait" r:id="rId6"/>
      <headerFooter alignWithMargins="0"/>
    </customSheetView>
    <customSheetView guid="{3C00DDA0-7DDE-4169-A739-550DAF5DCF8D}" state="hidden" topLeftCell="A5">
      <selection activeCell="D11" sqref="D11"/>
      <pageMargins left="0.75" right="0.62" top="0.65" bottom="1" header="0.5" footer="0.5"/>
      <pageSetup orientation="portrait" r:id="rId7"/>
      <headerFooter alignWithMargins="0"/>
    </customSheetView>
    <customSheetView guid="{357C9841-BEC3-434B-AC63-C04FB4321BA3}" state="hidden" topLeftCell="A5">
      <selection activeCell="D11" sqref="D11"/>
      <pageMargins left="0.75" right="0.62" top="0.65" bottom="1" header="0.5" footer="0.5"/>
      <pageSetup orientation="portrait" r:id="rId8"/>
      <headerFooter alignWithMargins="0"/>
    </customSheetView>
    <customSheetView guid="{B96E710B-6DD7-4DE1-95AB-C9EE060CD030}" state="hidden" topLeftCell="A5">
      <selection activeCell="D11" sqref="D11"/>
      <pageMargins left="0.75" right="0.62" top="0.65" bottom="1" header="0.5" footer="0.5"/>
      <pageSetup orientation="portrait" r:id="rId9"/>
      <headerFooter alignWithMargins="0"/>
    </customSheetView>
    <customSheetView guid="{A58DB4DF-40C7-4BEB-B85E-6BD6F54941CF}" state="hidden" topLeftCell="A5">
      <selection activeCell="D11" sqref="D11"/>
      <pageMargins left="0.75" right="0.62" top="0.65" bottom="1" header="0.5" footer="0.5"/>
      <pageSetup orientation="portrait" r:id="rId10"/>
      <headerFooter alignWithMargins="0"/>
    </customSheetView>
    <customSheetView guid="{889C3D82-0A24-4765-A688-A80A782F5056}" state="hidden" topLeftCell="A5">
      <selection activeCell="D11" sqref="D11"/>
      <pageMargins left="0.75" right="0.62" top="0.65" bottom="1" header="0.5" footer="0.5"/>
      <pageSetup orientation="portrait" r:id="rId11"/>
      <headerFooter alignWithMargins="0"/>
    </customSheetView>
  </customSheetViews>
  <mergeCells count="1">
    <mergeCell ref="A2:E2"/>
  </mergeCells>
  <pageMargins left="0.75" right="0.62" top="0.65" bottom="1" header="0.5" footer="0.5"/>
  <pageSetup orientation="portrait" r:id="rId12"/>
  <headerFooter alignWithMargins="0"/>
  <drawing r:id="rId1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7">
    <pageSetUpPr fitToPage="1"/>
  </sheetPr>
  <dimension ref="A1:AO72"/>
  <sheetViews>
    <sheetView showGridLines="0" showZeros="0" view="pageBreakPreview" zoomScale="70" zoomScaleSheetLayoutView="70" workbookViewId="0">
      <selection activeCell="C5" sqref="C5:F5"/>
    </sheetView>
  </sheetViews>
  <sheetFormatPr defaultColWidth="9.140625" defaultRowHeight="16.5"/>
  <cols>
    <col min="1" max="1" width="10.7109375" style="204" customWidth="1"/>
    <col min="2" max="2" width="15.28515625" style="209" customWidth="1"/>
    <col min="3" max="3" width="16.28515625" style="204" customWidth="1"/>
    <col min="4" max="4" width="20.7109375" style="204" customWidth="1"/>
    <col min="5" max="5" width="12.7109375" style="204" customWidth="1"/>
    <col min="6" max="6" width="45.140625" style="204" customWidth="1"/>
    <col min="7" max="7" width="9.140625" style="204" customWidth="1"/>
    <col min="8" max="8" width="12" style="204" hidden="1" customWidth="1"/>
    <col min="9" max="18" width="9.140625" style="205" hidden="1" customWidth="1"/>
    <col min="19" max="19" width="8" style="205" hidden="1" customWidth="1"/>
    <col min="20" max="20" width="9.140625" style="205" hidden="1" customWidth="1"/>
    <col min="21" max="21" width="7.7109375" style="205" hidden="1" customWidth="1"/>
    <col min="22" max="22" width="9.140625" style="205" hidden="1" customWidth="1"/>
    <col min="23" max="23" width="5.5703125" style="205" hidden="1" customWidth="1"/>
    <col min="24" max="24" width="4.85546875" style="205" hidden="1" customWidth="1"/>
    <col min="25" max="25" width="9.140625" style="205" hidden="1" customWidth="1"/>
    <col min="26" max="26" width="66.7109375" style="205" hidden="1" customWidth="1"/>
    <col min="27" max="27" width="17.5703125" style="205" hidden="1" customWidth="1"/>
    <col min="28" max="28" width="20" style="205" hidden="1" customWidth="1"/>
    <col min="29" max="29" width="13.85546875" style="205" hidden="1" customWidth="1"/>
    <col min="30" max="30" width="9.140625" style="206" hidden="1" customWidth="1"/>
    <col min="31" max="31" width="9.140625" style="207" hidden="1" customWidth="1"/>
    <col min="32" max="32" width="13.7109375" style="207" hidden="1" customWidth="1"/>
    <col min="33" max="35" width="9.140625" style="206" hidden="1" customWidth="1"/>
    <col min="36" max="36" width="10.42578125" style="206" hidden="1" customWidth="1"/>
    <col min="37" max="41" width="9.140625" style="206" hidden="1" customWidth="1"/>
    <col min="42" max="16384" width="9.140625" style="205"/>
  </cols>
  <sheetData>
    <row r="1" spans="1:36" ht="24.75" customHeight="1">
      <c r="A1" s="201" t="str">
        <f>Cover!B3</f>
        <v>CC/NT/W-TW/DOM/A04/25/06315</v>
      </c>
      <c r="B1" s="201"/>
      <c r="C1" s="202"/>
      <c r="D1" s="202"/>
      <c r="E1" s="202"/>
      <c r="F1" s="203" t="s">
        <v>207</v>
      </c>
      <c r="Z1" s="205" t="str">
        <f>'[6]Names of Bidder'!D6</f>
        <v>Sole Bidder</v>
      </c>
      <c r="AE1" s="207">
        <v>1</v>
      </c>
      <c r="AF1" s="207" t="s">
        <v>208</v>
      </c>
      <c r="AI1" s="207">
        <v>1</v>
      </c>
      <c r="AJ1" s="206" t="s">
        <v>209</v>
      </c>
    </row>
    <row r="2" spans="1:36">
      <c r="B2" s="204"/>
      <c r="Z2" s="205">
        <f>'[6]Names of Bidder'!AA6</f>
        <v>0</v>
      </c>
      <c r="AE2" s="207">
        <v>2</v>
      </c>
      <c r="AF2" s="207" t="s">
        <v>210</v>
      </c>
      <c r="AI2" s="207">
        <v>2</v>
      </c>
      <c r="AJ2" s="206" t="s">
        <v>211</v>
      </c>
    </row>
    <row r="3" spans="1:36" ht="17.25">
      <c r="A3" s="893" t="s">
        <v>212</v>
      </c>
      <c r="B3" s="893"/>
      <c r="C3" s="893"/>
      <c r="D3" s="893"/>
      <c r="E3" s="893"/>
      <c r="F3" s="893"/>
      <c r="AE3" s="207">
        <v>3</v>
      </c>
      <c r="AF3" s="207" t="s">
        <v>213</v>
      </c>
      <c r="AI3" s="207">
        <v>3</v>
      </c>
      <c r="AJ3" s="206" t="s">
        <v>214</v>
      </c>
    </row>
    <row r="4" spans="1:36">
      <c r="A4" s="208"/>
      <c r="B4" s="208"/>
      <c r="C4" s="208"/>
      <c r="D4" s="208"/>
      <c r="E4" s="208"/>
      <c r="F4" s="208"/>
      <c r="AE4" s="207">
        <v>4</v>
      </c>
      <c r="AF4" s="207" t="s">
        <v>215</v>
      </c>
      <c r="AI4" s="207">
        <v>4</v>
      </c>
      <c r="AJ4" s="206" t="s">
        <v>216</v>
      </c>
    </row>
    <row r="5" spans="1:36">
      <c r="A5" s="209" t="s">
        <v>217</v>
      </c>
      <c r="C5" s="894"/>
      <c r="D5" s="894"/>
      <c r="E5" s="894"/>
      <c r="F5" s="894"/>
      <c r="AE5" s="207">
        <v>5</v>
      </c>
      <c r="AF5" s="207" t="s">
        <v>215</v>
      </c>
      <c r="AI5" s="207">
        <v>5</v>
      </c>
      <c r="AJ5" s="206" t="s">
        <v>218</v>
      </c>
    </row>
    <row r="6" spans="1:36">
      <c r="A6" s="209" t="s">
        <v>219</v>
      </c>
      <c r="B6" s="894" t="str">
        <f>'Names of Bidder'!C22&amp;'Names of Bidder'!D22&amp;'Names of Bidder'!E22</f>
        <v/>
      </c>
      <c r="C6" s="894"/>
      <c r="AE6" s="207">
        <v>6</v>
      </c>
      <c r="AF6" s="207" t="s">
        <v>215</v>
      </c>
      <c r="AG6" s="210" t="e">
        <f>DAY(B6)</f>
        <v>#VALUE!</v>
      </c>
      <c r="AI6" s="207">
        <v>6</v>
      </c>
      <c r="AJ6" s="206" t="s">
        <v>220</v>
      </c>
    </row>
    <row r="7" spans="1:36">
      <c r="A7" s="209"/>
      <c r="B7" s="211"/>
      <c r="C7" s="211"/>
      <c r="AE7" s="207">
        <v>7</v>
      </c>
      <c r="AF7" s="207" t="s">
        <v>215</v>
      </c>
      <c r="AG7" s="210" t="e">
        <f>MONTH(B6)</f>
        <v>#VALUE!</v>
      </c>
      <c r="AI7" s="207">
        <v>7</v>
      </c>
      <c r="AJ7" s="206" t="s">
        <v>221</v>
      </c>
    </row>
    <row r="8" spans="1:36">
      <c r="A8" s="212" t="s">
        <v>1</v>
      </c>
      <c r="B8" s="213"/>
      <c r="F8" s="214"/>
      <c r="AE8" s="207">
        <v>8</v>
      </c>
      <c r="AF8" s="207" t="s">
        <v>215</v>
      </c>
      <c r="AG8" s="210" t="e">
        <f>LOOKUP(AG7,AI1:AI12,AJ1:AJ12)</f>
        <v>#VALUE!</v>
      </c>
      <c r="AI8" s="207">
        <v>8</v>
      </c>
      <c r="AJ8" s="206" t="s">
        <v>222</v>
      </c>
    </row>
    <row r="9" spans="1:36">
      <c r="A9" s="215">
        <f>'Sch-1'!L8</f>
        <v>0</v>
      </c>
      <c r="B9" s="215"/>
      <c r="F9" s="214"/>
      <c r="AE9" s="207">
        <v>9</v>
      </c>
      <c r="AF9" s="207" t="s">
        <v>215</v>
      </c>
      <c r="AG9" s="210" t="e">
        <f>YEAR(B6)</f>
        <v>#VALUE!</v>
      </c>
      <c r="AI9" s="207">
        <v>9</v>
      </c>
      <c r="AJ9" s="206" t="s">
        <v>223</v>
      </c>
    </row>
    <row r="10" spans="1:36">
      <c r="A10" s="215" t="str">
        <f>'Sch-1'!K9</f>
        <v>Power Grid Corporation of India Ltd.,</v>
      </c>
      <c r="B10" s="215"/>
      <c r="F10" s="214"/>
      <c r="AE10" s="207">
        <v>10</v>
      </c>
      <c r="AF10" s="207" t="s">
        <v>215</v>
      </c>
      <c r="AI10" s="207">
        <v>10</v>
      </c>
      <c r="AJ10" s="206" t="s">
        <v>224</v>
      </c>
    </row>
    <row r="11" spans="1:36">
      <c r="A11" s="215" t="str">
        <f>'Sch-1'!K10</f>
        <v>"Saudamini", Plot No.-2</v>
      </c>
      <c r="B11" s="215"/>
      <c r="F11" s="214"/>
      <c r="AE11" s="207">
        <v>11</v>
      </c>
      <c r="AF11" s="207" t="s">
        <v>215</v>
      </c>
      <c r="AI11" s="207">
        <v>11</v>
      </c>
      <c r="AJ11" s="206" t="s">
        <v>225</v>
      </c>
    </row>
    <row r="12" spans="1:36">
      <c r="A12" s="215" t="str">
        <f>'Sch-1'!K11</f>
        <v xml:space="preserve">Sector-29, </v>
      </c>
      <c r="B12" s="215"/>
      <c r="F12" s="214"/>
      <c r="AE12" s="207">
        <v>12</v>
      </c>
      <c r="AF12" s="207" t="s">
        <v>215</v>
      </c>
      <c r="AI12" s="207">
        <v>12</v>
      </c>
      <c r="AJ12" s="206" t="s">
        <v>226</v>
      </c>
    </row>
    <row r="13" spans="1:36">
      <c r="A13" s="215" t="str">
        <f>'Sch-1'!K12</f>
        <v>Gurgaon (Haryana) - 122001</v>
      </c>
      <c r="B13" s="215"/>
      <c r="F13" s="214"/>
      <c r="AE13" s="207">
        <v>13</v>
      </c>
      <c r="AF13" s="207" t="s">
        <v>215</v>
      </c>
    </row>
    <row r="14" spans="1:36" ht="22.5" customHeight="1">
      <c r="A14" s="209"/>
      <c r="F14" s="214"/>
      <c r="AE14" s="207">
        <v>14</v>
      </c>
      <c r="AF14" s="207" t="s">
        <v>215</v>
      </c>
    </row>
    <row r="15" spans="1:36" ht="75.75" customHeight="1">
      <c r="A15" s="529" t="s">
        <v>227</v>
      </c>
      <c r="B15" s="530"/>
      <c r="C15" s="895" t="str">
        <f>Cover!B2</f>
        <v xml:space="preserve">Tower Package TW03 for Zing-Zingbar to Sissu portion of ±350 KV HVDC Pang-Kaithal Transmission Line associated with Transmission system for evacuation of RE power from renewable energy parks in Leh (5 GW Leh-Kaithal transmission corridor)
</v>
      </c>
      <c r="D15" s="895"/>
      <c r="E15" s="895"/>
      <c r="F15" s="895"/>
      <c r="AE15" s="207">
        <v>15</v>
      </c>
      <c r="AF15" s="207" t="s">
        <v>215</v>
      </c>
    </row>
    <row r="16" spans="1:36" ht="27.75" customHeight="1">
      <c r="A16" s="204" t="s">
        <v>228</v>
      </c>
      <c r="B16" s="204"/>
      <c r="C16" s="214"/>
      <c r="D16" s="214"/>
      <c r="E16" s="214"/>
      <c r="F16" s="214"/>
      <c r="AE16" s="207">
        <v>16</v>
      </c>
      <c r="AF16" s="207" t="s">
        <v>215</v>
      </c>
    </row>
    <row r="17" spans="1:41" ht="99.75" customHeight="1">
      <c r="A17" s="217">
        <v>1</v>
      </c>
      <c r="B17" s="891" t="str">
        <f>H17&amp;" "&amp; H18&amp;I18&amp;H19&amp;N19&amp;" "&amp;H20</f>
        <v>In continuation of First Envelope of our Bid, we hereby submit the Second Envelope of the Bid, both of which shall be read together and in conjunction with each other, and shall be construed as an integral part of our Bid. Accordingly, we the undersigned, offer to design, manufacture, test, deliver, install and commission (including carrying out Trial Operation, Performance &amp; Guarantee Test as per provision of Technical Specification) under the above-named package in full conformity with the said Bidding Documents for the sum of Rs. 0/- () or such other sums as may be determined in accordance with the terms and conditions of the Bidding Documents</v>
      </c>
      <c r="C17" s="891"/>
      <c r="D17" s="891"/>
      <c r="E17" s="891"/>
      <c r="F17" s="891"/>
      <c r="H17" s="620" t="s">
        <v>294</v>
      </c>
      <c r="Z17" s="218"/>
      <c r="AA17" s="219"/>
      <c r="AB17" s="220"/>
      <c r="AC17" s="221"/>
      <c r="AE17" s="207">
        <v>17</v>
      </c>
      <c r="AF17" s="207" t="s">
        <v>215</v>
      </c>
    </row>
    <row r="18" spans="1:41" ht="24.75" customHeight="1">
      <c r="A18" s="217"/>
      <c r="B18" s="891"/>
      <c r="C18" s="891"/>
      <c r="D18" s="891"/>
      <c r="E18" s="891"/>
      <c r="F18" s="891"/>
      <c r="H18" s="220">
        <f>ROUND('Sch-6 (After Discount)'!D28,2)</f>
        <v>0</v>
      </c>
      <c r="I18" s="205" t="s">
        <v>460</v>
      </c>
      <c r="Z18" s="218"/>
      <c r="AA18" s="219"/>
      <c r="AB18" s="220"/>
      <c r="AC18" s="221"/>
    </row>
    <row r="19" spans="1:41" ht="13.5" customHeight="1">
      <c r="A19" s="217"/>
      <c r="B19" s="891"/>
      <c r="C19" s="891"/>
      <c r="D19" s="891"/>
      <c r="E19" s="891"/>
      <c r="F19" s="891"/>
      <c r="H19" s="621" t="str">
        <f>'N-W (Cr.)'!P4</f>
        <v/>
      </c>
      <c r="N19" s="205" t="s">
        <v>459</v>
      </c>
      <c r="Z19" s="218"/>
      <c r="AA19" s="219"/>
      <c r="AB19" s="220"/>
      <c r="AC19" s="221"/>
    </row>
    <row r="20" spans="1:41" ht="39" customHeight="1">
      <c r="B20" s="892" t="s">
        <v>229</v>
      </c>
      <c r="C20" s="892"/>
      <c r="D20" s="892"/>
      <c r="E20" s="892"/>
      <c r="F20" s="892"/>
      <c r="H20" s="204" t="s">
        <v>293</v>
      </c>
      <c r="AE20" s="207">
        <v>18</v>
      </c>
      <c r="AF20" s="207" t="s">
        <v>215</v>
      </c>
    </row>
    <row r="21" spans="1:41" s="204" customFormat="1" ht="27.75" customHeight="1">
      <c r="A21" s="222">
        <v>2</v>
      </c>
      <c r="B21" s="890" t="s">
        <v>230</v>
      </c>
      <c r="C21" s="890"/>
      <c r="D21" s="890"/>
      <c r="E21" s="890"/>
      <c r="F21" s="890"/>
      <c r="AD21" s="223"/>
      <c r="AE21" s="207">
        <v>19</v>
      </c>
      <c r="AF21" s="207" t="s">
        <v>215</v>
      </c>
      <c r="AG21" s="223"/>
      <c r="AH21" s="223"/>
      <c r="AI21" s="223"/>
      <c r="AJ21" s="223"/>
      <c r="AK21" s="223"/>
      <c r="AL21" s="223"/>
      <c r="AM21" s="223"/>
      <c r="AN21" s="223"/>
      <c r="AO21" s="223"/>
    </row>
    <row r="22" spans="1:41" ht="39.75" customHeight="1">
      <c r="A22" s="217">
        <v>2.1</v>
      </c>
      <c r="B22" s="888" t="s">
        <v>231</v>
      </c>
      <c r="C22" s="888"/>
      <c r="D22" s="888"/>
      <c r="E22" s="888"/>
      <c r="F22" s="888"/>
      <c r="AE22" s="207">
        <v>20</v>
      </c>
      <c r="AF22" s="207" t="s">
        <v>215</v>
      </c>
    </row>
    <row r="23" spans="1:41" ht="36.75" customHeight="1">
      <c r="B23" s="887" t="s">
        <v>232</v>
      </c>
      <c r="C23" s="887"/>
      <c r="D23" s="888" t="s">
        <v>233</v>
      </c>
      <c r="E23" s="888"/>
      <c r="F23" s="888"/>
      <c r="AE23" s="207">
        <v>21</v>
      </c>
      <c r="AF23" s="207" t="s">
        <v>208</v>
      </c>
    </row>
    <row r="24" spans="1:41" ht="33" customHeight="1">
      <c r="B24" s="887" t="s">
        <v>234</v>
      </c>
      <c r="C24" s="887"/>
      <c r="D24" s="216" t="s">
        <v>295</v>
      </c>
      <c r="E24" s="216"/>
      <c r="F24" s="216"/>
      <c r="AE24" s="207">
        <v>22</v>
      </c>
      <c r="AF24" s="207" t="s">
        <v>215</v>
      </c>
    </row>
    <row r="25" spans="1:41" ht="27.95" customHeight="1">
      <c r="B25" s="887" t="s">
        <v>235</v>
      </c>
      <c r="C25" s="887"/>
      <c r="D25" s="216" t="s">
        <v>236</v>
      </c>
      <c r="E25" s="216"/>
      <c r="F25" s="216"/>
      <c r="H25" s="223" t="str">
        <f>'[6]Names of Bidder'!D6</f>
        <v>Sole Bidder</v>
      </c>
      <c r="AE25" s="207">
        <v>23</v>
      </c>
      <c r="AF25" s="207" t="s">
        <v>215</v>
      </c>
    </row>
    <row r="26" spans="1:41" ht="27.95" customHeight="1">
      <c r="B26" s="887" t="s">
        <v>237</v>
      </c>
      <c r="C26" s="887"/>
      <c r="D26" s="216" t="s">
        <v>468</v>
      </c>
      <c r="E26" s="216"/>
      <c r="F26" s="216"/>
      <c r="AE26" s="207">
        <v>24</v>
      </c>
      <c r="AF26" s="207" t="s">
        <v>215</v>
      </c>
    </row>
    <row r="27" spans="1:41" ht="27.95" customHeight="1">
      <c r="B27" s="887" t="s">
        <v>238</v>
      </c>
      <c r="C27" s="887"/>
      <c r="D27" s="216" t="s">
        <v>469</v>
      </c>
      <c r="E27" s="216"/>
      <c r="F27" s="216"/>
      <c r="AE27" s="207">
        <v>25</v>
      </c>
      <c r="AF27" s="207" t="s">
        <v>215</v>
      </c>
    </row>
    <row r="28" spans="1:41" ht="27.95" customHeight="1">
      <c r="B28" s="887" t="s">
        <v>239</v>
      </c>
      <c r="C28" s="887"/>
      <c r="D28" s="216" t="s">
        <v>240</v>
      </c>
      <c r="E28" s="216"/>
      <c r="F28" s="216"/>
      <c r="AE28" s="207">
        <v>26</v>
      </c>
      <c r="AF28" s="207" t="s">
        <v>215</v>
      </c>
    </row>
    <row r="29" spans="1:41" ht="44.25" customHeight="1">
      <c r="B29" s="887" t="s">
        <v>30</v>
      </c>
      <c r="C29" s="887"/>
      <c r="D29" s="889" t="s">
        <v>471</v>
      </c>
      <c r="E29" s="889"/>
      <c r="F29" s="889"/>
      <c r="AE29" s="207">
        <v>27</v>
      </c>
      <c r="AF29" s="207" t="s">
        <v>215</v>
      </c>
    </row>
    <row r="30" spans="1:41" ht="98.25" customHeight="1">
      <c r="A30" s="224">
        <v>2.2000000000000002</v>
      </c>
      <c r="B30" s="888" t="s">
        <v>241</v>
      </c>
      <c r="C30" s="888"/>
      <c r="D30" s="888"/>
      <c r="E30" s="888"/>
      <c r="F30" s="888"/>
      <c r="AE30" s="207">
        <v>28</v>
      </c>
      <c r="AF30" s="207" t="s">
        <v>215</v>
      </c>
    </row>
    <row r="31" spans="1:41" ht="68.25" customHeight="1">
      <c r="A31" s="224">
        <v>2.2999999999999998</v>
      </c>
      <c r="B31" s="888" t="s">
        <v>473</v>
      </c>
      <c r="C31" s="888"/>
      <c r="D31" s="888"/>
      <c r="E31" s="888"/>
      <c r="F31" s="888"/>
      <c r="AE31" s="207">
        <v>29</v>
      </c>
      <c r="AF31" s="207" t="s">
        <v>215</v>
      </c>
    </row>
    <row r="32" spans="1:41" ht="129.75" customHeight="1">
      <c r="A32" s="224">
        <v>2.4</v>
      </c>
      <c r="B32" s="888" t="s">
        <v>242</v>
      </c>
      <c r="C32" s="888"/>
      <c r="D32" s="888"/>
      <c r="E32" s="888"/>
      <c r="F32" s="888"/>
      <c r="AE32" s="207">
        <v>30</v>
      </c>
      <c r="AF32" s="207" t="s">
        <v>215</v>
      </c>
    </row>
    <row r="33" spans="1:32" ht="79.5" customHeight="1">
      <c r="A33" s="224">
        <v>2.5</v>
      </c>
      <c r="B33" s="888" t="s">
        <v>243</v>
      </c>
      <c r="C33" s="888"/>
      <c r="D33" s="888"/>
      <c r="E33" s="888"/>
      <c r="F33" s="888"/>
      <c r="AE33" s="207">
        <v>31</v>
      </c>
      <c r="AF33" s="207" t="s">
        <v>208</v>
      </c>
    </row>
    <row r="34" spans="1:32" ht="81" customHeight="1">
      <c r="A34" s="217">
        <v>3</v>
      </c>
      <c r="B34" s="888" t="s">
        <v>467</v>
      </c>
      <c r="C34" s="888"/>
      <c r="D34" s="888"/>
      <c r="E34" s="888"/>
      <c r="F34" s="888"/>
    </row>
    <row r="35" spans="1:32" ht="63" customHeight="1">
      <c r="A35" s="217">
        <v>3.1</v>
      </c>
      <c r="B35" s="891" t="s">
        <v>296</v>
      </c>
      <c r="C35" s="891"/>
      <c r="D35" s="891"/>
      <c r="E35" s="891"/>
      <c r="F35" s="891"/>
    </row>
    <row r="36" spans="1:32" ht="114" customHeight="1">
      <c r="A36" s="224">
        <v>3.2</v>
      </c>
      <c r="B36" s="888" t="s">
        <v>297</v>
      </c>
      <c r="C36" s="888"/>
      <c r="D36" s="888"/>
      <c r="E36" s="888"/>
      <c r="F36" s="888"/>
    </row>
    <row r="37" spans="1:32" ht="65.25" customHeight="1">
      <c r="A37" s="224">
        <v>3.3</v>
      </c>
      <c r="B37" s="888" t="s">
        <v>298</v>
      </c>
      <c r="C37" s="888"/>
      <c r="D37" s="888"/>
      <c r="E37" s="888"/>
      <c r="F37" s="888"/>
    </row>
    <row r="38" spans="1:32" ht="66" customHeight="1">
      <c r="A38" s="217">
        <v>4</v>
      </c>
      <c r="B38" s="898" t="s">
        <v>244</v>
      </c>
      <c r="C38" s="898"/>
      <c r="D38" s="898"/>
      <c r="E38" s="898"/>
      <c r="F38" s="898"/>
    </row>
    <row r="39" spans="1:32" ht="93" customHeight="1">
      <c r="A39" s="217">
        <v>5</v>
      </c>
      <c r="B39" s="888" t="s">
        <v>245</v>
      </c>
      <c r="C39" s="888"/>
      <c r="D39" s="888"/>
      <c r="E39" s="888"/>
      <c r="F39" s="888"/>
    </row>
    <row r="40" spans="1:32" ht="20.25" customHeight="1">
      <c r="B40" s="84" t="str">
        <f>IF(ISERROR("Dated this " &amp; AG6 &amp; LOOKUP(AG6,AE1:AE33,AF1:AF33) &amp; " day of " &amp; AG8 &amp; " " &amp;AG9), "", "Dated this " &amp; AG6 &amp; LOOKUP(AG6,AE1:AE33,AF1:AF33) &amp; " day of " &amp; AG8 &amp; " " &amp;AG9)</f>
        <v/>
      </c>
      <c r="C40" s="84"/>
      <c r="D40" s="84"/>
      <c r="E40" s="225"/>
      <c r="F40" s="225"/>
    </row>
    <row r="41" spans="1:32" ht="30" customHeight="1">
      <c r="B41" s="84" t="s">
        <v>179</v>
      </c>
      <c r="C41" s="33"/>
      <c r="D41" s="82"/>
      <c r="E41" s="82"/>
      <c r="F41" s="82"/>
    </row>
    <row r="42" spans="1:32" ht="20.25" customHeight="1">
      <c r="B42" s="226"/>
      <c r="C42" s="82"/>
      <c r="D42" s="82"/>
      <c r="E42" s="84"/>
      <c r="F42" s="227" t="s">
        <v>180</v>
      </c>
    </row>
    <row r="43" spans="1:32" ht="18" customHeight="1">
      <c r="B43" s="226"/>
      <c r="C43" s="82"/>
      <c r="D43" s="84"/>
      <c r="E43" s="84"/>
      <c r="F43" s="227" t="str">
        <f>"For and on behalf of " &amp; '[6]Sch-1'!B8</f>
        <v>For and on behalf of test</v>
      </c>
    </row>
    <row r="44" spans="1:32" ht="30" customHeight="1">
      <c r="A44" s="205"/>
      <c r="B44" s="205"/>
      <c r="C44" s="228"/>
      <c r="D44" s="205"/>
      <c r="E44" s="229" t="s">
        <v>246</v>
      </c>
      <c r="F44" s="209"/>
    </row>
    <row r="45" spans="1:32" ht="30" customHeight="1">
      <c r="A45" s="230" t="s">
        <v>181</v>
      </c>
      <c r="B45" s="903" t="str">
        <f>Discount!C39</f>
        <v xml:space="preserve">  </v>
      </c>
      <c r="C45" s="897"/>
      <c r="D45" s="205"/>
      <c r="E45" s="229" t="s">
        <v>182</v>
      </c>
      <c r="F45" s="414">
        <f>Discount!F39</f>
        <v>0</v>
      </c>
    </row>
    <row r="46" spans="1:32" ht="30" customHeight="1">
      <c r="A46" s="230" t="s">
        <v>183</v>
      </c>
      <c r="B46" s="896" t="str">
        <f>Discount!C40</f>
        <v/>
      </c>
      <c r="C46" s="897"/>
      <c r="D46" s="205"/>
      <c r="E46" s="229" t="s">
        <v>184</v>
      </c>
      <c r="F46" s="414">
        <f>Discount!F40</f>
        <v>0</v>
      </c>
    </row>
    <row r="47" spans="1:32" ht="30" customHeight="1">
      <c r="B47" s="204"/>
      <c r="D47" s="205"/>
      <c r="E47" s="229" t="s">
        <v>247</v>
      </c>
    </row>
    <row r="48" spans="1:32" ht="30" customHeight="1">
      <c r="A48" s="900" t="str">
        <f>IF(H25="Sole Bidder", "", "In case of bid from a Joint Venture, name &amp; designation of representative of JV partner is to be provided and Bid Form is also to be signed by him.")</f>
        <v/>
      </c>
      <c r="B48" s="900"/>
      <c r="C48" s="900"/>
      <c r="D48" s="900"/>
      <c r="E48" s="900"/>
      <c r="F48" s="900"/>
    </row>
    <row r="49" spans="1:41" s="204" customFormat="1" ht="33" customHeight="1">
      <c r="A49" s="231" t="s">
        <v>248</v>
      </c>
      <c r="B49" s="232"/>
      <c r="C49" s="233"/>
      <c r="D49" s="84"/>
      <c r="E49" s="227"/>
      <c r="F49" s="84"/>
      <c r="H49" s="209"/>
      <c r="AD49" s="223"/>
      <c r="AE49" s="207"/>
      <c r="AF49" s="207"/>
      <c r="AG49" s="223"/>
      <c r="AH49" s="223"/>
      <c r="AI49" s="223"/>
      <c r="AJ49" s="223"/>
      <c r="AK49" s="223"/>
      <c r="AL49" s="223"/>
      <c r="AM49" s="223"/>
      <c r="AN49" s="223"/>
      <c r="AO49" s="223"/>
    </row>
    <row r="50" spans="1:41" s="204" customFormat="1" ht="33" customHeight="1">
      <c r="A50" s="905" t="s">
        <v>249</v>
      </c>
      <c r="B50" s="905"/>
      <c r="C50" s="905"/>
      <c r="D50" s="899"/>
      <c r="E50" s="899"/>
      <c r="F50" s="899"/>
      <c r="H50" s="209"/>
      <c r="AD50" s="223"/>
      <c r="AE50" s="207"/>
      <c r="AF50" s="207"/>
      <c r="AG50" s="223"/>
      <c r="AH50" s="223"/>
      <c r="AI50" s="223"/>
      <c r="AJ50" s="223"/>
      <c r="AK50" s="223"/>
      <c r="AL50" s="223"/>
      <c r="AM50" s="223"/>
      <c r="AN50" s="223"/>
      <c r="AO50" s="223"/>
    </row>
    <row r="51" spans="1:41" s="204" customFormat="1" ht="33" customHeight="1">
      <c r="A51" s="901"/>
      <c r="B51" s="901"/>
      <c r="C51" s="901"/>
      <c r="D51" s="234"/>
      <c r="E51" s="234"/>
      <c r="F51" s="234"/>
      <c r="H51" s="209"/>
      <c r="AD51" s="223"/>
      <c r="AE51" s="207"/>
      <c r="AF51" s="207"/>
      <c r="AG51" s="223"/>
      <c r="AH51" s="223"/>
      <c r="AI51" s="223"/>
      <c r="AJ51" s="223"/>
      <c r="AK51" s="223"/>
      <c r="AL51" s="223"/>
      <c r="AM51" s="223"/>
      <c r="AN51" s="223"/>
      <c r="AO51" s="223"/>
    </row>
    <row r="52" spans="1:41" s="204" customFormat="1" ht="33" customHeight="1">
      <c r="A52" s="902"/>
      <c r="B52" s="902"/>
      <c r="C52" s="902"/>
      <c r="D52" s="234"/>
      <c r="E52" s="234"/>
      <c r="F52" s="234"/>
      <c r="H52" s="209"/>
      <c r="AD52" s="223"/>
      <c r="AE52" s="207"/>
      <c r="AF52" s="207"/>
      <c r="AG52" s="223"/>
      <c r="AH52" s="223"/>
      <c r="AI52" s="223"/>
      <c r="AJ52" s="223"/>
      <c r="AK52" s="223"/>
      <c r="AL52" s="223"/>
      <c r="AM52" s="223"/>
      <c r="AN52" s="223"/>
      <c r="AO52" s="223"/>
    </row>
    <row r="53" spans="1:41" s="204" customFormat="1" ht="33" customHeight="1">
      <c r="A53" s="904" t="s">
        <v>250</v>
      </c>
      <c r="B53" s="904"/>
      <c r="C53" s="904"/>
      <c r="D53" s="899"/>
      <c r="E53" s="899"/>
      <c r="F53" s="899"/>
      <c r="H53" s="209"/>
      <c r="AD53" s="223"/>
      <c r="AE53" s="207"/>
      <c r="AF53" s="207"/>
      <c r="AG53" s="223"/>
      <c r="AH53" s="223"/>
      <c r="AI53" s="223"/>
      <c r="AJ53" s="223"/>
      <c r="AK53" s="223"/>
      <c r="AL53" s="223"/>
      <c r="AM53" s="223"/>
      <c r="AN53" s="223"/>
      <c r="AO53" s="223"/>
    </row>
    <row r="54" spans="1:41" s="204" customFormat="1" ht="33" customHeight="1">
      <c r="A54" s="904" t="s">
        <v>251</v>
      </c>
      <c r="B54" s="904"/>
      <c r="C54" s="904"/>
      <c r="D54" s="899"/>
      <c r="E54" s="899"/>
      <c r="F54" s="899"/>
      <c r="H54" s="209"/>
      <c r="AD54" s="223"/>
      <c r="AE54" s="207"/>
      <c r="AF54" s="207"/>
      <c r="AG54" s="223"/>
      <c r="AH54" s="223"/>
      <c r="AI54" s="223"/>
      <c r="AJ54" s="223"/>
      <c r="AK54" s="223"/>
      <c r="AL54" s="223"/>
      <c r="AM54" s="223"/>
      <c r="AN54" s="223"/>
      <c r="AO54" s="223"/>
    </row>
    <row r="55" spans="1:41" s="204" customFormat="1" ht="33" customHeight="1">
      <c r="A55" s="904" t="s">
        <v>252</v>
      </c>
      <c r="B55" s="904"/>
      <c r="C55" s="904"/>
      <c r="D55" s="899"/>
      <c r="E55" s="899"/>
      <c r="F55" s="899"/>
      <c r="H55" s="209"/>
      <c r="AD55" s="223"/>
      <c r="AE55" s="207"/>
      <c r="AF55" s="207"/>
      <c r="AG55" s="223"/>
      <c r="AH55" s="223"/>
      <c r="AI55" s="223"/>
      <c r="AJ55" s="223"/>
      <c r="AK55" s="223"/>
      <c r="AL55" s="223"/>
      <c r="AM55" s="223"/>
      <c r="AN55" s="223"/>
      <c r="AO55" s="223"/>
    </row>
    <row r="56" spans="1:41" s="204" customFormat="1" ht="33" customHeight="1">
      <c r="A56" s="905" t="s">
        <v>253</v>
      </c>
      <c r="B56" s="905"/>
      <c r="C56" s="905"/>
      <c r="D56" s="899"/>
      <c r="E56" s="899"/>
      <c r="F56" s="899"/>
      <c r="H56" s="209"/>
      <c r="AD56" s="223"/>
      <c r="AE56" s="207"/>
      <c r="AF56" s="207"/>
      <c r="AG56" s="223"/>
      <c r="AH56" s="223"/>
      <c r="AI56" s="223"/>
      <c r="AJ56" s="223"/>
      <c r="AK56" s="223"/>
      <c r="AL56" s="223"/>
      <c r="AM56" s="223"/>
      <c r="AN56" s="223"/>
      <c r="AO56" s="223"/>
    </row>
    <row r="57" spans="1:41" s="204" customFormat="1" ht="33" customHeight="1">
      <c r="A57" s="901"/>
      <c r="B57" s="901"/>
      <c r="C57" s="901"/>
      <c r="D57" s="234"/>
      <c r="E57" s="234"/>
      <c r="F57" s="234"/>
      <c r="H57" s="209"/>
      <c r="AD57" s="223"/>
      <c r="AE57" s="207"/>
      <c r="AF57" s="207"/>
      <c r="AG57" s="223"/>
      <c r="AH57" s="223"/>
      <c r="AI57" s="223"/>
      <c r="AJ57" s="223"/>
      <c r="AK57" s="223"/>
      <c r="AL57" s="223"/>
      <c r="AM57" s="223"/>
      <c r="AN57" s="223"/>
      <c r="AO57" s="223"/>
    </row>
    <row r="58" spans="1:41" s="204" customFormat="1" ht="33" customHeight="1">
      <c r="A58" s="902"/>
      <c r="B58" s="902"/>
      <c r="C58" s="902"/>
      <c r="D58" s="234"/>
      <c r="E58" s="234"/>
      <c r="F58" s="234"/>
      <c r="H58" s="209"/>
      <c r="AD58" s="223"/>
      <c r="AE58" s="207"/>
      <c r="AF58" s="207"/>
      <c r="AG58" s="223"/>
      <c r="AH58" s="223"/>
      <c r="AI58" s="223"/>
      <c r="AJ58" s="223"/>
      <c r="AK58" s="223"/>
      <c r="AL58" s="223"/>
      <c r="AM58" s="223"/>
      <c r="AN58" s="223"/>
      <c r="AO58" s="223"/>
    </row>
    <row r="59" spans="1:41" s="204" customFormat="1" ht="60.75" customHeight="1">
      <c r="A59" s="907" t="str">
        <f>"Note: Bidders may note that no prescribed proforma has been enclosed for Attachment 2 : Power of Attorney. Bidders may use their own proforma for furnishing the required information with the bid."</f>
        <v>Note: Bidders may note that no prescribed proforma has been enclosed for Attachment 2 : Power of Attorney. Bidders may use their own proforma for furnishing the required information with the bid.</v>
      </c>
      <c r="B59" s="907"/>
      <c r="C59" s="907"/>
      <c r="D59" s="907"/>
      <c r="E59" s="907"/>
      <c r="F59" s="907"/>
      <c r="H59" s="209"/>
      <c r="AD59" s="223"/>
      <c r="AE59" s="207"/>
      <c r="AF59" s="207"/>
      <c r="AG59" s="223"/>
      <c r="AH59" s="223"/>
      <c r="AI59" s="223"/>
      <c r="AJ59" s="223"/>
      <c r="AK59" s="223"/>
      <c r="AL59" s="223"/>
      <c r="AM59" s="223"/>
      <c r="AN59" s="223"/>
      <c r="AO59" s="223"/>
    </row>
    <row r="60" spans="1:41" s="204" customFormat="1" ht="33" customHeight="1">
      <c r="A60" s="906" t="s">
        <v>114</v>
      </c>
      <c r="B60" s="906"/>
      <c r="C60" s="906"/>
      <c r="D60" s="906"/>
      <c r="E60" s="906"/>
      <c r="F60" s="906"/>
      <c r="H60" s="209"/>
      <c r="AD60" s="223"/>
      <c r="AE60" s="207"/>
      <c r="AF60" s="207"/>
      <c r="AG60" s="223"/>
      <c r="AH60" s="223"/>
      <c r="AI60" s="223"/>
      <c r="AJ60" s="223"/>
      <c r="AK60" s="223"/>
      <c r="AL60" s="223"/>
      <c r="AM60" s="223"/>
      <c r="AN60" s="223"/>
      <c r="AO60" s="223"/>
    </row>
    <row r="61" spans="1:41">
      <c r="A61" s="209"/>
    </row>
    <row r="62" spans="1:41">
      <c r="A62" s="209"/>
    </row>
    <row r="63" spans="1:41">
      <c r="A63" s="209"/>
    </row>
    <row r="64" spans="1:41">
      <c r="A64" s="209"/>
    </row>
    <row r="65" spans="1:1">
      <c r="A65" s="209"/>
    </row>
    <row r="66" spans="1:1">
      <c r="A66" s="209"/>
    </row>
    <row r="67" spans="1:1">
      <c r="A67" s="209"/>
    </row>
    <row r="68" spans="1:1">
      <c r="A68" s="209"/>
    </row>
    <row r="69" spans="1:1">
      <c r="A69" s="209"/>
    </row>
    <row r="70" spans="1:1">
      <c r="A70" s="209"/>
    </row>
    <row r="71" spans="1:1">
      <c r="A71" s="209"/>
    </row>
    <row r="72" spans="1:1">
      <c r="A72" s="209"/>
    </row>
  </sheetData>
  <sheetProtection algorithmName="SHA-512" hashValue="C0RjIEik++Fmo9xnR4t9WAVpo0MnogkLTGKI3WGtWlmDeA2Aeh4T8jk/fUiiAdjLQuq2ZK3hxhGzG3KfFhV+aw==" saltValue="YWGCNa82h567ArXhs4pDKA==" spinCount="100000" sheet="1" formatColumns="0" formatRows="0" selectLockedCells="1"/>
  <customSheetViews>
    <customSheetView guid="{89CB4E6A-722E-4E39-885D-E2A6D0D08321}" showPageBreaks="1" showGridLines="0" zeroValues="0" fitToPage="1" printArea="1" hiddenColumns="1" view="pageBreakPreview" topLeftCell="A13">
      <selection activeCell="D58" sqref="D58"/>
      <rowBreaks count="1" manualBreakCount="1">
        <brk id="48" max="5" man="1"/>
      </rowBreaks>
      <pageMargins left="0.75" right="0.77" top="0.62" bottom="0.61" header="0.39" footer="0.32"/>
      <pageSetup scale="73" fitToHeight="3" orientation="portrait" r:id="rId1"/>
      <headerFooter alignWithMargins="0">
        <oddFooter>&amp;R&amp;"Book Antiqua,Bold"&amp;8Bid Form (1st Envelope)  / Page &amp;P of &amp;N</oddFooter>
      </headerFooter>
    </customSheetView>
    <customSheetView guid="{915C64AD-BD67-44F0-9117-5B9D998BA799}" showPageBreaks="1" showGridLines="0" zeroValues="0" fitToPage="1" printArea="1" hiddenColumns="1" view="pageBreakPreview">
      <selection activeCell="C5" sqref="C5:F5"/>
      <rowBreaks count="1" manualBreakCount="1">
        <brk id="53" max="5" man="1"/>
      </rowBreaks>
      <pageMargins left="0.75" right="0.77" top="0.62" bottom="0.61" header="0.39" footer="0.32"/>
      <pageSetup scale="73" fitToHeight="3" orientation="portrait" r:id="rId2"/>
      <headerFooter alignWithMargins="0">
        <oddFooter>&amp;R&amp;"Book Antiqua,Bold"&amp;8Bid Form (1st Envelope)  / Page &amp;P of &amp;N</oddFooter>
      </headerFooter>
    </customSheetView>
    <customSheetView guid="{18EA11B4-BD82-47BF-99FA-7AB19BF74D0B}" showPageBreaks="1" showGridLines="0" zeroValues="0" fitToPage="1" printArea="1" hiddenColumns="1" view="pageBreakPreview">
      <selection activeCell="F51" sqref="F51"/>
      <rowBreaks count="1" manualBreakCount="1">
        <brk id="53" max="5" man="1"/>
      </rowBreaks>
      <pageMargins left="0.75" right="0.77" top="0.62" bottom="0.61" header="0.39" footer="0.32"/>
      <pageSetup scale="80" fitToHeight="3" orientation="portrait" r:id="rId3"/>
      <headerFooter alignWithMargins="0">
        <oddFooter>&amp;R&amp;"Book Antiqua,Bold"&amp;8Bid Form (1st Envelope)  / Page &amp;P of &amp;N</oddFooter>
      </headerFooter>
    </customSheetView>
    <customSheetView guid="{CCA37BAE-906F-43D5-9FD9-B13563E4B9D7}" showPageBreaks="1" showGridLines="0" zeroValues="0" fitToPage="1" printArea="1" hiddenColumns="1" view="pageBreakPreview">
      <selection activeCell="F51" sqref="F51"/>
      <rowBreaks count="1" manualBreakCount="1">
        <brk id="53" max="5" man="1"/>
      </rowBreaks>
      <pageMargins left="0.75" right="0.77" top="0.62" bottom="0.61" header="0.39" footer="0.32"/>
      <pageSetup scale="80" fitToHeight="3" orientation="portrait" r:id="rId4"/>
      <headerFooter alignWithMargins="0">
        <oddFooter>&amp;R&amp;"Book Antiqua,Bold"&amp;8Bid Form (1st Envelope)  / Page &amp;P of &amp;N</oddFooter>
      </headerFooter>
    </customSheetView>
    <customSheetView guid="{99CA2F10-F926-46DC-8609-4EAE5B9F3585}" showPageBreaks="1" showGridLines="0" zeroValues="0" fitToPage="1" printArea="1" hiddenColumns="1" view="pageBreakPreview" topLeftCell="A31">
      <selection activeCell="C5" sqref="C5:F5"/>
      <rowBreaks count="3" manualBreakCount="3">
        <brk id="29" max="5" man="1"/>
        <brk id="40" max="5" man="1"/>
        <brk id="53" max="5" man="1"/>
      </rowBreaks>
      <pageMargins left="0.75" right="0.77" top="0.62" bottom="0.61" header="0.39" footer="0.32"/>
      <pageSetup scale="80" fitToHeight="3" orientation="portrait" r:id="rId5"/>
      <headerFooter alignWithMargins="0">
        <oddFooter>&amp;R&amp;"Book Antiqua,Bold"&amp;8Bid Form (1st Envelope)  / Page &amp;P of &amp;N</oddFooter>
      </headerFooter>
    </customSheetView>
    <customSheetView guid="{63D51328-7CBC-4A1E-B96D-BAE91416501B}" showPageBreaks="1" showGridLines="0" zeroValues="0" fitToPage="1" printArea="1" hiddenColumns="1" view="pageBreakPreview">
      <selection activeCell="C5" sqref="C5:F5"/>
      <rowBreaks count="1" manualBreakCount="1">
        <brk id="53" max="5" man="1"/>
      </rowBreaks>
      <pageMargins left="0.75" right="0.77" top="0.62" bottom="0.61" header="0.39" footer="0.32"/>
      <pageSetup scale="81" fitToHeight="3" orientation="portrait" r:id="rId6"/>
      <headerFooter alignWithMargins="0">
        <oddFooter>&amp;R&amp;"Book Antiqua,Bold"&amp;8Bid Form (1st Envelope)  / Page &amp;P of &amp;N</oddFooter>
      </headerFooter>
    </customSheetView>
    <customSheetView guid="{3C00DDA0-7DDE-4169-A739-550DAF5DCF8D}" showPageBreaks="1" showGridLines="0" zeroValues="0" fitToPage="1" printArea="1" hiddenColumns="1" view="pageBreakPreview" topLeftCell="A6">
      <selection activeCell="B18" sqref="B18:F18"/>
      <rowBreaks count="3" manualBreakCount="3">
        <brk id="30" max="5" man="1"/>
        <brk id="46" max="5" man="1"/>
        <brk id="53" max="5" man="1"/>
      </rowBreaks>
      <pageMargins left="0.75" right="0.77" top="0.62" bottom="0.61" header="0.39" footer="0.32"/>
      <pageSetup scale="80" fitToHeight="3" orientation="portrait" r:id="rId7"/>
      <headerFooter alignWithMargins="0">
        <oddFooter>&amp;R&amp;"Book Antiqua,Bold"&amp;8Bid Form (1st Envelope)  / Page &amp;P of &amp;N</oddFooter>
      </headerFooter>
    </customSheetView>
    <customSheetView guid="{357C9841-BEC3-434B-AC63-C04FB4321BA3}" showPageBreaks="1" showGridLines="0" zeroValues="0" fitToPage="1" printArea="1" hiddenColumns="1" view="pageBreakPreview" topLeftCell="A40">
      <selection activeCell="F51" sqref="F51"/>
      <rowBreaks count="3" manualBreakCount="3">
        <brk id="30" max="5" man="1"/>
        <brk id="46" max="5" man="1"/>
        <brk id="53" max="5" man="1"/>
      </rowBreaks>
      <pageMargins left="0.75" right="0.77" top="0.62" bottom="0.61" header="0.39" footer="0.32"/>
      <pageSetup scale="80" fitToHeight="3" orientation="portrait" r:id="rId8"/>
      <headerFooter alignWithMargins="0">
        <oddFooter>&amp;R&amp;"Book Antiqua,Bold"&amp;8Bid Form (1st Envelope)  / Page &amp;P of &amp;N</oddFooter>
      </headerFooter>
    </customSheetView>
    <customSheetView guid="{B96E710B-6DD7-4DE1-95AB-C9EE060CD030}" showPageBreaks="1" showGridLines="0" zeroValues="0" fitToPage="1" printArea="1" hiddenColumns="1" view="pageBreakPreview">
      <selection activeCell="C5" sqref="C5:F5"/>
      <rowBreaks count="1" manualBreakCount="1">
        <brk id="53" max="5" man="1"/>
      </rowBreaks>
      <pageMargins left="0.75" right="0.77" top="0.62" bottom="0.61" header="0.39" footer="0.32"/>
      <pageSetup scale="81" fitToHeight="3" orientation="portrait" r:id="rId9"/>
      <headerFooter alignWithMargins="0">
        <oddFooter>&amp;R&amp;"Book Antiqua,Bold"&amp;8Bid Form (1st Envelope)  / Page &amp;P of &amp;N</oddFooter>
      </headerFooter>
    </customSheetView>
    <customSheetView guid="{A58DB4DF-40C7-4BEB-B85E-6BD6F54941CF}" showPageBreaks="1" showGridLines="0" zeroValues="0" fitToPage="1" printArea="1" hiddenColumns="1" view="pageBreakPreview">
      <selection activeCell="C5" sqref="C5:F5"/>
      <rowBreaks count="1" manualBreakCount="1">
        <brk id="53" max="5" man="1"/>
      </rowBreaks>
      <pageMargins left="0.75" right="0.77" top="0.62" bottom="0.61" header="0.39" footer="0.32"/>
      <pageSetup scale="74" fitToHeight="3" orientation="portrait" r:id="rId10"/>
      <headerFooter alignWithMargins="0">
        <oddFooter>&amp;R&amp;"Book Antiqua,Bold"&amp;8Bid Form (1st Envelope)  / Page &amp;P of &amp;N</oddFooter>
      </headerFooter>
    </customSheetView>
    <customSheetView guid="{889C3D82-0A24-4765-A688-A80A782F5056}" showPageBreaks="1" showGridLines="0" zeroValues="0" fitToPage="1" printArea="1" hiddenColumns="1" view="pageBreakPreview" topLeftCell="A13">
      <selection activeCell="D58" sqref="D58"/>
      <rowBreaks count="1" manualBreakCount="1">
        <brk id="48" max="5" man="1"/>
      </rowBreaks>
      <pageMargins left="0.75" right="0.77" top="0.62" bottom="0.61" header="0.39" footer="0.32"/>
      <pageSetup scale="73" fitToHeight="3" orientation="portrait" r:id="rId11"/>
      <headerFooter alignWithMargins="0">
        <oddFooter>&amp;R&amp;"Book Antiqua,Bold"&amp;8Bid Form (1st Envelope)  / Page &amp;P of &amp;N</oddFooter>
      </headerFooter>
    </customSheetView>
  </customSheetViews>
  <mergeCells count="46">
    <mergeCell ref="A54:C54"/>
    <mergeCell ref="A60:F60"/>
    <mergeCell ref="A55:C55"/>
    <mergeCell ref="D55:F55"/>
    <mergeCell ref="A56:C56"/>
    <mergeCell ref="D56:F56"/>
    <mergeCell ref="A58:C58"/>
    <mergeCell ref="A59:F59"/>
    <mergeCell ref="A57:C57"/>
    <mergeCell ref="D54:F54"/>
    <mergeCell ref="B46:C46"/>
    <mergeCell ref="B31:F31"/>
    <mergeCell ref="B38:F38"/>
    <mergeCell ref="D53:F53"/>
    <mergeCell ref="B39:F39"/>
    <mergeCell ref="B35:F35"/>
    <mergeCell ref="A48:F48"/>
    <mergeCell ref="A51:C51"/>
    <mergeCell ref="A52:C52"/>
    <mergeCell ref="B45:C45"/>
    <mergeCell ref="A53:C53"/>
    <mergeCell ref="A50:C50"/>
    <mergeCell ref="D50:F50"/>
    <mergeCell ref="B32:F32"/>
    <mergeCell ref="B33:F33"/>
    <mergeCell ref="B34:F34"/>
    <mergeCell ref="B36:F36"/>
    <mergeCell ref="B37:F37"/>
    <mergeCell ref="B26:C26"/>
    <mergeCell ref="B29:C29"/>
    <mergeCell ref="B30:F30"/>
    <mergeCell ref="B21:F21"/>
    <mergeCell ref="B22:F22"/>
    <mergeCell ref="B17:F19"/>
    <mergeCell ref="B20:F20"/>
    <mergeCell ref="A3:F3"/>
    <mergeCell ref="C5:F5"/>
    <mergeCell ref="B6:C6"/>
    <mergeCell ref="C15:F15"/>
    <mergeCell ref="B25:C25"/>
    <mergeCell ref="D23:F23"/>
    <mergeCell ref="B27:C27"/>
    <mergeCell ref="B28:C28"/>
    <mergeCell ref="D29:F29"/>
    <mergeCell ref="B23:C23"/>
    <mergeCell ref="B24:C24"/>
  </mergeCells>
  <pageMargins left="0.75" right="0.77" top="0.62" bottom="0.61" header="0.39" footer="0.32"/>
  <pageSetup scale="73" fitToHeight="3" orientation="portrait" r:id="rId12"/>
  <headerFooter alignWithMargins="0">
    <oddFooter>&amp;R&amp;"Book Antiqua,Bold"&amp;8Bid Form (1st Envelope)  / Page &amp;P of &amp;N</oddFooter>
  </headerFooter>
  <rowBreaks count="1" manualBreakCount="1">
    <brk id="48" max="5" man="1"/>
  </rowBreaks>
  <drawing r:id="rId1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tabColor indexed="37"/>
  </sheetPr>
  <dimension ref="A1:J17"/>
  <sheetViews>
    <sheetView showGridLines="0" tabSelected="1" view="pageBreakPreview" zoomScale="90" zoomScaleSheetLayoutView="90" workbookViewId="0">
      <selection activeCell="B2" sqref="B2:E2"/>
    </sheetView>
  </sheetViews>
  <sheetFormatPr defaultColWidth="9.140625" defaultRowHeight="13.5"/>
  <cols>
    <col min="1" max="1" width="9.85546875" style="55" customWidth="1"/>
    <col min="2" max="2" width="12.7109375" style="55" customWidth="1"/>
    <col min="3" max="4" width="44.140625" style="55" customWidth="1"/>
    <col min="5" max="5" width="12.85546875" style="55" customWidth="1"/>
    <col min="6" max="6" width="9.85546875" style="43" customWidth="1"/>
    <col min="7" max="7" width="14.85546875" style="43" customWidth="1"/>
    <col min="8" max="8" width="23.140625" style="43" customWidth="1"/>
    <col min="9" max="9" width="9.140625" style="43" customWidth="1"/>
    <col min="10" max="16384" width="9.140625" style="39"/>
  </cols>
  <sheetData>
    <row r="1" spans="1:10" ht="30.75" customHeight="1">
      <c r="A1" s="35"/>
      <c r="B1" s="699"/>
      <c r="C1" s="700"/>
      <c r="D1" s="700"/>
      <c r="E1" s="701"/>
      <c r="F1" s="36"/>
      <c r="G1" s="682" t="s">
        <v>510</v>
      </c>
      <c r="H1" s="662"/>
      <c r="I1" s="37"/>
      <c r="J1" s="38"/>
    </row>
    <row r="2" spans="1:10" ht="103.5" customHeight="1">
      <c r="A2" s="702" t="s">
        <v>43</v>
      </c>
      <c r="B2" s="705" t="str">
        <f>Basic!B1</f>
        <v xml:space="preserve">Tower Package TW03 for Zing-Zingbar to Sissu portion of ±350 KV HVDC Pang-Kaithal Transmission Line associated with Transmission system for evacuation of RE power from renewable energy parks in Leh (5 GW Leh-Kaithal transmission corridor)
</v>
      </c>
      <c r="C2" s="706"/>
      <c r="D2" s="706"/>
      <c r="E2" s="707"/>
      <c r="F2" s="702" t="s">
        <v>514</v>
      </c>
      <c r="G2" s="37"/>
      <c r="H2" s="37"/>
      <c r="I2" s="37"/>
      <c r="J2" s="38"/>
    </row>
    <row r="3" spans="1:10" ht="23.25" customHeight="1">
      <c r="A3" s="703"/>
      <c r="B3" s="708" t="str">
        <f>Basic!B5</f>
        <v>CC/NT/W-TW/DOM/A04/25/06315</v>
      </c>
      <c r="C3" s="709"/>
      <c r="D3" s="709"/>
      <c r="E3" s="710"/>
      <c r="F3" s="703"/>
      <c r="G3" s="37"/>
      <c r="H3" s="37"/>
      <c r="I3" s="37"/>
      <c r="J3" s="38"/>
    </row>
    <row r="4" spans="1:10" ht="39.950000000000003" customHeight="1">
      <c r="A4" s="703"/>
      <c r="B4" s="40">
        <v>1</v>
      </c>
      <c r="C4" s="711" t="s">
        <v>44</v>
      </c>
      <c r="D4" s="711"/>
      <c r="E4" s="712"/>
      <c r="F4" s="703"/>
      <c r="G4" s="41"/>
      <c r="H4" s="42" t="s">
        <v>45</v>
      </c>
      <c r="I4" s="37"/>
      <c r="J4" s="38"/>
    </row>
    <row r="5" spans="1:10" ht="30" customHeight="1">
      <c r="A5" s="703"/>
      <c r="B5" s="40">
        <v>2</v>
      </c>
      <c r="C5" s="711" t="s">
        <v>46</v>
      </c>
      <c r="D5" s="711"/>
      <c r="E5" s="712"/>
      <c r="F5" s="703"/>
      <c r="G5" s="37"/>
      <c r="H5" s="37"/>
      <c r="I5" s="37"/>
      <c r="J5" s="38"/>
    </row>
    <row r="6" spans="1:10" s="43" customFormat="1" ht="30" customHeight="1">
      <c r="A6" s="703"/>
      <c r="B6" s="40">
        <v>3</v>
      </c>
      <c r="C6" s="711" t="s">
        <v>47</v>
      </c>
      <c r="D6" s="711"/>
      <c r="E6" s="712"/>
      <c r="F6" s="703"/>
      <c r="G6" s="37"/>
      <c r="H6" s="37"/>
      <c r="I6" s="37"/>
      <c r="J6" s="37"/>
    </row>
    <row r="7" spans="1:10" ht="52.5" hidden="1" customHeight="1">
      <c r="A7" s="703"/>
      <c r="B7" s="40">
        <v>4</v>
      </c>
      <c r="C7" s="711" t="s">
        <v>48</v>
      </c>
      <c r="D7" s="711"/>
      <c r="E7" s="712"/>
      <c r="F7" s="703"/>
      <c r="G7" s="37"/>
      <c r="H7" s="37"/>
      <c r="I7" s="37"/>
      <c r="J7" s="38"/>
    </row>
    <row r="8" spans="1:10" ht="9.75" customHeight="1">
      <c r="A8" s="703"/>
      <c r="B8" s="44"/>
      <c r="C8" s="45"/>
      <c r="D8" s="45"/>
      <c r="E8" s="46"/>
      <c r="F8" s="703"/>
      <c r="G8" s="37"/>
      <c r="H8" s="37"/>
      <c r="I8" s="37"/>
      <c r="J8" s="38"/>
    </row>
    <row r="9" spans="1:10" ht="23.25" customHeight="1">
      <c r="A9" s="703"/>
      <c r="B9" s="713"/>
      <c r="C9" s="714"/>
      <c r="D9" s="714"/>
      <c r="E9" s="715"/>
      <c r="F9" s="703"/>
      <c r="G9" s="37"/>
      <c r="H9" s="37"/>
      <c r="I9" s="37"/>
      <c r="J9" s="38"/>
    </row>
    <row r="10" spans="1:10" ht="10.5" customHeight="1">
      <c r="A10" s="703"/>
      <c r="B10" s="47"/>
      <c r="C10" s="48"/>
      <c r="D10" s="48"/>
      <c r="E10" s="49"/>
      <c r="F10" s="703"/>
      <c r="G10" s="37"/>
      <c r="H10" s="37"/>
      <c r="I10" s="37"/>
      <c r="J10" s="38"/>
    </row>
    <row r="11" spans="1:10" ht="24" customHeight="1">
      <c r="A11" s="703"/>
      <c r="B11" s="716" t="s">
        <v>49</v>
      </c>
      <c r="C11" s="717"/>
      <c r="D11" s="717"/>
      <c r="E11" s="50"/>
      <c r="F11" s="703"/>
    </row>
    <row r="12" spans="1:10" ht="15.95" customHeight="1">
      <c r="A12" s="704"/>
      <c r="B12" s="718" t="s">
        <v>50</v>
      </c>
      <c r="C12" s="719"/>
      <c r="D12" s="719"/>
      <c r="E12" s="51"/>
      <c r="F12" s="704"/>
      <c r="G12" s="37"/>
      <c r="H12" s="37"/>
      <c r="I12" s="37"/>
      <c r="J12" s="38"/>
    </row>
    <row r="13" spans="1:10" ht="24" customHeight="1">
      <c r="A13" s="693"/>
      <c r="B13" s="694" t="s">
        <v>51</v>
      </c>
      <c r="C13" s="695"/>
      <c r="D13" s="695"/>
      <c r="E13" s="50"/>
      <c r="F13" s="696"/>
      <c r="G13" s="52"/>
      <c r="H13" s="52"/>
      <c r="I13" s="52"/>
      <c r="J13" s="52"/>
    </row>
    <row r="14" spans="1:10" ht="15.95" customHeight="1">
      <c r="A14" s="693"/>
      <c r="B14" s="697" t="s">
        <v>52</v>
      </c>
      <c r="C14" s="698"/>
      <c r="D14" s="698"/>
      <c r="E14" s="53"/>
      <c r="F14" s="696"/>
      <c r="G14" s="52"/>
      <c r="H14" s="52"/>
      <c r="I14" s="52"/>
      <c r="J14" s="52"/>
    </row>
    <row r="15" spans="1:10" ht="15.75">
      <c r="A15" s="45"/>
      <c r="B15" s="54"/>
      <c r="C15" s="54"/>
      <c r="D15" s="54"/>
      <c r="E15" s="54"/>
      <c r="F15" s="37"/>
      <c r="G15" s="37"/>
      <c r="H15" s="37"/>
      <c r="I15" s="37"/>
      <c r="J15" s="38"/>
    </row>
    <row r="16" spans="1:10" ht="15.75">
      <c r="A16" s="45"/>
      <c r="B16" s="45"/>
      <c r="C16" s="45"/>
      <c r="D16" s="45"/>
      <c r="E16" s="45"/>
      <c r="F16" s="37"/>
      <c r="G16" s="37"/>
      <c r="H16" s="37"/>
      <c r="I16" s="37"/>
      <c r="J16" s="38"/>
    </row>
    <row r="17" spans="1:10" ht="15.75">
      <c r="A17" s="45"/>
      <c r="B17" s="45"/>
      <c r="C17" s="45"/>
      <c r="D17" s="45"/>
      <c r="E17" s="45"/>
      <c r="F17" s="37"/>
      <c r="G17" s="37"/>
      <c r="H17" s="37"/>
      <c r="I17" s="37"/>
      <c r="J17" s="38"/>
    </row>
  </sheetData>
  <sheetProtection selectLockedCells="1"/>
  <customSheetViews>
    <customSheetView guid="{89CB4E6A-722E-4E39-885D-E2A6D0D08321}" showPageBreaks="1" showGridLines="0" printArea="1" hiddenRows="1" view="pageBreakPreview">
      <selection activeCell="G2" sqref="G2"/>
      <pageMargins left="0.15748031496063" right="0.23622047244094499" top="0.78" bottom="0.98425196850393704" header="0.35433070866141703" footer="0.511811023622047"/>
      <printOptions horizontalCentered="1"/>
      <pageSetup paperSize="9" orientation="landscape" r:id="rId1"/>
      <headerFooter alignWithMargins="0"/>
    </customSheetView>
    <customSheetView guid="{915C64AD-BD67-44F0-9117-5B9D998BA799}" showGridLines="0" hiddenRows="1">
      <selection activeCell="C4" sqref="C4:E4"/>
      <pageMargins left="0.15748031496063" right="0.23622047244094499" top="0.78" bottom="0.98425196850393704" header="0.35433070866141703" footer="0.511811023622047"/>
      <printOptions horizontalCentered="1"/>
      <pageSetup paperSize="9" orientation="landscape" r:id="rId2"/>
      <headerFooter alignWithMargins="0"/>
    </customSheetView>
    <customSheetView guid="{18EA11B4-BD82-47BF-99FA-7AB19BF74D0B}" showGridLines="0" hiddenRows="1">
      <selection activeCell="C4" sqref="C4:E4"/>
      <pageMargins left="0.15748031496063" right="0.23622047244094499" top="0.78" bottom="0.98425196850393704" header="0.35433070866141703" footer="0.511811023622047"/>
      <printOptions horizontalCentered="1"/>
      <pageSetup paperSize="9" orientation="landscape" r:id="rId3"/>
      <headerFooter alignWithMargins="0"/>
    </customSheetView>
    <customSheetView guid="{CCA37BAE-906F-43D5-9FD9-B13563E4B9D7}" showGridLines="0" hiddenRows="1">
      <selection activeCell="C4" sqref="C4:E4"/>
      <pageMargins left="0.15748031496063" right="0.23622047244094499" top="0.78" bottom="0.98425196850393704" header="0.35433070866141703" footer="0.511811023622047"/>
      <printOptions horizontalCentered="1"/>
      <pageSetup paperSize="9" orientation="landscape" r:id="rId4"/>
      <headerFooter alignWithMargins="0"/>
    </customSheetView>
    <customSheetView guid="{99CA2F10-F926-46DC-8609-4EAE5B9F3585}" showGridLines="0" hiddenRows="1">
      <selection activeCell="C4" sqref="C4:E4"/>
      <pageMargins left="0.15748031496063" right="0.23622047244094499" top="0.78" bottom="0.98425196850393704" header="0.35433070866141703" footer="0.511811023622047"/>
      <printOptions horizontalCentered="1"/>
      <pageSetup paperSize="9" orientation="landscape" r:id="rId5"/>
      <headerFooter alignWithMargins="0"/>
    </customSheetView>
    <customSheetView guid="{63D51328-7CBC-4A1E-B96D-BAE91416501B}" showGridLines="0" hiddenRows="1">
      <selection activeCell="C4" sqref="C4:E4"/>
      <pageMargins left="0.15748031496063" right="0.23622047244094499" top="0.78" bottom="0.98425196850393704" header="0.35433070866141703" footer="0.511811023622047"/>
      <printOptions horizontalCentered="1"/>
      <pageSetup paperSize="9" orientation="landscape" r:id="rId6"/>
      <headerFooter alignWithMargins="0"/>
    </customSheetView>
    <customSheetView guid="{3C00DDA0-7DDE-4169-A739-550DAF5DCF8D}" showGridLines="0" hiddenRows="1">
      <selection activeCell="C4" sqref="C4:E4"/>
      <pageMargins left="0.15748031496063" right="0.23622047244094499" top="0.78" bottom="0.98425196850393704" header="0.35433070866141703" footer="0.511811023622047"/>
      <printOptions horizontalCentered="1"/>
      <pageSetup paperSize="9" orientation="landscape" r:id="rId7"/>
      <headerFooter alignWithMargins="0"/>
    </customSheetView>
    <customSheetView guid="{357C9841-BEC3-434B-AC63-C04FB4321BA3}" showGridLines="0" hiddenRows="1">
      <selection activeCell="C4" sqref="C4:E4"/>
      <pageMargins left="0.15748031496063" right="0.23622047244094499" top="0.78" bottom="0.98425196850393704" header="0.35433070866141703" footer="0.511811023622047"/>
      <printOptions horizontalCentered="1"/>
      <pageSetup paperSize="9" orientation="landscape" r:id="rId8"/>
      <headerFooter alignWithMargins="0"/>
    </customSheetView>
    <customSheetView guid="{B96E710B-6DD7-4DE1-95AB-C9EE060CD030}" showGridLines="0" hiddenRows="1">
      <selection activeCell="C4" sqref="C4:E4"/>
      <pageMargins left="0.15748031496063" right="0.23622047244094499" top="0.78" bottom="0.98425196850393704" header="0.35433070866141703" footer="0.511811023622047"/>
      <printOptions horizontalCentered="1"/>
      <pageSetup paperSize="9" orientation="landscape" r:id="rId9"/>
      <headerFooter alignWithMargins="0"/>
    </customSheetView>
    <customSheetView guid="{A58DB4DF-40C7-4BEB-B85E-6BD6F54941CF}" showGridLines="0" hiddenRows="1">
      <selection activeCell="C4" sqref="C4:E4"/>
      <pageMargins left="0.15748031496063" right="0.23622047244094499" top="0.78" bottom="0.98425196850393704" header="0.35433070866141703" footer="0.511811023622047"/>
      <printOptions horizontalCentered="1"/>
      <pageSetup paperSize="9" orientation="landscape" r:id="rId10"/>
      <headerFooter alignWithMargins="0"/>
    </customSheetView>
    <customSheetView guid="{889C3D82-0A24-4765-A688-A80A782F5056}" scale="145" showPageBreaks="1" showGridLines="0" printArea="1" hiddenRows="1" view="pageBreakPreview">
      <selection activeCell="G2" sqref="G2"/>
      <pageMargins left="0.15748031496063" right="0.23622047244094499" top="0.78" bottom="0.98425196850393704" header="0.35433070866141703" footer="0.511811023622047"/>
      <printOptions horizontalCentered="1"/>
      <pageSetup paperSize="9" orientation="landscape" r:id="rId11"/>
      <headerFooter alignWithMargins="0"/>
    </customSheetView>
  </customSheetViews>
  <mergeCells count="16">
    <mergeCell ref="A13:A14"/>
    <mergeCell ref="B13:D13"/>
    <mergeCell ref="F13:F14"/>
    <mergeCell ref="B14:D14"/>
    <mergeCell ref="B1:E1"/>
    <mergeCell ref="A2:A12"/>
    <mergeCell ref="B2:E2"/>
    <mergeCell ref="F2:F12"/>
    <mergeCell ref="B3:E3"/>
    <mergeCell ref="C4:E4"/>
    <mergeCell ref="C5:E5"/>
    <mergeCell ref="C6:E6"/>
    <mergeCell ref="C7:E7"/>
    <mergeCell ref="B9:E9"/>
    <mergeCell ref="B11:D11"/>
    <mergeCell ref="B12:D12"/>
  </mergeCells>
  <printOptions horizontalCentered="1"/>
  <pageMargins left="0.15748031496063" right="0.23622047244094499" top="0.78" bottom="0.98425196850393704" header="0.35433070866141703" footer="0.511811023622047"/>
  <pageSetup paperSize="9" orientation="landscape" r:id="rId12"/>
  <headerFooter alignWithMargins="0"/>
  <drawing r:id="rId1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8"/>
  <dimension ref="A1:K61"/>
  <sheetViews>
    <sheetView workbookViewId="0">
      <selection activeCell="H42" sqref="H42"/>
    </sheetView>
  </sheetViews>
  <sheetFormatPr defaultRowHeight="15"/>
  <cols>
    <col min="1" max="1" width="12.28515625" bestFit="1" customWidth="1"/>
    <col min="2" max="2" width="34.28515625" customWidth="1"/>
    <col min="3" max="3" width="12.42578125" customWidth="1"/>
    <col min="4" max="4" width="18" bestFit="1" customWidth="1"/>
    <col min="5" max="5" width="10.28515625" bestFit="1" customWidth="1"/>
    <col min="6" max="6" width="22" customWidth="1"/>
    <col min="7" max="7" width="7.42578125" bestFit="1" customWidth="1"/>
    <col min="8" max="8" width="17.140625" customWidth="1"/>
    <col min="9" max="9" width="19.85546875" customWidth="1"/>
  </cols>
  <sheetData>
    <row r="1" spans="1:9">
      <c r="A1" t="s">
        <v>275</v>
      </c>
    </row>
    <row r="2" spans="1:9" ht="15.75">
      <c r="A2" s="306"/>
      <c r="B2" s="307"/>
      <c r="C2" s="308"/>
      <c r="D2" s="309"/>
      <c r="E2" s="310"/>
      <c r="F2" s="353"/>
      <c r="G2" s="353"/>
      <c r="H2" s="291"/>
      <c r="I2" s="311"/>
    </row>
    <row r="3" spans="1:9" ht="16.5">
      <c r="A3" s="280"/>
      <c r="B3" s="281" t="s">
        <v>262</v>
      </c>
      <c r="C3" s="282"/>
      <c r="D3" s="283"/>
      <c r="E3" s="312"/>
      <c r="F3" s="353"/>
      <c r="G3" s="353"/>
      <c r="H3" s="313">
        <f>SUMIF(I1:I2,"Direct",H1:H2)</f>
        <v>0</v>
      </c>
      <c r="I3" s="284"/>
    </row>
    <row r="4" spans="1:9" ht="33">
      <c r="A4" s="280"/>
      <c r="B4" s="281" t="s">
        <v>263</v>
      </c>
      <c r="C4" s="282"/>
      <c r="D4" s="283"/>
      <c r="E4" s="312"/>
      <c r="F4" s="353"/>
      <c r="G4" s="353"/>
      <c r="H4" s="313">
        <f>SUMIF(J1:J2,"Bought-Out",H1:H2)</f>
        <v>0</v>
      </c>
      <c r="I4" s="284"/>
    </row>
    <row r="5" spans="1:9" ht="16.5">
      <c r="A5" s="285"/>
      <c r="B5" s="281" t="s">
        <v>264</v>
      </c>
      <c r="C5" s="286"/>
      <c r="D5" s="287"/>
      <c r="E5" s="288"/>
      <c r="F5" s="288"/>
      <c r="G5" s="288"/>
      <c r="H5" s="314">
        <f>H3+H4</f>
        <v>0</v>
      </c>
      <c r="I5" s="289"/>
    </row>
    <row r="6" spans="1:9" ht="16.5">
      <c r="A6" s="290"/>
      <c r="B6" s="913" t="s">
        <v>265</v>
      </c>
      <c r="C6" s="913"/>
      <c r="D6" s="913"/>
      <c r="E6" s="291"/>
      <c r="F6" s="353"/>
      <c r="G6" s="353"/>
      <c r="H6" s="313" t="e">
        <f>'Sch-7'!#REF!</f>
        <v>#REF!</v>
      </c>
      <c r="I6" s="292"/>
    </row>
    <row r="7" spans="1:9" ht="17.25" thickBot="1">
      <c r="A7" s="293"/>
      <c r="B7" s="914" t="s">
        <v>266</v>
      </c>
      <c r="C7" s="914"/>
      <c r="D7" s="914"/>
      <c r="E7" s="294"/>
      <c r="F7" s="294"/>
      <c r="G7" s="294"/>
      <c r="H7" s="315" t="e">
        <f>H5+H6</f>
        <v>#REF!</v>
      </c>
      <c r="I7" s="295"/>
    </row>
    <row r="8" spans="1:9" ht="16.5">
      <c r="A8" s="915"/>
      <c r="B8" s="915"/>
      <c r="C8" s="915"/>
      <c r="D8" s="915"/>
      <c r="E8" s="915"/>
      <c r="F8" s="915"/>
      <c r="G8" s="915"/>
    </row>
    <row r="9" spans="1:9" ht="15.75">
      <c r="A9" s="4"/>
      <c r="B9" s="912"/>
      <c r="C9" s="912"/>
      <c r="D9" s="912"/>
      <c r="E9" s="912"/>
      <c r="F9" s="912"/>
      <c r="G9" s="912"/>
    </row>
    <row r="10" spans="1:9" ht="16.5">
      <c r="A10" s="296"/>
      <c r="B10" s="296"/>
      <c r="C10" s="296"/>
      <c r="D10" s="296"/>
      <c r="E10" s="296"/>
      <c r="F10" s="296"/>
      <c r="G10" s="296"/>
    </row>
    <row r="11" spans="1:9" ht="90" customHeight="1">
      <c r="A11" s="297" t="s">
        <v>267</v>
      </c>
      <c r="B11" s="916" t="s">
        <v>268</v>
      </c>
      <c r="C11" s="916"/>
      <c r="D11" s="916"/>
      <c r="E11" s="916"/>
      <c r="F11" s="916"/>
      <c r="G11" s="916"/>
      <c r="H11" s="916"/>
      <c r="I11" s="916"/>
    </row>
    <row r="12" spans="1:9" ht="116.25" customHeight="1">
      <c r="A12" s="298" t="s">
        <v>269</v>
      </c>
      <c r="B12" s="772" t="s">
        <v>270</v>
      </c>
      <c r="C12" s="772"/>
      <c r="D12" s="772"/>
      <c r="E12" s="772"/>
      <c r="F12" s="772"/>
      <c r="G12" s="772"/>
      <c r="H12" s="772"/>
      <c r="I12" s="772"/>
    </row>
    <row r="13" spans="1:9" ht="15.75">
      <c r="A13" s="298"/>
      <c r="B13" s="772"/>
      <c r="C13" s="772"/>
      <c r="D13" s="772"/>
      <c r="E13" s="772"/>
      <c r="F13" s="772"/>
      <c r="G13" s="772"/>
    </row>
    <row r="14" spans="1:9" ht="16.5">
      <c r="A14" s="299" t="s">
        <v>161</v>
      </c>
      <c r="B14" s="300" t="str">
        <f>'Names of Bidder'!C$22&amp;"-"&amp; 'Names of Bidder'!D$22&amp;"-" &amp;'Names of Bidder'!E$22</f>
        <v>--</v>
      </c>
      <c r="C14" s="301"/>
      <c r="D14" s="302"/>
      <c r="E14" s="3"/>
      <c r="F14" s="3"/>
      <c r="G14" s="303"/>
    </row>
    <row r="15" spans="1:9" ht="16.5">
      <c r="A15" s="299" t="s">
        <v>162</v>
      </c>
      <c r="B15" s="300" t="str">
        <f>IF('Names of Bidder'!C$23=0, "", 'Names of Bidder'!C$23)</f>
        <v/>
      </c>
      <c r="C15" s="3"/>
      <c r="D15" s="302" t="s">
        <v>143</v>
      </c>
      <c r="E15" s="303" t="str">
        <f>IF('Names of Bidder'!C$19=0, "", 'Names of Bidder'!C$19)</f>
        <v/>
      </c>
      <c r="F15" s="3"/>
      <c r="G15" s="300" t="str">
        <f>'[6]Names of Bidder'!I14&amp;"-"&amp; '[6]Names of Bidder'!J14&amp;"-" &amp;'[6]Names of Bidder'!K14</f>
        <v>--</v>
      </c>
    </row>
    <row r="16" spans="1:9" ht="16.5">
      <c r="A16" s="304"/>
      <c r="B16" s="305"/>
      <c r="C16" s="7"/>
      <c r="D16" s="302" t="s">
        <v>145</v>
      </c>
      <c r="E16" s="303" t="str">
        <f>IF('Names of Bidder'!C$20=0, "", 'Names of Bidder'!C$20)</f>
        <v/>
      </c>
      <c r="F16" s="7"/>
      <c r="G16" s="7"/>
    </row>
    <row r="18" spans="1:11">
      <c r="A18" t="s">
        <v>276</v>
      </c>
    </row>
    <row r="20" spans="1:11" ht="17.25" thickBot="1">
      <c r="A20" s="316"/>
      <c r="B20" s="317" t="s">
        <v>277</v>
      </c>
      <c r="C20" s="318"/>
      <c r="D20" s="317"/>
      <c r="E20" s="294"/>
      <c r="F20" s="294"/>
      <c r="G20" s="294"/>
      <c r="H20" s="319" t="s">
        <v>291</v>
      </c>
    </row>
    <row r="21" spans="1:11" ht="16.5" thickBot="1">
      <c r="A21" s="320"/>
      <c r="B21" s="909"/>
      <c r="C21" s="909"/>
      <c r="D21" s="909"/>
      <c r="E21" s="909"/>
      <c r="F21" s="909"/>
    </row>
    <row r="22" spans="1:11" ht="15.75">
      <c r="A22" s="321"/>
      <c r="B22" s="910"/>
      <c r="C22" s="910"/>
      <c r="D22" s="910"/>
      <c r="E22" s="910"/>
      <c r="F22" s="910"/>
    </row>
    <row r="23" spans="1:11" ht="16.5">
      <c r="A23" s="299" t="s">
        <v>161</v>
      </c>
      <c r="B23" s="300" t="s">
        <v>256</v>
      </c>
      <c r="C23" s="322"/>
      <c r="D23" s="302"/>
      <c r="E23" s="3"/>
      <c r="F23" s="3"/>
    </row>
    <row r="24" spans="1:11" ht="16.5">
      <c r="A24" s="299" t="s">
        <v>162</v>
      </c>
      <c r="B24" s="300" t="s">
        <v>257</v>
      </c>
      <c r="C24" s="4"/>
      <c r="D24" s="302" t="s">
        <v>143</v>
      </c>
      <c r="E24" s="303" t="s">
        <v>278</v>
      </c>
      <c r="F24" s="3"/>
    </row>
    <row r="25" spans="1:11" ht="16.5">
      <c r="A25" s="304"/>
      <c r="B25" s="305"/>
      <c r="C25" s="304"/>
      <c r="D25" s="302" t="s">
        <v>145</v>
      </c>
      <c r="E25" s="303" t="s">
        <v>279</v>
      </c>
      <c r="F25" s="7"/>
    </row>
    <row r="27" spans="1:11">
      <c r="A27" t="s">
        <v>280</v>
      </c>
    </row>
    <row r="29" spans="1:11" ht="16.5">
      <c r="A29" s="323"/>
      <c r="B29" s="324" t="s">
        <v>281</v>
      </c>
      <c r="C29" s="324"/>
      <c r="D29" s="324"/>
      <c r="E29" s="325"/>
      <c r="F29" s="325"/>
      <c r="G29" s="325"/>
      <c r="H29" s="325"/>
      <c r="I29" s="325"/>
      <c r="J29" s="325"/>
      <c r="K29" s="326" t="e">
        <f>SUM(#REF!)</f>
        <v>#REF!</v>
      </c>
    </row>
    <row r="30" spans="1:11" ht="15.75">
      <c r="A30" s="321"/>
      <c r="B30" s="911"/>
      <c r="C30" s="912"/>
      <c r="D30" s="912"/>
      <c r="E30" s="912"/>
      <c r="F30" s="912"/>
      <c r="G30" s="912"/>
    </row>
    <row r="31" spans="1:11" ht="16.5">
      <c r="A31" s="327" t="s">
        <v>161</v>
      </c>
      <c r="B31" s="328" t="s">
        <v>256</v>
      </c>
      <c r="C31" s="329"/>
      <c r="D31" s="330"/>
      <c r="E31" s="331"/>
      <c r="F31" s="331"/>
      <c r="G31" s="7"/>
    </row>
    <row r="32" spans="1:11" ht="16.5">
      <c r="A32" s="327" t="s">
        <v>162</v>
      </c>
      <c r="B32" s="328" t="s">
        <v>257</v>
      </c>
      <c r="C32" s="331"/>
      <c r="D32" s="330" t="s">
        <v>143</v>
      </c>
      <c r="E32" s="332" t="s">
        <v>278</v>
      </c>
      <c r="F32" s="331"/>
      <c r="G32" s="7"/>
    </row>
    <row r="33" spans="1:8" ht="16.5">
      <c r="A33" s="333"/>
      <c r="B33" s="334"/>
      <c r="C33" s="335"/>
      <c r="D33" s="330" t="s">
        <v>145</v>
      </c>
      <c r="E33" s="332" t="s">
        <v>279</v>
      </c>
      <c r="F33" s="335"/>
      <c r="G33" s="7"/>
    </row>
    <row r="35" spans="1:8">
      <c r="A35" t="s">
        <v>284</v>
      </c>
    </row>
    <row r="37" spans="1:8" ht="30">
      <c r="A37" s="336" t="s">
        <v>161</v>
      </c>
      <c r="B37" s="337" t="s">
        <v>254</v>
      </c>
      <c r="C37" s="338"/>
      <c r="D37" s="848" t="s">
        <v>282</v>
      </c>
      <c r="E37" s="848"/>
      <c r="F37" s="908"/>
    </row>
    <row r="38" spans="1:8" ht="30">
      <c r="A38" s="336" t="s">
        <v>162</v>
      </c>
      <c r="B38" s="337" t="s">
        <v>255</v>
      </c>
      <c r="C38" s="23"/>
      <c r="D38" s="848" t="s">
        <v>283</v>
      </c>
      <c r="E38" s="848"/>
      <c r="F38" s="908"/>
    </row>
    <row r="40" spans="1:8">
      <c r="A40" t="s">
        <v>285</v>
      </c>
    </row>
    <row r="42" spans="1:8" ht="30">
      <c r="A42" s="339"/>
      <c r="B42" s="340" t="s">
        <v>286</v>
      </c>
      <c r="C42" s="340"/>
      <c r="D42" s="340"/>
      <c r="E42" s="340"/>
      <c r="F42" s="340"/>
      <c r="G42" s="340"/>
      <c r="H42" s="341" t="s">
        <v>292</v>
      </c>
    </row>
    <row r="43" spans="1:8" ht="16.5">
      <c r="A43" s="342"/>
      <c r="B43" s="343"/>
      <c r="C43" s="343"/>
      <c r="D43" s="343"/>
      <c r="E43" s="343"/>
      <c r="F43" s="343"/>
      <c r="G43" s="344"/>
    </row>
    <row r="44" spans="1:8">
      <c r="A44" s="343"/>
      <c r="B44" s="343"/>
      <c r="C44" s="343"/>
      <c r="D44" s="343"/>
      <c r="E44" s="343"/>
      <c r="F44" s="343"/>
      <c r="G44" s="345"/>
    </row>
    <row r="45" spans="1:8">
      <c r="A45" s="847"/>
      <c r="B45" s="847"/>
      <c r="C45" s="847"/>
      <c r="D45" s="847"/>
      <c r="E45" s="847"/>
      <c r="F45" s="847"/>
      <c r="G45" s="847"/>
    </row>
    <row r="46" spans="1:8">
      <c r="A46" s="346"/>
      <c r="B46" s="346"/>
      <c r="C46" s="848"/>
      <c r="D46" s="848"/>
      <c r="E46" s="848"/>
      <c r="F46" s="848"/>
      <c r="G46" s="848"/>
    </row>
    <row r="47" spans="1:8">
      <c r="A47" s="347" t="s">
        <v>161</v>
      </c>
      <c r="B47" s="348" t="s">
        <v>256</v>
      </c>
      <c r="C47" s="848" t="s">
        <v>287</v>
      </c>
      <c r="D47" s="848"/>
      <c r="E47" s="848"/>
      <c r="F47" s="848"/>
      <c r="G47" s="848"/>
    </row>
    <row r="48" spans="1:8">
      <c r="A48" s="347" t="s">
        <v>162</v>
      </c>
      <c r="B48" s="349" t="s">
        <v>257</v>
      </c>
      <c r="C48" s="848" t="s">
        <v>288</v>
      </c>
      <c r="D48" s="848"/>
      <c r="E48" s="848"/>
      <c r="F48" s="848"/>
      <c r="G48" s="848"/>
    </row>
    <row r="49" spans="1:7" ht="16.5">
      <c r="A49" s="22"/>
      <c r="B49" s="21"/>
      <c r="C49" s="848"/>
      <c r="D49" s="848"/>
      <c r="E49" s="848"/>
      <c r="F49" s="848"/>
      <c r="G49" s="848"/>
    </row>
    <row r="50" spans="1:7" ht="16.5">
      <c r="A50" s="22"/>
      <c r="B50" s="21"/>
      <c r="C50" s="343"/>
      <c r="D50" s="343"/>
      <c r="E50" s="343"/>
      <c r="F50" s="343"/>
      <c r="G50" s="343"/>
    </row>
    <row r="51" spans="1:7" ht="16.5">
      <c r="A51" s="350" t="s">
        <v>289</v>
      </c>
      <c r="B51" s="849" t="s">
        <v>290</v>
      </c>
      <c r="C51" s="849"/>
      <c r="D51" s="849"/>
      <c r="E51" s="849"/>
      <c r="F51" s="849"/>
      <c r="G51" s="351"/>
    </row>
    <row r="52" spans="1:7" ht="16.5">
      <c r="A52" s="352"/>
      <c r="B52" s="25"/>
      <c r="C52" s="25"/>
      <c r="D52" s="25"/>
      <c r="E52" s="25"/>
      <c r="F52" s="25"/>
      <c r="G52" s="25"/>
    </row>
    <row r="60" spans="1:7">
      <c r="B60" t="s">
        <v>258</v>
      </c>
    </row>
    <row r="61" spans="1:7">
      <c r="B61" t="s">
        <v>259</v>
      </c>
    </row>
  </sheetData>
  <customSheetViews>
    <customSheetView guid="{89CB4E6A-722E-4E39-885D-E2A6D0D08321}" state="hidden">
      <selection activeCell="H42" sqref="H42"/>
      <pageMargins left="0.7" right="0.7" top="0.75" bottom="0.75" header="0.3" footer="0.3"/>
    </customSheetView>
    <customSheetView guid="{915C64AD-BD67-44F0-9117-5B9D998BA799}" state="hidden">
      <selection activeCell="H42" sqref="H42"/>
      <pageMargins left="0.7" right="0.7" top="0.75" bottom="0.75" header="0.3" footer="0.3"/>
    </customSheetView>
    <customSheetView guid="{18EA11B4-BD82-47BF-99FA-7AB19BF74D0B}" state="hidden">
      <selection activeCell="H42" sqref="H42"/>
      <pageMargins left="0.7" right="0.7" top="0.75" bottom="0.75" header="0.3" footer="0.3"/>
    </customSheetView>
    <customSheetView guid="{CCA37BAE-906F-43D5-9FD9-B13563E4B9D7}" state="hidden">
      <selection activeCell="H42" sqref="H42"/>
      <pageMargins left="0.7" right="0.7" top="0.75" bottom="0.75" header="0.3" footer="0.3"/>
    </customSheetView>
    <customSheetView guid="{99CA2F10-F926-46DC-8609-4EAE5B9F3585}" state="hidden">
      <selection activeCell="H42" sqref="H42"/>
      <pageMargins left="0.7" right="0.7" top="0.75" bottom="0.75" header="0.3" footer="0.3"/>
    </customSheetView>
    <customSheetView guid="{63D51328-7CBC-4A1E-B96D-BAE91416501B}" state="hidden" topLeftCell="A19">
      <selection activeCell="H42" sqref="H42"/>
      <pageMargins left="0.7" right="0.7" top="0.75" bottom="0.75" header="0.3" footer="0.3"/>
    </customSheetView>
    <customSheetView guid="{3C00DDA0-7DDE-4169-A739-550DAF5DCF8D}" state="hidden" topLeftCell="A19">
      <selection activeCell="H42" sqref="H42"/>
      <pageMargins left="0.7" right="0.7" top="0.75" bottom="0.75" header="0.3" footer="0.3"/>
    </customSheetView>
    <customSheetView guid="{357C9841-BEC3-434B-AC63-C04FB4321BA3}" state="hidden" topLeftCell="A19">
      <selection activeCell="H42" sqref="H42"/>
      <pageMargins left="0.7" right="0.7" top="0.75" bottom="0.75" header="0.3" footer="0.3"/>
    </customSheetView>
    <customSheetView guid="{B96E710B-6DD7-4DE1-95AB-C9EE060CD030}" state="hidden" topLeftCell="A19">
      <selection activeCell="H42" sqref="H42"/>
      <pageMargins left="0.7" right="0.7" top="0.75" bottom="0.75" header="0.3" footer="0.3"/>
    </customSheetView>
    <customSheetView guid="{A58DB4DF-40C7-4BEB-B85E-6BD6F54941CF}" state="hidden">
      <selection activeCell="H42" sqref="H42"/>
      <pageMargins left="0.7" right="0.7" top="0.75" bottom="0.75" header="0.3" footer="0.3"/>
    </customSheetView>
    <customSheetView guid="{889C3D82-0A24-4765-A688-A80A782F5056}" state="hidden">
      <selection activeCell="H42" sqref="H42"/>
      <pageMargins left="0.7" right="0.7" top="0.75" bottom="0.75" header="0.3" footer="0.3"/>
    </customSheetView>
  </customSheetViews>
  <mergeCells count="18">
    <mergeCell ref="B6:D6"/>
    <mergeCell ref="B7:D7"/>
    <mergeCell ref="A8:G8"/>
    <mergeCell ref="B9:G9"/>
    <mergeCell ref="B11:I11"/>
    <mergeCell ref="B13:G13"/>
    <mergeCell ref="B21:F21"/>
    <mergeCell ref="B22:F22"/>
    <mergeCell ref="B30:G30"/>
    <mergeCell ref="B12:I12"/>
    <mergeCell ref="C48:G48"/>
    <mergeCell ref="C49:G49"/>
    <mergeCell ref="B51:F51"/>
    <mergeCell ref="D37:F37"/>
    <mergeCell ref="D38:F38"/>
    <mergeCell ref="A45:G45"/>
    <mergeCell ref="C46:G46"/>
    <mergeCell ref="C47:G47"/>
  </mergeCells>
  <conditionalFormatting sqref="E2:E4 H2:I2">
    <cfRule type="cellIs" dxfId="2" priority="2" stopIfTrue="1" operator="equal">
      <formula>"a"</formula>
    </cfRule>
  </conditionalFormatting>
  <conditionalFormatting sqref="E2:E4">
    <cfRule type="expression" dxfId="1" priority="1" stopIfTrue="1">
      <formula>D2&gt;0</formula>
    </cfRule>
  </conditionalFormatting>
  <conditionalFormatting sqref="I2:I4">
    <cfRule type="expression" dxfId="0" priority="3" stopIfTrue="1">
      <formula>E2=""</formula>
    </cfRule>
  </conditionalFormatting>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8"/>
  <dimension ref="A1"/>
  <sheetViews>
    <sheetView workbookViewId="0"/>
  </sheetViews>
  <sheetFormatPr defaultRowHeight="15"/>
  <sheetData/>
  <customSheetViews>
    <customSheetView guid="{89CB4E6A-722E-4E39-885D-E2A6D0D08321}" state="hidden">
      <pageMargins left="0.7" right="0.7" top="0.75" bottom="0.75" header="0.3" footer="0.3"/>
    </customSheetView>
    <customSheetView guid="{915C64AD-BD67-44F0-9117-5B9D998BA799}" state="hidden">
      <pageMargins left="0.7" right="0.7" top="0.75" bottom="0.75" header="0.3" footer="0.3"/>
    </customSheetView>
    <customSheetView guid="{18EA11B4-BD82-47BF-99FA-7AB19BF74D0B}" state="hidden">
      <pageMargins left="0.7" right="0.7" top="0.75" bottom="0.75" header="0.3" footer="0.3"/>
    </customSheetView>
    <customSheetView guid="{CCA37BAE-906F-43D5-9FD9-B13563E4B9D7}" state="hidden">
      <pageMargins left="0.7" right="0.7" top="0.75" bottom="0.75" header="0.3" footer="0.3"/>
    </customSheetView>
    <customSheetView guid="{99CA2F10-F926-46DC-8609-4EAE5B9F3585}" state="hidden">
      <pageMargins left="0.7" right="0.7" top="0.75" bottom="0.75" header="0.3" footer="0.3"/>
    </customSheetView>
    <customSheetView guid="{63D51328-7CBC-4A1E-B96D-BAE91416501B}" state="hidden">
      <pageMargins left="0.7" right="0.7" top="0.75" bottom="0.75" header="0.3" footer="0.3"/>
    </customSheetView>
    <customSheetView guid="{3C00DDA0-7DDE-4169-A739-550DAF5DCF8D}" state="hidden">
      <pageMargins left="0.7" right="0.7" top="0.75" bottom="0.75" header="0.3" footer="0.3"/>
    </customSheetView>
    <customSheetView guid="{357C9841-BEC3-434B-AC63-C04FB4321BA3}" state="hidden">
      <pageMargins left="0.7" right="0.7" top="0.75" bottom="0.75" header="0.3" footer="0.3"/>
    </customSheetView>
    <customSheetView guid="{B96E710B-6DD7-4DE1-95AB-C9EE060CD030}" state="hidden">
      <pageMargins left="0.7" right="0.7" top="0.75" bottom="0.75" header="0.3" footer="0.3"/>
    </customSheetView>
    <customSheetView guid="{A58DB4DF-40C7-4BEB-B85E-6BD6F54941CF}" state="hidden">
      <pageMargins left="0.7" right="0.7" top="0.75" bottom="0.75" header="0.3" footer="0.3"/>
    </customSheetView>
    <customSheetView guid="{889C3D82-0A24-4765-A688-A80A782F5056}" state="hidden">
      <pageMargins left="0.7" right="0.7" top="0.75" bottom="0.75" header="0.3" footer="0.3"/>
    </customSheetView>
  </customSheetView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19"/>
  <dimension ref="A1:AA233"/>
  <sheetViews>
    <sheetView topLeftCell="P1" workbookViewId="0">
      <selection activeCell="DT28" sqref="DT28"/>
    </sheetView>
  </sheetViews>
  <sheetFormatPr defaultColWidth="9.140625" defaultRowHeight="12.75"/>
  <cols>
    <col min="1" max="1" width="5.140625" style="611" hidden="1" customWidth="1"/>
    <col min="2" max="2" width="13.28515625" style="611" hidden="1" customWidth="1"/>
    <col min="3" max="3" width="0" style="611" hidden="1" customWidth="1"/>
    <col min="4" max="4" width="10.28515625" style="611" hidden="1" customWidth="1"/>
    <col min="5" max="5" width="3.42578125" style="611" hidden="1" customWidth="1"/>
    <col min="6" max="6" width="5.5703125" style="611" hidden="1" customWidth="1"/>
    <col min="7" max="7" width="11.42578125" style="611" hidden="1" customWidth="1"/>
    <col min="8" max="8" width="0" style="611" hidden="1" customWidth="1"/>
    <col min="9" max="9" width="10" style="611" hidden="1" customWidth="1"/>
    <col min="10" max="10" width="3.28515625" style="611" hidden="1" customWidth="1"/>
    <col min="11" max="11" width="5" style="611" hidden="1" customWidth="1"/>
    <col min="12" max="12" width="11.28515625" style="611" hidden="1" customWidth="1"/>
    <col min="13" max="13" width="0" style="611" hidden="1" customWidth="1"/>
    <col min="14" max="14" width="10.28515625" style="611" hidden="1" customWidth="1"/>
    <col min="15" max="15" width="3.7109375" style="611" hidden="1" customWidth="1"/>
    <col min="16" max="16" width="6.42578125" style="611" customWidth="1"/>
    <col min="17" max="17" width="14.85546875" style="611" customWidth="1"/>
    <col min="18" max="18" width="9.140625" style="611" customWidth="1"/>
    <col min="19" max="19" width="12" style="611" customWidth="1"/>
    <col min="20" max="20" width="3.28515625" style="611" hidden="1" customWidth="1"/>
    <col min="21" max="21" width="6.140625" style="611" hidden="1" customWidth="1"/>
    <col min="22" max="22" width="8.5703125" style="611" hidden="1" customWidth="1"/>
    <col min="23" max="23" width="8.42578125" style="611" hidden="1" customWidth="1"/>
    <col min="24" max="24" width="8.85546875" style="611" hidden="1" customWidth="1"/>
    <col min="25" max="116" width="0" style="611" hidden="1" customWidth="1"/>
    <col min="117" max="16384" width="9.140625" style="611"/>
  </cols>
  <sheetData>
    <row r="1" spans="1:27" ht="13.5" thickBot="1">
      <c r="A1" s="917" t="e">
        <v>#REF!</v>
      </c>
      <c r="B1" s="918"/>
      <c r="C1" s="592"/>
      <c r="D1" s="593"/>
      <c r="E1" s="592"/>
      <c r="F1" s="917">
        <v>0</v>
      </c>
      <c r="G1" s="918"/>
      <c r="H1" s="592"/>
      <c r="I1" s="593"/>
      <c r="K1" s="917" t="e">
        <v>#REF!</v>
      </c>
      <c r="L1" s="918"/>
      <c r="M1" s="592"/>
      <c r="N1" s="593"/>
      <c r="P1" s="917">
        <f>'Sch-6 (After Discount)'!D28</f>
        <v>0</v>
      </c>
      <c r="Q1" s="918"/>
      <c r="R1" s="592"/>
      <c r="S1" s="593"/>
      <c r="U1" s="614" t="e">
        <v>#REF!</v>
      </c>
    </row>
    <row r="2" spans="1:27">
      <c r="A2" s="919"/>
      <c r="B2" s="920"/>
      <c r="C2" s="592"/>
      <c r="D2" s="593"/>
      <c r="E2" s="592"/>
      <c r="F2" s="594"/>
      <c r="G2" s="592"/>
      <c r="H2" s="592"/>
      <c r="I2" s="593"/>
      <c r="K2" s="594"/>
      <c r="L2" s="592"/>
      <c r="M2" s="592"/>
      <c r="N2" s="593"/>
      <c r="P2" s="594"/>
      <c r="Q2" s="592"/>
      <c r="R2" s="592"/>
      <c r="S2" s="593"/>
      <c r="U2" s="614" t="e">
        <v>#REF!</v>
      </c>
    </row>
    <row r="3" spans="1:27">
      <c r="A3" s="594"/>
      <c r="B3" s="595"/>
      <c r="C3" s="595"/>
      <c r="D3" s="596"/>
      <c r="E3" s="595"/>
      <c r="F3" s="594"/>
      <c r="G3" s="595"/>
      <c r="H3" s="595"/>
      <c r="I3" s="596"/>
      <c r="K3" s="594"/>
      <c r="L3" s="595"/>
      <c r="M3" s="595"/>
      <c r="N3" s="596"/>
      <c r="P3" s="594"/>
      <c r="Q3" s="595"/>
      <c r="R3" s="595"/>
      <c r="S3" s="596"/>
      <c r="U3" s="614" t="s">
        <v>453</v>
      </c>
    </row>
    <row r="4" spans="1:27" ht="66.75" customHeight="1" thickBot="1">
      <c r="A4" s="927" t="e">
        <f>IF(OR((A1&gt;9999999999),(A1&lt;0)),"Invalid Entry - More than 1000 crore OR -ve value",IF(A1=0, "",+CONCATENATE(#REF!,B11,D11,B10,D10,B9,D9,B8,D8,B7,D7,B6," Only")))</f>
        <v>#REF!</v>
      </c>
      <c r="B4" s="928"/>
      <c r="C4" s="928"/>
      <c r="D4" s="929"/>
      <c r="E4" s="592"/>
      <c r="F4" s="927" t="str">
        <f>IF(OR((F1&gt;9999999999),(F1&lt;0)),"Invalid Entry - More than 1000 crore OR -ve value",IF(F1=0, "",+CONCATENATE(U1, G11,I11,G10,I10,G9,I9,G8,I8,G7,I7,G6," Only")))</f>
        <v/>
      </c>
      <c r="G4" s="928"/>
      <c r="H4" s="928"/>
      <c r="I4" s="929"/>
      <c r="J4" s="592"/>
      <c r="K4" s="927" t="e">
        <f>IF(OR((K1&gt;9999999999),(K1&lt;0)),"Invalid Entry - More than 1000 crore OR -ve value",IF(K1=0, "",+CONCATENATE(U2, L11,N11,L10,N10,L9,N9,L8,N8,L7,N7,L6," Only")))</f>
        <v>#REF!</v>
      </c>
      <c r="L4" s="928"/>
      <c r="M4" s="928"/>
      <c r="N4" s="929"/>
      <c r="P4" s="927" t="str">
        <f>IF(OR((P1&gt;9999999999),(P1&lt;0)),"Invalid Entry - More than 1000 crore OR -ve value",IF(P1=0, "",+CONCATENATE(U3, Q11,S11,Q10,S10,Q9,S9,Q8,S8,Q7,S7,Q6," Only")))</f>
        <v/>
      </c>
      <c r="Q4" s="928"/>
      <c r="R4" s="928"/>
      <c r="S4" s="929"/>
      <c r="U4" s="921" t="e">
        <f>VLOOKUP(1,T28:Y43,6,FALSE)</f>
        <v>#N/A</v>
      </c>
      <c r="V4" s="921"/>
      <c r="W4" s="921"/>
      <c r="X4" s="921"/>
      <c r="Y4" s="921"/>
      <c r="Z4" s="921"/>
      <c r="AA4" s="921"/>
    </row>
    <row r="5" spans="1:27" ht="18.75" customHeight="1" thickBot="1">
      <c r="A5" s="594"/>
      <c r="B5" s="595"/>
      <c r="C5" s="595"/>
      <c r="D5" s="596"/>
      <c r="E5" s="595"/>
      <c r="F5" s="594"/>
      <c r="G5" s="595"/>
      <c r="H5" s="595"/>
      <c r="I5" s="596"/>
      <c r="K5" s="594"/>
      <c r="L5" s="595"/>
      <c r="M5" s="595"/>
      <c r="N5" s="596"/>
      <c r="P5" s="594"/>
      <c r="Q5" s="595"/>
      <c r="R5" s="595"/>
      <c r="S5" s="596"/>
      <c r="U5" s="922" t="e">
        <f>VLOOKUP(1,T8:Y23,6,FALSE)</f>
        <v>#N/A</v>
      </c>
      <c r="V5" s="923"/>
      <c r="W5" s="923"/>
      <c r="X5" s="923"/>
      <c r="Y5" s="923"/>
      <c r="Z5" s="923"/>
      <c r="AA5" s="924"/>
    </row>
    <row r="6" spans="1:27">
      <c r="A6" s="597" t="e">
        <f>-INT(A1/100)*100+ROUND(A1,0)</f>
        <v>#REF!</v>
      </c>
      <c r="B6" s="595" t="e">
        <f t="shared" ref="B6:B11" si="0">IF(A6=0,"",LOOKUP(A6,$A$13:$A$112,$B$13:$B$112))</f>
        <v>#REF!</v>
      </c>
      <c r="C6" s="595"/>
      <c r="D6" s="598"/>
      <c r="E6" s="595"/>
      <c r="F6" s="597">
        <f>-INT(F1/100)*100+ROUND(F1,0)</f>
        <v>0</v>
      </c>
      <c r="G6" s="595" t="str">
        <f t="shared" ref="G6:G11" si="1">IF(F6=0,"",LOOKUP(F6,$A$13:$A$112,$B$13:$B$112))</f>
        <v/>
      </c>
      <c r="H6" s="595"/>
      <c r="I6" s="598"/>
      <c r="K6" s="597" t="e">
        <f>-INT(K1/100)*100+ROUND(K1,0)</f>
        <v>#REF!</v>
      </c>
      <c r="L6" s="595" t="e">
        <f t="shared" ref="L6:L11" si="2">IF(K6=0,"",LOOKUP(K6,$A$13:$A$112,$B$13:$B$112))</f>
        <v>#REF!</v>
      </c>
      <c r="M6" s="595"/>
      <c r="N6" s="598"/>
      <c r="P6" s="597">
        <f>-INT(P1/100)*100+ROUND(P1,0)</f>
        <v>0</v>
      </c>
      <c r="Q6" s="595" t="str">
        <f t="shared" ref="Q6:Q11" si="3">IF(P6=0,"",LOOKUP(P6,$A$13:$A$112,$B$13:$B$112))</f>
        <v/>
      </c>
      <c r="R6" s="595"/>
      <c r="S6" s="598"/>
    </row>
    <row r="7" spans="1:27">
      <c r="A7" s="597" t="e">
        <f>-INT(A1/1000)*10+INT(A1/100)</f>
        <v>#REF!</v>
      </c>
      <c r="B7" s="595" t="e">
        <f t="shared" si="0"/>
        <v>#REF!</v>
      </c>
      <c r="C7" s="595"/>
      <c r="D7" s="598" t="e">
        <f>+IF(B7="",""," Hundred ")</f>
        <v>#REF!</v>
      </c>
      <c r="E7" s="595"/>
      <c r="F7" s="597">
        <f>-INT(F1/1000)*10+INT(F1/100)</f>
        <v>0</v>
      </c>
      <c r="G7" s="595" t="str">
        <f t="shared" si="1"/>
        <v/>
      </c>
      <c r="H7" s="595"/>
      <c r="I7" s="598" t="str">
        <f>+IF(G7="",""," Hundred ")</f>
        <v/>
      </c>
      <c r="K7" s="597" t="e">
        <f>-INT(K1/1000)*10+INT(K1/100)</f>
        <v>#REF!</v>
      </c>
      <c r="L7" s="595" t="e">
        <f t="shared" si="2"/>
        <v>#REF!</v>
      </c>
      <c r="M7" s="595"/>
      <c r="N7" s="598" t="e">
        <f>+IF(L7="",""," Hundred ")</f>
        <v>#REF!</v>
      </c>
      <c r="P7" s="597">
        <f>-INT(P1/1000)*10+INT(P1/100)</f>
        <v>0</v>
      </c>
      <c r="Q7" s="595" t="str">
        <f t="shared" si="3"/>
        <v/>
      </c>
      <c r="R7" s="595"/>
      <c r="S7" s="598" t="str">
        <f>+IF(Q7="",""," Hundred ")</f>
        <v/>
      </c>
    </row>
    <row r="8" spans="1:27">
      <c r="A8" s="597" t="e">
        <f>-INT(A1/100000)*100+INT(A1/1000)</f>
        <v>#REF!</v>
      </c>
      <c r="B8" s="595" t="e">
        <f t="shared" si="0"/>
        <v>#REF!</v>
      </c>
      <c r="C8" s="595"/>
      <c r="D8" s="598" t="e">
        <f>IF((B8=""),IF(C8="",""," Thousand ")," Thousand ")</f>
        <v>#REF!</v>
      </c>
      <c r="E8" s="595"/>
      <c r="F8" s="597">
        <f>-INT(F1/100000)*100+INT(F1/1000)</f>
        <v>0</v>
      </c>
      <c r="G8" s="595" t="str">
        <f t="shared" si="1"/>
        <v/>
      </c>
      <c r="H8" s="595"/>
      <c r="I8" s="598" t="str">
        <f>IF((G8=""),IF(H8="",""," Thousand ")," Thousand ")</f>
        <v/>
      </c>
      <c r="K8" s="597" t="e">
        <f>-INT(K1/100000)*100+INT(K1/1000)</f>
        <v>#REF!</v>
      </c>
      <c r="L8" s="595" t="e">
        <f t="shared" si="2"/>
        <v>#REF!</v>
      </c>
      <c r="M8" s="595"/>
      <c r="N8" s="598" t="e">
        <f>IF((L8=""),IF(M8="",""," Thousand ")," Thousand ")</f>
        <v>#REF!</v>
      </c>
      <c r="P8" s="597">
        <f>-INT(P1/100000)*100+INT(P1/1000)</f>
        <v>0</v>
      </c>
      <c r="Q8" s="595" t="str">
        <f t="shared" si="3"/>
        <v/>
      </c>
      <c r="R8" s="595"/>
      <c r="S8" s="598" t="str">
        <f>IF((Q8=""),IF(R8="",""," Thousand ")," Thousand ")</f>
        <v/>
      </c>
      <c r="T8" s="615" t="e">
        <f>IF(Y8="",0, 1)</f>
        <v>#REF!</v>
      </c>
      <c r="U8" s="611">
        <v>0</v>
      </c>
      <c r="V8" s="611">
        <v>0</v>
      </c>
      <c r="W8" s="611">
        <v>0</v>
      </c>
      <c r="X8" s="611">
        <v>0</v>
      </c>
      <c r="Y8" s="616" t="e">
        <f>IF(AND($A$1=0,$F$1=0,$K$1=0,$P$1=0)," Zero only", "")</f>
        <v>#REF!</v>
      </c>
      <c r="AA8" s="611" t="s">
        <v>454</v>
      </c>
    </row>
    <row r="9" spans="1:27">
      <c r="A9" s="597" t="e">
        <f>-INT(A1/10000000)*100+INT(A1/100000)</f>
        <v>#REF!</v>
      </c>
      <c r="B9" s="595" t="e">
        <f t="shared" si="0"/>
        <v>#REF!</v>
      </c>
      <c r="C9" s="595"/>
      <c r="D9" s="598" t="e">
        <f>IF((B9=""),IF(C9="",""," Lac ")," Lac ")</f>
        <v>#REF!</v>
      </c>
      <c r="E9" s="595"/>
      <c r="F9" s="597">
        <f>-INT(F1/10000000)*100+INT(F1/100000)</f>
        <v>0</v>
      </c>
      <c r="G9" s="595" t="str">
        <f t="shared" si="1"/>
        <v/>
      </c>
      <c r="H9" s="595"/>
      <c r="I9" s="598" t="str">
        <f>IF((G9=""),IF(H9="",""," Lac ")," Lac ")</f>
        <v/>
      </c>
      <c r="K9" s="597" t="e">
        <f>-INT(K1/10000000)*100+INT(K1/100000)</f>
        <v>#REF!</v>
      </c>
      <c r="L9" s="595" t="e">
        <f t="shared" si="2"/>
        <v>#REF!</v>
      </c>
      <c r="M9" s="595"/>
      <c r="N9" s="598" t="e">
        <f>IF((L9=""),IF(M9="",""," Lac ")," Lac ")</f>
        <v>#REF!</v>
      </c>
      <c r="P9" s="597">
        <f>-INT(P1/10000000)*100+INT(P1/100000)</f>
        <v>0</v>
      </c>
      <c r="Q9" s="595" t="str">
        <f t="shared" si="3"/>
        <v/>
      </c>
      <c r="R9" s="595"/>
      <c r="S9" s="598" t="str">
        <f>IF((Q9=""),IF(R9="",""," Lac ")," Lac ")</f>
        <v/>
      </c>
      <c r="T9" s="615" t="e">
        <f t="shared" ref="T9:T23" si="4">IF(Y9="",0, 1)</f>
        <v>#REF!</v>
      </c>
      <c r="U9" s="611">
        <v>0</v>
      </c>
      <c r="V9" s="611">
        <v>0</v>
      </c>
      <c r="W9" s="611">
        <v>0</v>
      </c>
      <c r="X9" s="611">
        <v>1</v>
      </c>
      <c r="Y9" s="617" t="e">
        <f>IF(AND($A$1=0,$F$1=0,$K$1=0,$P$1&gt;0),$P$4, "")</f>
        <v>#REF!</v>
      </c>
    </row>
    <row r="10" spans="1:27">
      <c r="A10" s="597" t="e">
        <f>-INT(A1/1000000000)*100+INT(A1/10000000)</f>
        <v>#REF!</v>
      </c>
      <c r="B10" s="599" t="e">
        <f t="shared" si="0"/>
        <v>#REF!</v>
      </c>
      <c r="C10" s="595"/>
      <c r="D10" s="598" t="e">
        <f>IF((B10=""),IF(C10="",""," Crore ")," Crore ")</f>
        <v>#REF!</v>
      </c>
      <c r="E10" s="595"/>
      <c r="F10" s="597">
        <f>-INT(F1/1000000000)*100+INT(F1/10000000)</f>
        <v>0</v>
      </c>
      <c r="G10" s="599" t="str">
        <f t="shared" si="1"/>
        <v/>
      </c>
      <c r="H10" s="595"/>
      <c r="I10" s="598" t="str">
        <f>IF((G10=""),IF(H10="",""," Crore ")," Crore ")</f>
        <v/>
      </c>
      <c r="K10" s="597" t="e">
        <f>-INT(K1/1000000000)*100+INT(K1/10000000)</f>
        <v>#REF!</v>
      </c>
      <c r="L10" s="599" t="e">
        <f t="shared" si="2"/>
        <v>#REF!</v>
      </c>
      <c r="M10" s="595"/>
      <c r="N10" s="598" t="e">
        <f>IF((L10=""),IF(M10="",""," Crore ")," Crore ")</f>
        <v>#REF!</v>
      </c>
      <c r="P10" s="597">
        <f>-INT(P1/1000000000)*100+INT(P1/10000000)</f>
        <v>0</v>
      </c>
      <c r="Q10" s="599" t="str">
        <f t="shared" si="3"/>
        <v/>
      </c>
      <c r="R10" s="595"/>
      <c r="S10" s="598" t="str">
        <f>IF((Q10=""),IF(R10="",""," Crore ")," Crore ")</f>
        <v/>
      </c>
      <c r="T10" s="615" t="e">
        <f t="shared" si="4"/>
        <v>#REF!</v>
      </c>
      <c r="U10" s="611">
        <v>0</v>
      </c>
      <c r="V10" s="611">
        <v>0</v>
      </c>
      <c r="W10" s="611">
        <v>1</v>
      </c>
      <c r="X10" s="611">
        <v>0</v>
      </c>
      <c r="Y10" s="617" t="e">
        <f>IF(AND($A$1=0,$F$1=0,$K$1&gt;0,$P$1=0),$K$4, "")</f>
        <v>#REF!</v>
      </c>
    </row>
    <row r="11" spans="1:27">
      <c r="A11" s="600" t="e">
        <f>-INT(A1/10000000000)*1000+INT(A1/1000000000)</f>
        <v>#REF!</v>
      </c>
      <c r="B11" s="599" t="e">
        <f t="shared" si="0"/>
        <v>#REF!</v>
      </c>
      <c r="C11" s="595"/>
      <c r="D11" s="598" t="e">
        <f>IF((B11=""),IF(C11="",""," Hundred ")," Hundred ")</f>
        <v>#REF!</v>
      </c>
      <c r="E11" s="595"/>
      <c r="F11" s="600">
        <f>-INT(F1/10000000000)*1000+INT(F1/1000000000)</f>
        <v>0</v>
      </c>
      <c r="G11" s="599" t="str">
        <f t="shared" si="1"/>
        <v/>
      </c>
      <c r="H11" s="595"/>
      <c r="I11" s="598" t="str">
        <f>IF((G11=""),IF(H11="",""," Hundred ")," Hundred ")</f>
        <v/>
      </c>
      <c r="K11" s="600" t="e">
        <f>-INT(K1/10000000000)*1000+INT(K1/1000000000)</f>
        <v>#REF!</v>
      </c>
      <c r="L11" s="599" t="e">
        <f t="shared" si="2"/>
        <v>#REF!</v>
      </c>
      <c r="M11" s="595"/>
      <c r="N11" s="598" t="e">
        <f>IF((L11=""),IF(M11="",""," Hundred ")," Hundred ")</f>
        <v>#REF!</v>
      </c>
      <c r="P11" s="600">
        <f>-INT(P1/10000000000)*1000+INT(P1/1000000000)</f>
        <v>0</v>
      </c>
      <c r="Q11" s="599" t="str">
        <f t="shared" si="3"/>
        <v/>
      </c>
      <c r="R11" s="595"/>
      <c r="S11" s="598" t="str">
        <f>IF((Q11=""),IF(R11="",""," Hundred ")," Hundred ")</f>
        <v/>
      </c>
      <c r="T11" s="615" t="e">
        <f t="shared" si="4"/>
        <v>#REF!</v>
      </c>
      <c r="U11" s="611">
        <v>0</v>
      </c>
      <c r="V11" s="611">
        <v>0</v>
      </c>
      <c r="W11" s="611">
        <v>1</v>
      </c>
      <c r="X11" s="611">
        <v>1</v>
      </c>
      <c r="Y11" s="617" t="e">
        <f>IF(AND($A$1=0,$F$1=0,$K$1&gt;0,$P$1&gt;0),$K$4&amp;$AA$8&amp;$P$4, "")</f>
        <v>#REF!</v>
      </c>
    </row>
    <row r="12" spans="1:27">
      <c r="A12" s="601"/>
      <c r="B12" s="595"/>
      <c r="C12" s="595"/>
      <c r="D12" s="596"/>
      <c r="E12" s="595"/>
      <c r="F12" s="601"/>
      <c r="G12" s="595"/>
      <c r="H12" s="595"/>
      <c r="I12" s="596"/>
      <c r="K12" s="601"/>
      <c r="L12" s="595"/>
      <c r="M12" s="595"/>
      <c r="N12" s="596"/>
      <c r="P12" s="601"/>
      <c r="Q12" s="595"/>
      <c r="R12" s="595"/>
      <c r="S12" s="596"/>
      <c r="T12" s="615" t="e">
        <f t="shared" si="4"/>
        <v>#REF!</v>
      </c>
      <c r="U12" s="611">
        <v>0</v>
      </c>
      <c r="V12" s="611">
        <v>1</v>
      </c>
      <c r="W12" s="611">
        <v>0</v>
      </c>
      <c r="X12" s="611">
        <v>0</v>
      </c>
      <c r="Y12" s="617" t="e">
        <f>IF(AND($A$1=0,$F$1&gt;0,$K$1=0,$P$1=0),$F$4, "")</f>
        <v>#REF!</v>
      </c>
    </row>
    <row r="13" spans="1:27">
      <c r="A13" s="602">
        <v>1</v>
      </c>
      <c r="B13" s="603" t="s">
        <v>353</v>
      </c>
      <c r="C13" s="595"/>
      <c r="D13" s="596"/>
      <c r="E13" s="595"/>
      <c r="F13" s="602">
        <v>1</v>
      </c>
      <c r="G13" s="603" t="s">
        <v>353</v>
      </c>
      <c r="H13" s="595"/>
      <c r="I13" s="596"/>
      <c r="K13" s="602">
        <v>1</v>
      </c>
      <c r="L13" s="603" t="s">
        <v>353</v>
      </c>
      <c r="M13" s="595"/>
      <c r="N13" s="596"/>
      <c r="P13" s="602">
        <v>1</v>
      </c>
      <c r="Q13" s="603" t="s">
        <v>353</v>
      </c>
      <c r="R13" s="595"/>
      <c r="S13" s="596"/>
      <c r="T13" s="615" t="e">
        <f t="shared" si="4"/>
        <v>#REF!</v>
      </c>
      <c r="U13" s="611">
        <v>0</v>
      </c>
      <c r="V13" s="611">
        <v>1</v>
      </c>
      <c r="W13" s="611">
        <v>0</v>
      </c>
      <c r="X13" s="611">
        <v>1</v>
      </c>
      <c r="Y13" s="617" t="e">
        <f>IF(AND($A$1=0,$F$1&gt;0,$K$1=0,$P$1&gt;0),$F$4&amp;$AA$8&amp;$P$4, "")</f>
        <v>#REF!</v>
      </c>
    </row>
    <row r="14" spans="1:27">
      <c r="A14" s="602">
        <v>2</v>
      </c>
      <c r="B14" s="603" t="s">
        <v>354</v>
      </c>
      <c r="C14" s="595"/>
      <c r="D14" s="596"/>
      <c r="E14" s="595"/>
      <c r="F14" s="602">
        <v>2</v>
      </c>
      <c r="G14" s="603" t="s">
        <v>354</v>
      </c>
      <c r="H14" s="595"/>
      <c r="I14" s="596"/>
      <c r="K14" s="602">
        <v>2</v>
      </c>
      <c r="L14" s="603" t="s">
        <v>354</v>
      </c>
      <c r="M14" s="595"/>
      <c r="N14" s="596"/>
      <c r="P14" s="602">
        <v>2</v>
      </c>
      <c r="Q14" s="603" t="s">
        <v>354</v>
      </c>
      <c r="R14" s="595"/>
      <c r="S14" s="596"/>
      <c r="T14" s="615" t="e">
        <f t="shared" si="4"/>
        <v>#REF!</v>
      </c>
      <c r="U14" s="611">
        <v>0</v>
      </c>
      <c r="V14" s="611">
        <v>1</v>
      </c>
      <c r="W14" s="611">
        <v>1</v>
      </c>
      <c r="X14" s="611">
        <v>0</v>
      </c>
      <c r="Y14" s="617" t="e">
        <f>IF(AND($A$1=0,$F$1&gt;0,$K$1&gt;0,$P$1=0),$F$4&amp;$AA$8&amp;$K$4, "")</f>
        <v>#REF!</v>
      </c>
    </row>
    <row r="15" spans="1:27">
      <c r="A15" s="602">
        <v>3</v>
      </c>
      <c r="B15" s="603" t="s">
        <v>355</v>
      </c>
      <c r="C15" s="595"/>
      <c r="D15" s="596"/>
      <c r="E15" s="595"/>
      <c r="F15" s="602">
        <v>3</v>
      </c>
      <c r="G15" s="603" t="s">
        <v>355</v>
      </c>
      <c r="H15" s="595"/>
      <c r="I15" s="596"/>
      <c r="K15" s="602">
        <v>3</v>
      </c>
      <c r="L15" s="603" t="s">
        <v>355</v>
      </c>
      <c r="M15" s="595"/>
      <c r="N15" s="596"/>
      <c r="P15" s="602">
        <v>3</v>
      </c>
      <c r="Q15" s="603" t="s">
        <v>355</v>
      </c>
      <c r="R15" s="595"/>
      <c r="S15" s="596"/>
      <c r="T15" s="615" t="e">
        <f t="shared" si="4"/>
        <v>#REF!</v>
      </c>
      <c r="U15" s="611">
        <v>0</v>
      </c>
      <c r="V15" s="611">
        <v>1</v>
      </c>
      <c r="W15" s="611">
        <v>1</v>
      </c>
      <c r="X15" s="611">
        <v>1</v>
      </c>
      <c r="Y15" s="618" t="e">
        <f>IF(AND($A$1=0,$F$1&gt;0,$K$1&gt;0,$P$1&gt;0),$F$4&amp;$AA$8&amp;$K$4&amp;$AA$8&amp;$P$4, "")</f>
        <v>#REF!</v>
      </c>
    </row>
    <row r="16" spans="1:27">
      <c r="A16" s="602">
        <v>4</v>
      </c>
      <c r="B16" s="603" t="s">
        <v>356</v>
      </c>
      <c r="C16" s="595"/>
      <c r="D16" s="596"/>
      <c r="E16" s="595"/>
      <c r="F16" s="602">
        <v>4</v>
      </c>
      <c r="G16" s="603" t="s">
        <v>356</v>
      </c>
      <c r="H16" s="595"/>
      <c r="I16" s="596"/>
      <c r="K16" s="602">
        <v>4</v>
      </c>
      <c r="L16" s="603" t="s">
        <v>356</v>
      </c>
      <c r="M16" s="595"/>
      <c r="N16" s="596"/>
      <c r="P16" s="602">
        <v>4</v>
      </c>
      <c r="Q16" s="603" t="s">
        <v>356</v>
      </c>
      <c r="R16" s="595"/>
      <c r="S16" s="596"/>
      <c r="T16" s="615" t="e">
        <f t="shared" si="4"/>
        <v>#REF!</v>
      </c>
      <c r="U16" s="611">
        <v>1</v>
      </c>
      <c r="V16" s="611">
        <v>0</v>
      </c>
      <c r="W16" s="611">
        <v>0</v>
      </c>
      <c r="X16" s="611">
        <v>0</v>
      </c>
      <c r="Y16" s="616" t="e">
        <f>IF(AND($A$1&gt;0,$F$1=0,$K$1=0,$P$1=0), $A$4, "")</f>
        <v>#REF!</v>
      </c>
    </row>
    <row r="17" spans="1:27">
      <c r="A17" s="602">
        <v>5</v>
      </c>
      <c r="B17" s="603" t="s">
        <v>357</v>
      </c>
      <c r="C17" s="595"/>
      <c r="D17" s="596"/>
      <c r="E17" s="595"/>
      <c r="F17" s="602">
        <v>5</v>
      </c>
      <c r="G17" s="603" t="s">
        <v>357</v>
      </c>
      <c r="H17" s="595"/>
      <c r="I17" s="596"/>
      <c r="K17" s="602">
        <v>5</v>
      </c>
      <c r="L17" s="603" t="s">
        <v>357</v>
      </c>
      <c r="M17" s="595"/>
      <c r="N17" s="596"/>
      <c r="P17" s="602">
        <v>5</v>
      </c>
      <c r="Q17" s="603" t="s">
        <v>357</v>
      </c>
      <c r="R17" s="595"/>
      <c r="S17" s="596"/>
      <c r="T17" s="615" t="e">
        <f t="shared" si="4"/>
        <v>#REF!</v>
      </c>
      <c r="U17" s="611">
        <v>1</v>
      </c>
      <c r="V17" s="611">
        <v>0</v>
      </c>
      <c r="W17" s="611">
        <v>0</v>
      </c>
      <c r="X17" s="611">
        <v>1</v>
      </c>
      <c r="Y17" s="617" t="e">
        <f>IF(AND($A$1&gt;0,$F$1=0,$K$1=0,$P$1&gt;0),$A$4&amp;$AA$8&amp;$P$4, "")</f>
        <v>#REF!</v>
      </c>
    </row>
    <row r="18" spans="1:27">
      <c r="A18" s="602">
        <v>6</v>
      </c>
      <c r="B18" s="603" t="s">
        <v>358</v>
      </c>
      <c r="C18" s="595"/>
      <c r="D18" s="596"/>
      <c r="E18" s="595"/>
      <c r="F18" s="602">
        <v>6</v>
      </c>
      <c r="G18" s="603" t="s">
        <v>358</v>
      </c>
      <c r="H18" s="595"/>
      <c r="I18" s="596"/>
      <c r="K18" s="602">
        <v>6</v>
      </c>
      <c r="L18" s="603" t="s">
        <v>358</v>
      </c>
      <c r="M18" s="595"/>
      <c r="N18" s="596"/>
      <c r="P18" s="602">
        <v>6</v>
      </c>
      <c r="Q18" s="603" t="s">
        <v>358</v>
      </c>
      <c r="R18" s="595"/>
      <c r="S18" s="596"/>
      <c r="T18" s="615" t="e">
        <f t="shared" si="4"/>
        <v>#REF!</v>
      </c>
      <c r="U18" s="611">
        <v>1</v>
      </c>
      <c r="V18" s="611">
        <v>0</v>
      </c>
      <c r="W18" s="611">
        <v>1</v>
      </c>
      <c r="X18" s="611">
        <v>0</v>
      </c>
      <c r="Y18" s="617" t="e">
        <f>IF(AND($A$1&gt;0,$F$1=0,$K$1&gt;0,$P$1=0),$A$4&amp;$AA$8&amp;$K$4, "")</f>
        <v>#REF!</v>
      </c>
    </row>
    <row r="19" spans="1:27">
      <c r="A19" s="602">
        <v>7</v>
      </c>
      <c r="B19" s="603" t="s">
        <v>359</v>
      </c>
      <c r="C19" s="595"/>
      <c r="D19" s="596"/>
      <c r="E19" s="595"/>
      <c r="F19" s="602">
        <v>7</v>
      </c>
      <c r="G19" s="603" t="s">
        <v>359</v>
      </c>
      <c r="H19" s="595"/>
      <c r="I19" s="596"/>
      <c r="K19" s="602">
        <v>7</v>
      </c>
      <c r="L19" s="603" t="s">
        <v>359</v>
      </c>
      <c r="M19" s="595"/>
      <c r="N19" s="596"/>
      <c r="P19" s="602">
        <v>7</v>
      </c>
      <c r="Q19" s="603" t="s">
        <v>359</v>
      </c>
      <c r="R19" s="595"/>
      <c r="S19" s="596"/>
      <c r="T19" s="615" t="e">
        <f t="shared" si="4"/>
        <v>#REF!</v>
      </c>
      <c r="U19" s="611">
        <v>1</v>
      </c>
      <c r="V19" s="611">
        <v>0</v>
      </c>
      <c r="W19" s="611">
        <v>1</v>
      </c>
      <c r="X19" s="611">
        <v>1</v>
      </c>
      <c r="Y19" s="617" t="e">
        <f>IF(AND($A$1&gt;0,$F$1=0,$K$1&gt;0,$P$1&gt;0),$A$4&amp;$AA$8&amp;$K$4&amp;$AA$8&amp;$P$4, "")</f>
        <v>#REF!</v>
      </c>
    </row>
    <row r="20" spans="1:27">
      <c r="A20" s="602">
        <v>8</v>
      </c>
      <c r="B20" s="603" t="s">
        <v>360</v>
      </c>
      <c r="C20" s="595"/>
      <c r="D20" s="596"/>
      <c r="E20" s="595"/>
      <c r="F20" s="602">
        <v>8</v>
      </c>
      <c r="G20" s="603" t="s">
        <v>360</v>
      </c>
      <c r="H20" s="595"/>
      <c r="I20" s="596"/>
      <c r="K20" s="602">
        <v>8</v>
      </c>
      <c r="L20" s="603" t="s">
        <v>360</v>
      </c>
      <c r="M20" s="595"/>
      <c r="N20" s="596"/>
      <c r="P20" s="602">
        <v>8</v>
      </c>
      <c r="Q20" s="603" t="s">
        <v>360</v>
      </c>
      <c r="R20" s="595"/>
      <c r="S20" s="596"/>
      <c r="T20" s="615" t="e">
        <f t="shared" si="4"/>
        <v>#REF!</v>
      </c>
      <c r="U20" s="611">
        <v>1</v>
      </c>
      <c r="V20" s="611">
        <v>1</v>
      </c>
      <c r="W20" s="611">
        <v>0</v>
      </c>
      <c r="X20" s="611">
        <v>0</v>
      </c>
      <c r="Y20" s="617" t="e">
        <f>IF(AND($A$1&gt;0,$F$1&gt;0,$K$1=0,$P$1=0),$A$4&amp;$AA$8&amp;$F$4, "")</f>
        <v>#REF!</v>
      </c>
    </row>
    <row r="21" spans="1:27">
      <c r="A21" s="602">
        <v>9</v>
      </c>
      <c r="B21" s="603" t="s">
        <v>361</v>
      </c>
      <c r="C21" s="595"/>
      <c r="D21" s="596"/>
      <c r="E21" s="595"/>
      <c r="F21" s="602">
        <v>9</v>
      </c>
      <c r="G21" s="603" t="s">
        <v>361</v>
      </c>
      <c r="H21" s="595"/>
      <c r="I21" s="596"/>
      <c r="K21" s="602">
        <v>9</v>
      </c>
      <c r="L21" s="603" t="s">
        <v>361</v>
      </c>
      <c r="M21" s="595"/>
      <c r="N21" s="596"/>
      <c r="P21" s="602">
        <v>9</v>
      </c>
      <c r="Q21" s="603" t="s">
        <v>361</v>
      </c>
      <c r="R21" s="595"/>
      <c r="S21" s="596"/>
      <c r="T21" s="615" t="e">
        <f t="shared" si="4"/>
        <v>#REF!</v>
      </c>
      <c r="U21" s="611">
        <v>1</v>
      </c>
      <c r="V21" s="611">
        <v>1</v>
      </c>
      <c r="W21" s="611">
        <v>0</v>
      </c>
      <c r="X21" s="611">
        <v>1</v>
      </c>
      <c r="Y21" s="617" t="e">
        <f>IF(AND($A$1&gt;0,$F$1&gt;0,$K$1=0,$P$1&gt;0),$A$4&amp;$AA$8&amp;$F$4&amp;$AA$8&amp;$P$4, "")</f>
        <v>#REF!</v>
      </c>
    </row>
    <row r="22" spans="1:27">
      <c r="A22" s="602">
        <v>10</v>
      </c>
      <c r="B22" s="603" t="s">
        <v>362</v>
      </c>
      <c r="C22" s="595"/>
      <c r="D22" s="596"/>
      <c r="E22" s="595"/>
      <c r="F22" s="602">
        <v>10</v>
      </c>
      <c r="G22" s="603" t="s">
        <v>362</v>
      </c>
      <c r="H22" s="595"/>
      <c r="I22" s="596"/>
      <c r="K22" s="602">
        <v>10</v>
      </c>
      <c r="L22" s="603" t="s">
        <v>362</v>
      </c>
      <c r="M22" s="595"/>
      <c r="N22" s="596"/>
      <c r="P22" s="602">
        <v>10</v>
      </c>
      <c r="Q22" s="603" t="s">
        <v>362</v>
      </c>
      <c r="R22" s="595"/>
      <c r="S22" s="596"/>
      <c r="T22" s="615" t="e">
        <f t="shared" si="4"/>
        <v>#REF!</v>
      </c>
      <c r="U22" s="611">
        <v>1</v>
      </c>
      <c r="V22" s="611">
        <v>1</v>
      </c>
      <c r="W22" s="611">
        <v>1</v>
      </c>
      <c r="X22" s="611">
        <v>0</v>
      </c>
      <c r="Y22" s="617" t="e">
        <f>IF(AND($A$1&gt;0,$F$1&gt;0,$K$1&gt;0,$P$1=0),$A$4&amp;$AA$8&amp;$F$4&amp;$AA$8&amp;$K$4, "")</f>
        <v>#REF!</v>
      </c>
    </row>
    <row r="23" spans="1:27">
      <c r="A23" s="602">
        <v>11</v>
      </c>
      <c r="B23" s="603" t="s">
        <v>363</v>
      </c>
      <c r="C23" s="595"/>
      <c r="D23" s="596"/>
      <c r="E23" s="595"/>
      <c r="F23" s="602">
        <v>11</v>
      </c>
      <c r="G23" s="603" t="s">
        <v>363</v>
      </c>
      <c r="H23" s="595"/>
      <c r="I23" s="596"/>
      <c r="K23" s="602">
        <v>11</v>
      </c>
      <c r="L23" s="603" t="s">
        <v>363</v>
      </c>
      <c r="M23" s="595"/>
      <c r="N23" s="596"/>
      <c r="P23" s="602">
        <v>11</v>
      </c>
      <c r="Q23" s="603" t="s">
        <v>363</v>
      </c>
      <c r="R23" s="595"/>
      <c r="S23" s="596"/>
      <c r="T23" s="615" t="e">
        <f t="shared" si="4"/>
        <v>#REF!</v>
      </c>
      <c r="U23" s="611">
        <v>1</v>
      </c>
      <c r="V23" s="611">
        <v>1</v>
      </c>
      <c r="W23" s="611">
        <v>1</v>
      </c>
      <c r="X23" s="611">
        <v>1</v>
      </c>
      <c r="Y23" s="618" t="e">
        <f>IF(AND($A$1&gt;0,$F$1&gt;0,$K$1&gt;0,$P$1&gt;0),$A$4&amp;$AA$8&amp;$F$4&amp;$AA$8&amp;$K$4&amp;$AA$8&amp;$P$4, "")</f>
        <v>#REF!</v>
      </c>
    </row>
    <row r="24" spans="1:27">
      <c r="A24" s="602">
        <v>12</v>
      </c>
      <c r="B24" s="603" t="s">
        <v>364</v>
      </c>
      <c r="C24" s="595"/>
      <c r="D24" s="596"/>
      <c r="E24" s="595"/>
      <c r="F24" s="602">
        <v>12</v>
      </c>
      <c r="G24" s="603" t="s">
        <v>364</v>
      </c>
      <c r="H24" s="595"/>
      <c r="I24" s="596"/>
      <c r="K24" s="602">
        <v>12</v>
      </c>
      <c r="L24" s="603" t="s">
        <v>364</v>
      </c>
      <c r="M24" s="595"/>
      <c r="N24" s="596"/>
      <c r="P24" s="602">
        <v>12</v>
      </c>
      <c r="Q24" s="603" t="s">
        <v>364</v>
      </c>
      <c r="R24" s="595"/>
      <c r="S24" s="596"/>
    </row>
    <row r="25" spans="1:27">
      <c r="A25" s="602">
        <v>13</v>
      </c>
      <c r="B25" s="603" t="s">
        <v>365</v>
      </c>
      <c r="C25" s="595"/>
      <c r="D25" s="596"/>
      <c r="E25" s="595"/>
      <c r="F25" s="602">
        <v>13</v>
      </c>
      <c r="G25" s="603" t="s">
        <v>365</v>
      </c>
      <c r="H25" s="595"/>
      <c r="I25" s="596"/>
      <c r="K25" s="602">
        <v>13</v>
      </c>
      <c r="L25" s="603" t="s">
        <v>365</v>
      </c>
      <c r="M25" s="595"/>
      <c r="N25" s="596"/>
      <c r="P25" s="602">
        <v>13</v>
      </c>
      <c r="Q25" s="603" t="s">
        <v>365</v>
      </c>
      <c r="R25" s="595"/>
      <c r="S25" s="596"/>
    </row>
    <row r="26" spans="1:27">
      <c r="A26" s="602">
        <v>14</v>
      </c>
      <c r="B26" s="603" t="s">
        <v>366</v>
      </c>
      <c r="C26" s="595"/>
      <c r="D26" s="596"/>
      <c r="E26" s="595"/>
      <c r="F26" s="602">
        <v>14</v>
      </c>
      <c r="G26" s="603" t="s">
        <v>366</v>
      </c>
      <c r="H26" s="595"/>
      <c r="I26" s="596"/>
      <c r="K26" s="602">
        <v>14</v>
      </c>
      <c r="L26" s="603" t="s">
        <v>366</v>
      </c>
      <c r="M26" s="595"/>
      <c r="N26" s="596"/>
      <c r="P26" s="602">
        <v>14</v>
      </c>
      <c r="Q26" s="603" t="s">
        <v>366</v>
      </c>
      <c r="R26" s="595"/>
      <c r="S26" s="596"/>
    </row>
    <row r="27" spans="1:27">
      <c r="A27" s="602">
        <v>15</v>
      </c>
      <c r="B27" s="603" t="s">
        <v>367</v>
      </c>
      <c r="C27" s="595"/>
      <c r="D27" s="596"/>
      <c r="E27" s="595"/>
      <c r="F27" s="602">
        <v>15</v>
      </c>
      <c r="G27" s="603" t="s">
        <v>367</v>
      </c>
      <c r="H27" s="595"/>
      <c r="I27" s="596"/>
      <c r="K27" s="602">
        <v>15</v>
      </c>
      <c r="L27" s="603" t="s">
        <v>367</v>
      </c>
      <c r="M27" s="595"/>
      <c r="N27" s="596"/>
      <c r="P27" s="602">
        <v>15</v>
      </c>
      <c r="Q27" s="603" t="s">
        <v>367</v>
      </c>
      <c r="R27" s="595"/>
      <c r="S27" s="596"/>
    </row>
    <row r="28" spans="1:27">
      <c r="A28" s="602">
        <v>16</v>
      </c>
      <c r="B28" s="603" t="s">
        <v>368</v>
      </c>
      <c r="C28" s="595"/>
      <c r="D28" s="596"/>
      <c r="E28" s="595"/>
      <c r="F28" s="602">
        <v>16</v>
      </c>
      <c r="G28" s="603" t="s">
        <v>368</v>
      </c>
      <c r="H28" s="595"/>
      <c r="I28" s="596"/>
      <c r="K28" s="602">
        <v>16</v>
      </c>
      <c r="L28" s="603" t="s">
        <v>368</v>
      </c>
      <c r="M28" s="595"/>
      <c r="N28" s="596"/>
      <c r="P28" s="602">
        <v>16</v>
      </c>
      <c r="Q28" s="603" t="s">
        <v>368</v>
      </c>
      <c r="R28" s="595"/>
      <c r="S28" s="596"/>
      <c r="T28" s="615" t="e">
        <f>IF(Y28="",0, 1)</f>
        <v>#REF!</v>
      </c>
      <c r="U28" s="611">
        <v>0</v>
      </c>
      <c r="V28" s="611">
        <v>0</v>
      </c>
      <c r="W28" s="611">
        <v>0</v>
      </c>
      <c r="X28" s="611">
        <v>0</v>
      </c>
      <c r="Y28" s="616" t="e">
        <f>IF(AND($A$1=0,$F$1=0,$K$1=0,$P$1=0)," 0/-", "")</f>
        <v>#REF!</v>
      </c>
      <c r="AA28" s="611" t="s">
        <v>455</v>
      </c>
    </row>
    <row r="29" spans="1:27">
      <c r="A29" s="602">
        <v>17</v>
      </c>
      <c r="B29" s="603" t="s">
        <v>369</v>
      </c>
      <c r="C29" s="595"/>
      <c r="D29" s="596"/>
      <c r="E29" s="595"/>
      <c r="F29" s="602">
        <v>17</v>
      </c>
      <c r="G29" s="603" t="s">
        <v>369</v>
      </c>
      <c r="H29" s="595"/>
      <c r="I29" s="596"/>
      <c r="K29" s="602">
        <v>17</v>
      </c>
      <c r="L29" s="603" t="s">
        <v>369</v>
      </c>
      <c r="M29" s="595"/>
      <c r="N29" s="596"/>
      <c r="P29" s="602">
        <v>17</v>
      </c>
      <c r="Q29" s="603" t="s">
        <v>369</v>
      </c>
      <c r="R29" s="595"/>
      <c r="S29" s="596"/>
      <c r="T29" s="615" t="e">
        <f t="shared" ref="T29:T43" si="5">IF(Y29="",0, 1)</f>
        <v>#REF!</v>
      </c>
      <c r="U29" s="611">
        <v>0</v>
      </c>
      <c r="V29" s="611">
        <v>0</v>
      </c>
      <c r="W29" s="611">
        <v>0</v>
      </c>
      <c r="X29" s="611">
        <v>1</v>
      </c>
      <c r="Y29" s="617" t="e">
        <f>IF(AND($A$1=0,$F$1=0,$K$1=0,$P$1&gt;0),$U$3&amp;$P$1&amp;$AA$30, "")</f>
        <v>#REF!</v>
      </c>
      <c r="AA29" s="611" t="s">
        <v>456</v>
      </c>
    </row>
    <row r="30" spans="1:27">
      <c r="A30" s="602">
        <v>18</v>
      </c>
      <c r="B30" s="603" t="s">
        <v>370</v>
      </c>
      <c r="C30" s="595"/>
      <c r="D30" s="596"/>
      <c r="E30" s="595"/>
      <c r="F30" s="602">
        <v>18</v>
      </c>
      <c r="G30" s="603" t="s">
        <v>370</v>
      </c>
      <c r="H30" s="595"/>
      <c r="I30" s="596"/>
      <c r="K30" s="602">
        <v>18</v>
      </c>
      <c r="L30" s="603" t="s">
        <v>370</v>
      </c>
      <c r="M30" s="595"/>
      <c r="N30" s="596"/>
      <c r="P30" s="602">
        <v>18</v>
      </c>
      <c r="Q30" s="603" t="s">
        <v>370</v>
      </c>
      <c r="R30" s="595"/>
      <c r="S30" s="596"/>
      <c r="T30" s="615" t="e">
        <f t="shared" si="5"/>
        <v>#REF!</v>
      </c>
      <c r="U30" s="611">
        <v>0</v>
      </c>
      <c r="V30" s="611">
        <v>0</v>
      </c>
      <c r="W30" s="611">
        <v>1</v>
      </c>
      <c r="X30" s="611">
        <v>0</v>
      </c>
      <c r="Y30" s="617" t="e">
        <f>IF(AND($A$1=0,$F$1=0,$K$1&gt;0,$P$1=0),$U$2&amp;$K$1&amp;$AA$30, "")</f>
        <v>#REF!</v>
      </c>
      <c r="AA30" s="611" t="s">
        <v>457</v>
      </c>
    </row>
    <row r="31" spans="1:27">
      <c r="A31" s="602">
        <v>19</v>
      </c>
      <c r="B31" s="603" t="s">
        <v>371</v>
      </c>
      <c r="C31" s="595"/>
      <c r="D31" s="596"/>
      <c r="E31" s="595"/>
      <c r="F31" s="602">
        <v>19</v>
      </c>
      <c r="G31" s="603" t="s">
        <v>371</v>
      </c>
      <c r="H31" s="595"/>
      <c r="I31" s="596"/>
      <c r="K31" s="602">
        <v>19</v>
      </c>
      <c r="L31" s="603" t="s">
        <v>371</v>
      </c>
      <c r="M31" s="595"/>
      <c r="N31" s="596"/>
      <c r="P31" s="602">
        <v>19</v>
      </c>
      <c r="Q31" s="603" t="s">
        <v>371</v>
      </c>
      <c r="R31" s="595"/>
      <c r="S31" s="596"/>
      <c r="T31" s="615" t="e">
        <f t="shared" si="5"/>
        <v>#REF!</v>
      </c>
      <c r="U31" s="611">
        <v>0</v>
      </c>
      <c r="V31" s="611">
        <v>0</v>
      </c>
      <c r="W31" s="611">
        <v>1</v>
      </c>
      <c r="X31" s="611">
        <v>1</v>
      </c>
      <c r="Y31" s="617" t="e">
        <f>IF(AND($A$1=0,$F$1=0,$K$1&gt;0,$P$1&gt;0),$U$2&amp;$K$1&amp;$AA$29&amp;$U$3&amp;$P$1&amp;$AA$30, "")</f>
        <v>#REF!</v>
      </c>
    </row>
    <row r="32" spans="1:27">
      <c r="A32" s="602">
        <v>20</v>
      </c>
      <c r="B32" s="603" t="s">
        <v>372</v>
      </c>
      <c r="C32" s="595"/>
      <c r="D32" s="596"/>
      <c r="E32" s="595"/>
      <c r="F32" s="602">
        <v>20</v>
      </c>
      <c r="G32" s="603" t="s">
        <v>372</v>
      </c>
      <c r="H32" s="595"/>
      <c r="I32" s="596"/>
      <c r="K32" s="602">
        <v>20</v>
      </c>
      <c r="L32" s="603" t="s">
        <v>372</v>
      </c>
      <c r="M32" s="595"/>
      <c r="N32" s="596"/>
      <c r="P32" s="602">
        <v>20</v>
      </c>
      <c r="Q32" s="603" t="s">
        <v>372</v>
      </c>
      <c r="R32" s="595"/>
      <c r="S32" s="596"/>
      <c r="T32" s="615" t="e">
        <f t="shared" si="5"/>
        <v>#REF!</v>
      </c>
      <c r="U32" s="611">
        <v>0</v>
      </c>
      <c r="V32" s="611">
        <v>1</v>
      </c>
      <c r="W32" s="611">
        <v>0</v>
      </c>
      <c r="X32" s="611">
        <v>0</v>
      </c>
      <c r="Y32" s="617" t="e">
        <f>IF(AND($A$1=0,$F$1&gt;0,$K$1=0,$P$1=0),$U$1&amp;$F$1&amp;$AA$30, "")</f>
        <v>#REF!</v>
      </c>
    </row>
    <row r="33" spans="1:25">
      <c r="A33" s="602">
        <v>21</v>
      </c>
      <c r="B33" s="603" t="s">
        <v>373</v>
      </c>
      <c r="C33" s="595"/>
      <c r="D33" s="596"/>
      <c r="E33" s="595"/>
      <c r="F33" s="602">
        <v>21</v>
      </c>
      <c r="G33" s="603" t="s">
        <v>373</v>
      </c>
      <c r="H33" s="595"/>
      <c r="I33" s="596"/>
      <c r="K33" s="602">
        <v>21</v>
      </c>
      <c r="L33" s="603" t="s">
        <v>373</v>
      </c>
      <c r="M33" s="595"/>
      <c r="N33" s="596"/>
      <c r="P33" s="602">
        <v>21</v>
      </c>
      <c r="Q33" s="603" t="s">
        <v>373</v>
      </c>
      <c r="R33" s="595"/>
      <c r="S33" s="596"/>
      <c r="T33" s="615" t="e">
        <f t="shared" si="5"/>
        <v>#REF!</v>
      </c>
      <c r="U33" s="611">
        <v>0</v>
      </c>
      <c r="V33" s="611">
        <v>1</v>
      </c>
      <c r="W33" s="611">
        <v>0</v>
      </c>
      <c r="X33" s="611">
        <v>1</v>
      </c>
      <c r="Y33" s="617" t="e">
        <f>IF(AND($A$1=0,$F$1&gt;0,$K$1=0,$P$1&gt;0),$U$1&amp;$F$1&amp;$AA$29&amp;$U$3&amp;$P$1&amp;$AA$30, "")</f>
        <v>#REF!</v>
      </c>
    </row>
    <row r="34" spans="1:25">
      <c r="A34" s="602">
        <v>22</v>
      </c>
      <c r="B34" s="603" t="s">
        <v>374</v>
      </c>
      <c r="C34" s="595"/>
      <c r="D34" s="596"/>
      <c r="E34" s="595"/>
      <c r="F34" s="602">
        <v>22</v>
      </c>
      <c r="G34" s="603" t="s">
        <v>374</v>
      </c>
      <c r="H34" s="595"/>
      <c r="I34" s="596"/>
      <c r="K34" s="602">
        <v>22</v>
      </c>
      <c r="L34" s="603" t="s">
        <v>374</v>
      </c>
      <c r="M34" s="595"/>
      <c r="N34" s="596"/>
      <c r="P34" s="602">
        <v>22</v>
      </c>
      <c r="Q34" s="603" t="s">
        <v>374</v>
      </c>
      <c r="R34" s="595"/>
      <c r="S34" s="596"/>
      <c r="T34" s="615" t="e">
        <f t="shared" si="5"/>
        <v>#REF!</v>
      </c>
      <c r="U34" s="611">
        <v>0</v>
      </c>
      <c r="V34" s="611">
        <v>1</v>
      </c>
      <c r="W34" s="611">
        <v>1</v>
      </c>
      <c r="X34" s="611">
        <v>0</v>
      </c>
      <c r="Y34" s="617" t="e">
        <f>IF(AND($A$1=0,$F$1&gt;0,$K$1&gt;0,$P$1=0),$U$1&amp;$F$1&amp;$AA$29&amp;$U$2&amp;$K$1, "")</f>
        <v>#REF!</v>
      </c>
    </row>
    <row r="35" spans="1:25">
      <c r="A35" s="602">
        <v>23</v>
      </c>
      <c r="B35" s="603" t="s">
        <v>375</v>
      </c>
      <c r="C35" s="595"/>
      <c r="D35" s="596"/>
      <c r="E35" s="595"/>
      <c r="F35" s="602">
        <v>23</v>
      </c>
      <c r="G35" s="603" t="s">
        <v>375</v>
      </c>
      <c r="H35" s="595"/>
      <c r="I35" s="596"/>
      <c r="K35" s="602">
        <v>23</v>
      </c>
      <c r="L35" s="603" t="s">
        <v>375</v>
      </c>
      <c r="M35" s="595"/>
      <c r="N35" s="596"/>
      <c r="P35" s="602">
        <v>23</v>
      </c>
      <c r="Q35" s="603" t="s">
        <v>375</v>
      </c>
      <c r="R35" s="595"/>
      <c r="S35" s="596"/>
      <c r="T35" s="615" t="e">
        <f t="shared" si="5"/>
        <v>#REF!</v>
      </c>
      <c r="U35" s="611">
        <v>0</v>
      </c>
      <c r="V35" s="611">
        <v>1</v>
      </c>
      <c r="W35" s="611">
        <v>1</v>
      </c>
      <c r="X35" s="611">
        <v>1</v>
      </c>
      <c r="Y35" s="618" t="e">
        <f>IF(AND($A$1=0,$F$1&gt;0,$K$1&gt;0,$P$1&gt;0),$U$1&amp;$F$1&amp;$AA$29&amp;$U$2&amp;$K$1&amp;$AA$29&amp;$U$3&amp;$P$1&amp;$AA$30, "")</f>
        <v>#REF!</v>
      </c>
    </row>
    <row r="36" spans="1:25">
      <c r="A36" s="602">
        <v>24</v>
      </c>
      <c r="B36" s="603" t="s">
        <v>376</v>
      </c>
      <c r="C36" s="595"/>
      <c r="D36" s="596"/>
      <c r="E36" s="595"/>
      <c r="F36" s="602">
        <v>24</v>
      </c>
      <c r="G36" s="603" t="s">
        <v>376</v>
      </c>
      <c r="H36" s="595"/>
      <c r="I36" s="596"/>
      <c r="K36" s="602">
        <v>24</v>
      </c>
      <c r="L36" s="603" t="s">
        <v>376</v>
      </c>
      <c r="M36" s="595"/>
      <c r="N36" s="596"/>
      <c r="P36" s="602">
        <v>24</v>
      </c>
      <c r="Q36" s="603" t="s">
        <v>376</v>
      </c>
      <c r="R36" s="595"/>
      <c r="S36" s="596"/>
      <c r="T36" s="615" t="e">
        <f t="shared" si="5"/>
        <v>#REF!</v>
      </c>
      <c r="U36" s="611">
        <v>1</v>
      </c>
      <c r="V36" s="611">
        <v>0</v>
      </c>
      <c r="W36" s="611">
        <v>0</v>
      </c>
      <c r="X36" s="611">
        <v>0</v>
      </c>
      <c r="Y36" s="616" t="e">
        <f>IF(AND($A$1&gt;0,$F$1=0,$K$1=0,$P$1=0),#REF!&amp; $A$1&amp;$AA$30, "")</f>
        <v>#REF!</v>
      </c>
    </row>
    <row r="37" spans="1:25">
      <c r="A37" s="602">
        <v>25</v>
      </c>
      <c r="B37" s="603" t="s">
        <v>377</v>
      </c>
      <c r="C37" s="595"/>
      <c r="D37" s="596"/>
      <c r="E37" s="595"/>
      <c r="F37" s="602">
        <v>25</v>
      </c>
      <c r="G37" s="603" t="s">
        <v>377</v>
      </c>
      <c r="H37" s="595"/>
      <c r="I37" s="596"/>
      <c r="K37" s="602">
        <v>25</v>
      </c>
      <c r="L37" s="603" t="s">
        <v>377</v>
      </c>
      <c r="M37" s="595"/>
      <c r="N37" s="596"/>
      <c r="P37" s="602">
        <v>25</v>
      </c>
      <c r="Q37" s="603" t="s">
        <v>377</v>
      </c>
      <c r="R37" s="595"/>
      <c r="S37" s="596"/>
      <c r="T37" s="615" t="e">
        <f t="shared" si="5"/>
        <v>#REF!</v>
      </c>
      <c r="U37" s="611">
        <v>1</v>
      </c>
      <c r="V37" s="611">
        <v>0</v>
      </c>
      <c r="W37" s="611">
        <v>0</v>
      </c>
      <c r="X37" s="611">
        <v>1</v>
      </c>
      <c r="Y37" s="617" t="e">
        <f>IF(AND($A$1&gt;0,$F$1=0,$K$1=0,$P$1&gt;0),#REF!&amp;$A$1&amp;$AA$29&amp;$U$3&amp;$P$1&amp;$AA$30, "")</f>
        <v>#REF!</v>
      </c>
    </row>
    <row r="38" spans="1:25">
      <c r="A38" s="602">
        <v>26</v>
      </c>
      <c r="B38" s="603" t="s">
        <v>378</v>
      </c>
      <c r="C38" s="595"/>
      <c r="D38" s="596"/>
      <c r="E38" s="595"/>
      <c r="F38" s="602">
        <v>26</v>
      </c>
      <c r="G38" s="603" t="s">
        <v>378</v>
      </c>
      <c r="H38" s="595"/>
      <c r="I38" s="596"/>
      <c r="K38" s="602">
        <v>26</v>
      </c>
      <c r="L38" s="603" t="s">
        <v>378</v>
      </c>
      <c r="M38" s="595"/>
      <c r="N38" s="596"/>
      <c r="P38" s="602">
        <v>26</v>
      </c>
      <c r="Q38" s="603" t="s">
        <v>378</v>
      </c>
      <c r="R38" s="595"/>
      <c r="S38" s="596"/>
      <c r="T38" s="615" t="e">
        <f t="shared" si="5"/>
        <v>#REF!</v>
      </c>
      <c r="U38" s="611">
        <v>1</v>
      </c>
      <c r="V38" s="611">
        <v>0</v>
      </c>
      <c r="W38" s="611">
        <v>1</v>
      </c>
      <c r="X38" s="611">
        <v>0</v>
      </c>
      <c r="Y38" s="617" t="e">
        <f>IF(AND($A$1&gt;0,$F$1=0,$K$1&gt;0,$P$1=0),#REF!&amp;$A$1&amp;$AA$29&amp;$U$2&amp;$K$1, "")</f>
        <v>#REF!</v>
      </c>
    </row>
    <row r="39" spans="1:25">
      <c r="A39" s="602">
        <v>27</v>
      </c>
      <c r="B39" s="603" t="s">
        <v>379</v>
      </c>
      <c r="C39" s="595"/>
      <c r="D39" s="596"/>
      <c r="E39" s="595"/>
      <c r="F39" s="602">
        <v>27</v>
      </c>
      <c r="G39" s="603" t="s">
        <v>379</v>
      </c>
      <c r="H39" s="595"/>
      <c r="I39" s="596"/>
      <c r="K39" s="602">
        <v>27</v>
      </c>
      <c r="L39" s="603" t="s">
        <v>379</v>
      </c>
      <c r="M39" s="595"/>
      <c r="N39" s="596"/>
      <c r="P39" s="602">
        <v>27</v>
      </c>
      <c r="Q39" s="603" t="s">
        <v>379</v>
      </c>
      <c r="R39" s="595"/>
      <c r="S39" s="596"/>
      <c r="T39" s="615" t="e">
        <f t="shared" si="5"/>
        <v>#REF!</v>
      </c>
      <c r="U39" s="611">
        <v>1</v>
      </c>
      <c r="V39" s="611">
        <v>0</v>
      </c>
      <c r="W39" s="611">
        <v>1</v>
      </c>
      <c r="X39" s="611">
        <v>1</v>
      </c>
      <c r="Y39" s="617" t="e">
        <f>IF(AND($A$1&gt;0,$F$1=0,$K$1&gt;0,$P$1&gt;0),#REF!&amp;$A$1&amp;$AA$29&amp;$U$2&amp;$K$1&amp;$AA$29&amp;$U$3&amp;$P$1&amp;$AA$30, "")</f>
        <v>#REF!</v>
      </c>
    </row>
    <row r="40" spans="1:25">
      <c r="A40" s="602">
        <v>28</v>
      </c>
      <c r="B40" s="603" t="s">
        <v>380</v>
      </c>
      <c r="C40" s="595"/>
      <c r="D40" s="596"/>
      <c r="E40" s="595"/>
      <c r="F40" s="602">
        <v>28</v>
      </c>
      <c r="G40" s="603" t="s">
        <v>380</v>
      </c>
      <c r="H40" s="595"/>
      <c r="I40" s="596"/>
      <c r="K40" s="602">
        <v>28</v>
      </c>
      <c r="L40" s="603" t="s">
        <v>380</v>
      </c>
      <c r="M40" s="595"/>
      <c r="N40" s="596"/>
      <c r="P40" s="602">
        <v>28</v>
      </c>
      <c r="Q40" s="603" t="s">
        <v>380</v>
      </c>
      <c r="R40" s="595"/>
      <c r="S40" s="596"/>
      <c r="T40" s="615" t="e">
        <f t="shared" si="5"/>
        <v>#REF!</v>
      </c>
      <c r="U40" s="611">
        <v>1</v>
      </c>
      <c r="V40" s="611">
        <v>1</v>
      </c>
      <c r="W40" s="611">
        <v>0</v>
      </c>
      <c r="X40" s="611">
        <v>0</v>
      </c>
      <c r="Y40" s="617" t="e">
        <f>IF(AND($A$1&gt;0,$F$1&gt;0,$K$1=0,$P$1=0),#REF!&amp;$A$1&amp;$AA$29&amp;$U$1&amp;$F$1, "")</f>
        <v>#REF!</v>
      </c>
    </row>
    <row r="41" spans="1:25">
      <c r="A41" s="602">
        <v>29</v>
      </c>
      <c r="B41" s="603" t="s">
        <v>381</v>
      </c>
      <c r="C41" s="595"/>
      <c r="D41" s="596"/>
      <c r="E41" s="595"/>
      <c r="F41" s="602">
        <v>29</v>
      </c>
      <c r="G41" s="603" t="s">
        <v>381</v>
      </c>
      <c r="H41" s="595"/>
      <c r="I41" s="596"/>
      <c r="K41" s="602">
        <v>29</v>
      </c>
      <c r="L41" s="603" t="s">
        <v>381</v>
      </c>
      <c r="M41" s="595"/>
      <c r="N41" s="596"/>
      <c r="P41" s="602">
        <v>29</v>
      </c>
      <c r="Q41" s="603" t="s">
        <v>381</v>
      </c>
      <c r="R41" s="595"/>
      <c r="S41" s="596"/>
      <c r="T41" s="615" t="e">
        <f t="shared" si="5"/>
        <v>#REF!</v>
      </c>
      <c r="U41" s="611">
        <v>1</v>
      </c>
      <c r="V41" s="611">
        <v>1</v>
      </c>
      <c r="W41" s="611">
        <v>0</v>
      </c>
      <c r="X41" s="611">
        <v>1</v>
      </c>
      <c r="Y41" s="617" t="e">
        <f>IF(AND($A$1&gt;0,$F$1&gt;0,$K$1=0,$P$1&gt;0),#REF!&amp;$A$1&amp;$AA$29&amp;$U$1&amp;$F$1&amp;$AA$29&amp;$U$3&amp;$P$1&amp;$AA$30, "")</f>
        <v>#REF!</v>
      </c>
    </row>
    <row r="42" spans="1:25">
      <c r="A42" s="602">
        <v>30</v>
      </c>
      <c r="B42" s="603" t="s">
        <v>382</v>
      </c>
      <c r="C42" s="595"/>
      <c r="D42" s="596"/>
      <c r="E42" s="595"/>
      <c r="F42" s="602">
        <v>30</v>
      </c>
      <c r="G42" s="603" t="s">
        <v>382</v>
      </c>
      <c r="H42" s="595"/>
      <c r="I42" s="596"/>
      <c r="K42" s="602">
        <v>30</v>
      </c>
      <c r="L42" s="603" t="s">
        <v>382</v>
      </c>
      <c r="M42" s="595"/>
      <c r="N42" s="596"/>
      <c r="P42" s="602">
        <v>30</v>
      </c>
      <c r="Q42" s="603" t="s">
        <v>382</v>
      </c>
      <c r="R42" s="595"/>
      <c r="S42" s="596"/>
      <c r="T42" s="615" t="e">
        <f t="shared" si="5"/>
        <v>#REF!</v>
      </c>
      <c r="U42" s="611">
        <v>1</v>
      </c>
      <c r="V42" s="611">
        <v>1</v>
      </c>
      <c r="W42" s="611">
        <v>1</v>
      </c>
      <c r="X42" s="611">
        <v>0</v>
      </c>
      <c r="Y42" s="617" t="e">
        <f>IF(AND($A$1&gt;0,$F$1&gt;0,$K$1&gt;0,$P$1=0),#REF!&amp;$A$1&amp;$AA$29&amp;$U$1&amp;$F$1&amp;$AA$29&amp;$U$2&amp;$K$1, "")</f>
        <v>#REF!</v>
      </c>
    </row>
    <row r="43" spans="1:25">
      <c r="A43" s="602">
        <v>31</v>
      </c>
      <c r="B43" s="603" t="s">
        <v>383</v>
      </c>
      <c r="C43" s="595"/>
      <c r="D43" s="596"/>
      <c r="E43" s="595"/>
      <c r="F43" s="602">
        <v>31</v>
      </c>
      <c r="G43" s="603" t="s">
        <v>383</v>
      </c>
      <c r="H43" s="595"/>
      <c r="I43" s="596"/>
      <c r="K43" s="602">
        <v>31</v>
      </c>
      <c r="L43" s="603" t="s">
        <v>383</v>
      </c>
      <c r="M43" s="595"/>
      <c r="N43" s="596"/>
      <c r="P43" s="602">
        <v>31</v>
      </c>
      <c r="Q43" s="603" t="s">
        <v>383</v>
      </c>
      <c r="R43" s="595"/>
      <c r="S43" s="596"/>
      <c r="T43" s="615" t="e">
        <f t="shared" si="5"/>
        <v>#REF!</v>
      </c>
      <c r="U43" s="611">
        <v>1</v>
      </c>
      <c r="V43" s="611">
        <v>1</v>
      </c>
      <c r="W43" s="611">
        <v>1</v>
      </c>
      <c r="X43" s="611">
        <v>1</v>
      </c>
      <c r="Y43" s="618" t="e">
        <f>IF(AND($A$1&gt;0,$F$1&gt;0,$K$1&gt;0,$P$1&gt;0),#REF!&amp;$A$1&amp;$AA$29&amp;$U$1&amp;$F$1&amp;$AA$29&amp;$U$2&amp;$K$1&amp;$AA$29&amp;$U$3&amp;$P$1&amp;$AA$30, "")</f>
        <v>#REF!</v>
      </c>
    </row>
    <row r="44" spans="1:25">
      <c r="A44" s="602">
        <v>32</v>
      </c>
      <c r="B44" s="603" t="s">
        <v>384</v>
      </c>
      <c r="C44" s="595"/>
      <c r="D44" s="596"/>
      <c r="E44" s="595"/>
      <c r="F44" s="602">
        <v>32</v>
      </c>
      <c r="G44" s="603" t="s">
        <v>384</v>
      </c>
      <c r="H44" s="595"/>
      <c r="I44" s="596"/>
      <c r="K44" s="602">
        <v>32</v>
      </c>
      <c r="L44" s="603" t="s">
        <v>384</v>
      </c>
      <c r="M44" s="595"/>
      <c r="N44" s="596"/>
      <c r="P44" s="602">
        <v>32</v>
      </c>
      <c r="Q44" s="603" t="s">
        <v>384</v>
      </c>
      <c r="R44" s="595"/>
      <c r="S44" s="596"/>
    </row>
    <row r="45" spans="1:25">
      <c r="A45" s="602">
        <v>33</v>
      </c>
      <c r="B45" s="603" t="s">
        <v>385</v>
      </c>
      <c r="C45" s="595"/>
      <c r="D45" s="596"/>
      <c r="E45" s="595"/>
      <c r="F45" s="602">
        <v>33</v>
      </c>
      <c r="G45" s="603" t="s">
        <v>385</v>
      </c>
      <c r="H45" s="595"/>
      <c r="I45" s="596"/>
      <c r="K45" s="602">
        <v>33</v>
      </c>
      <c r="L45" s="603" t="s">
        <v>385</v>
      </c>
      <c r="M45" s="595"/>
      <c r="N45" s="596"/>
      <c r="P45" s="602">
        <v>33</v>
      </c>
      <c r="Q45" s="603" t="s">
        <v>385</v>
      </c>
      <c r="R45" s="595"/>
      <c r="S45" s="596"/>
    </row>
    <row r="46" spans="1:25">
      <c r="A46" s="602">
        <v>34</v>
      </c>
      <c r="B46" s="603" t="s">
        <v>386</v>
      </c>
      <c r="C46" s="595"/>
      <c r="D46" s="596"/>
      <c r="E46" s="595"/>
      <c r="F46" s="602">
        <v>34</v>
      </c>
      <c r="G46" s="603" t="s">
        <v>386</v>
      </c>
      <c r="H46" s="595"/>
      <c r="I46" s="596"/>
      <c r="K46" s="602">
        <v>34</v>
      </c>
      <c r="L46" s="603" t="s">
        <v>386</v>
      </c>
      <c r="M46" s="595"/>
      <c r="N46" s="596"/>
      <c r="P46" s="602">
        <v>34</v>
      </c>
      <c r="Q46" s="603" t="s">
        <v>386</v>
      </c>
      <c r="R46" s="595"/>
      <c r="S46" s="596"/>
    </row>
    <row r="47" spans="1:25">
      <c r="A47" s="602">
        <v>35</v>
      </c>
      <c r="B47" s="603" t="s">
        <v>387</v>
      </c>
      <c r="C47" s="595"/>
      <c r="D47" s="596"/>
      <c r="E47" s="595"/>
      <c r="F47" s="602">
        <v>35</v>
      </c>
      <c r="G47" s="603" t="s">
        <v>387</v>
      </c>
      <c r="H47" s="595"/>
      <c r="I47" s="596"/>
      <c r="K47" s="602">
        <v>35</v>
      </c>
      <c r="L47" s="603" t="s">
        <v>387</v>
      </c>
      <c r="M47" s="595"/>
      <c r="N47" s="596"/>
      <c r="P47" s="602">
        <v>35</v>
      </c>
      <c r="Q47" s="603" t="s">
        <v>387</v>
      </c>
      <c r="R47" s="595"/>
      <c r="S47" s="596"/>
    </row>
    <row r="48" spans="1:25">
      <c r="A48" s="602">
        <v>36</v>
      </c>
      <c r="B48" s="603" t="s">
        <v>388</v>
      </c>
      <c r="C48" s="595"/>
      <c r="D48" s="596"/>
      <c r="E48" s="595"/>
      <c r="F48" s="602">
        <v>36</v>
      </c>
      <c r="G48" s="603" t="s">
        <v>388</v>
      </c>
      <c r="H48" s="595"/>
      <c r="I48" s="596"/>
      <c r="K48" s="602">
        <v>36</v>
      </c>
      <c r="L48" s="603" t="s">
        <v>388</v>
      </c>
      <c r="M48" s="595"/>
      <c r="N48" s="596"/>
      <c r="P48" s="602">
        <v>36</v>
      </c>
      <c r="Q48" s="603" t="s">
        <v>388</v>
      </c>
      <c r="R48" s="595"/>
      <c r="S48" s="596"/>
    </row>
    <row r="49" spans="1:19">
      <c r="A49" s="602">
        <v>37</v>
      </c>
      <c r="B49" s="603" t="s">
        <v>389</v>
      </c>
      <c r="C49" s="595"/>
      <c r="D49" s="596"/>
      <c r="E49" s="595"/>
      <c r="F49" s="602">
        <v>37</v>
      </c>
      <c r="G49" s="603" t="s">
        <v>389</v>
      </c>
      <c r="H49" s="595"/>
      <c r="I49" s="596"/>
      <c r="K49" s="602">
        <v>37</v>
      </c>
      <c r="L49" s="603" t="s">
        <v>389</v>
      </c>
      <c r="M49" s="595"/>
      <c r="N49" s="596"/>
      <c r="P49" s="602">
        <v>37</v>
      </c>
      <c r="Q49" s="603" t="s">
        <v>389</v>
      </c>
      <c r="R49" s="595"/>
      <c r="S49" s="596"/>
    </row>
    <row r="50" spans="1:19">
      <c r="A50" s="602">
        <v>38</v>
      </c>
      <c r="B50" s="603" t="s">
        <v>390</v>
      </c>
      <c r="C50" s="595"/>
      <c r="D50" s="596"/>
      <c r="E50" s="595"/>
      <c r="F50" s="602">
        <v>38</v>
      </c>
      <c r="G50" s="603" t="s">
        <v>390</v>
      </c>
      <c r="H50" s="595"/>
      <c r="I50" s="596"/>
      <c r="K50" s="602">
        <v>38</v>
      </c>
      <c r="L50" s="603" t="s">
        <v>390</v>
      </c>
      <c r="M50" s="595"/>
      <c r="N50" s="596"/>
      <c r="P50" s="602">
        <v>38</v>
      </c>
      <c r="Q50" s="603" t="s">
        <v>390</v>
      </c>
      <c r="R50" s="595"/>
      <c r="S50" s="596"/>
    </row>
    <row r="51" spans="1:19">
      <c r="A51" s="602">
        <v>39</v>
      </c>
      <c r="B51" s="603" t="s">
        <v>391</v>
      </c>
      <c r="C51" s="595"/>
      <c r="D51" s="596"/>
      <c r="E51" s="595"/>
      <c r="F51" s="602">
        <v>39</v>
      </c>
      <c r="G51" s="603" t="s">
        <v>391</v>
      </c>
      <c r="H51" s="595"/>
      <c r="I51" s="596"/>
      <c r="K51" s="602">
        <v>39</v>
      </c>
      <c r="L51" s="603" t="s">
        <v>391</v>
      </c>
      <c r="M51" s="595"/>
      <c r="N51" s="596"/>
      <c r="P51" s="602">
        <v>39</v>
      </c>
      <c r="Q51" s="603" t="s">
        <v>391</v>
      </c>
      <c r="R51" s="595"/>
      <c r="S51" s="596"/>
    </row>
    <row r="52" spans="1:19">
      <c r="A52" s="602">
        <v>40</v>
      </c>
      <c r="B52" s="603" t="s">
        <v>392</v>
      </c>
      <c r="C52" s="595"/>
      <c r="D52" s="596"/>
      <c r="E52" s="595"/>
      <c r="F52" s="602">
        <v>40</v>
      </c>
      <c r="G52" s="603" t="s">
        <v>392</v>
      </c>
      <c r="H52" s="595"/>
      <c r="I52" s="596"/>
      <c r="K52" s="602">
        <v>40</v>
      </c>
      <c r="L52" s="603" t="s">
        <v>392</v>
      </c>
      <c r="M52" s="595"/>
      <c r="N52" s="596"/>
      <c r="P52" s="602">
        <v>40</v>
      </c>
      <c r="Q52" s="603" t="s">
        <v>392</v>
      </c>
      <c r="R52" s="595"/>
      <c r="S52" s="596"/>
    </row>
    <row r="53" spans="1:19">
      <c r="A53" s="602">
        <v>41</v>
      </c>
      <c r="B53" s="603" t="s">
        <v>393</v>
      </c>
      <c r="C53" s="595"/>
      <c r="D53" s="596"/>
      <c r="E53" s="595"/>
      <c r="F53" s="602">
        <v>41</v>
      </c>
      <c r="G53" s="603" t="s">
        <v>393</v>
      </c>
      <c r="H53" s="595"/>
      <c r="I53" s="596"/>
      <c r="K53" s="602">
        <v>41</v>
      </c>
      <c r="L53" s="603" t="s">
        <v>393</v>
      </c>
      <c r="M53" s="595"/>
      <c r="N53" s="596"/>
      <c r="P53" s="602">
        <v>41</v>
      </c>
      <c r="Q53" s="603" t="s">
        <v>393</v>
      </c>
      <c r="R53" s="595"/>
      <c r="S53" s="596"/>
    </row>
    <row r="54" spans="1:19">
      <c r="A54" s="602">
        <v>42</v>
      </c>
      <c r="B54" s="603" t="s">
        <v>394</v>
      </c>
      <c r="C54" s="595"/>
      <c r="D54" s="596"/>
      <c r="E54" s="595"/>
      <c r="F54" s="602">
        <v>42</v>
      </c>
      <c r="G54" s="603" t="s">
        <v>394</v>
      </c>
      <c r="H54" s="595"/>
      <c r="I54" s="596"/>
      <c r="K54" s="602">
        <v>42</v>
      </c>
      <c r="L54" s="603" t="s">
        <v>394</v>
      </c>
      <c r="M54" s="595"/>
      <c r="N54" s="596"/>
      <c r="P54" s="602">
        <v>42</v>
      </c>
      <c r="Q54" s="603" t="s">
        <v>394</v>
      </c>
      <c r="R54" s="595"/>
      <c r="S54" s="596"/>
    </row>
    <row r="55" spans="1:19">
      <c r="A55" s="602">
        <v>43</v>
      </c>
      <c r="B55" s="603" t="s">
        <v>395</v>
      </c>
      <c r="C55" s="595"/>
      <c r="D55" s="596"/>
      <c r="E55" s="595"/>
      <c r="F55" s="602">
        <v>43</v>
      </c>
      <c r="G55" s="603" t="s">
        <v>395</v>
      </c>
      <c r="H55" s="595"/>
      <c r="I55" s="596"/>
      <c r="K55" s="602">
        <v>43</v>
      </c>
      <c r="L55" s="603" t="s">
        <v>395</v>
      </c>
      <c r="M55" s="595"/>
      <c r="N55" s="596"/>
      <c r="P55" s="602">
        <v>43</v>
      </c>
      <c r="Q55" s="603" t="s">
        <v>395</v>
      </c>
      <c r="R55" s="595"/>
      <c r="S55" s="596"/>
    </row>
    <row r="56" spans="1:19">
      <c r="A56" s="602">
        <v>44</v>
      </c>
      <c r="B56" s="603" t="s">
        <v>396</v>
      </c>
      <c r="C56" s="595"/>
      <c r="D56" s="596"/>
      <c r="E56" s="595"/>
      <c r="F56" s="602">
        <v>44</v>
      </c>
      <c r="G56" s="603" t="s">
        <v>396</v>
      </c>
      <c r="H56" s="595"/>
      <c r="I56" s="596"/>
      <c r="K56" s="602">
        <v>44</v>
      </c>
      <c r="L56" s="603" t="s">
        <v>396</v>
      </c>
      <c r="M56" s="595"/>
      <c r="N56" s="596"/>
      <c r="P56" s="602">
        <v>44</v>
      </c>
      <c r="Q56" s="603" t="s">
        <v>396</v>
      </c>
      <c r="R56" s="595"/>
      <c r="S56" s="596"/>
    </row>
    <row r="57" spans="1:19">
      <c r="A57" s="602">
        <v>45</v>
      </c>
      <c r="B57" s="603" t="s">
        <v>397</v>
      </c>
      <c r="C57" s="595"/>
      <c r="D57" s="596"/>
      <c r="E57" s="595"/>
      <c r="F57" s="602">
        <v>45</v>
      </c>
      <c r="G57" s="603" t="s">
        <v>397</v>
      </c>
      <c r="H57" s="595"/>
      <c r="I57" s="596"/>
      <c r="K57" s="602">
        <v>45</v>
      </c>
      <c r="L57" s="603" t="s">
        <v>397</v>
      </c>
      <c r="M57" s="595"/>
      <c r="N57" s="596"/>
      <c r="P57" s="602">
        <v>45</v>
      </c>
      <c r="Q57" s="603" t="s">
        <v>397</v>
      </c>
      <c r="R57" s="595"/>
      <c r="S57" s="596"/>
    </row>
    <row r="58" spans="1:19">
      <c r="A58" s="602">
        <v>46</v>
      </c>
      <c r="B58" s="603" t="s">
        <v>398</v>
      </c>
      <c r="C58" s="595"/>
      <c r="D58" s="596"/>
      <c r="E58" s="595"/>
      <c r="F58" s="602">
        <v>46</v>
      </c>
      <c r="G58" s="603" t="s">
        <v>398</v>
      </c>
      <c r="H58" s="595"/>
      <c r="I58" s="596"/>
      <c r="K58" s="602">
        <v>46</v>
      </c>
      <c r="L58" s="603" t="s">
        <v>398</v>
      </c>
      <c r="M58" s="595"/>
      <c r="N58" s="596"/>
      <c r="P58" s="602">
        <v>46</v>
      </c>
      <c r="Q58" s="603" t="s">
        <v>398</v>
      </c>
      <c r="R58" s="595"/>
      <c r="S58" s="596"/>
    </row>
    <row r="59" spans="1:19">
      <c r="A59" s="602">
        <v>47</v>
      </c>
      <c r="B59" s="603" t="s">
        <v>399</v>
      </c>
      <c r="C59" s="595"/>
      <c r="D59" s="596"/>
      <c r="E59" s="595"/>
      <c r="F59" s="602">
        <v>47</v>
      </c>
      <c r="G59" s="603" t="s">
        <v>399</v>
      </c>
      <c r="H59" s="595"/>
      <c r="I59" s="596"/>
      <c r="K59" s="602">
        <v>47</v>
      </c>
      <c r="L59" s="603" t="s">
        <v>399</v>
      </c>
      <c r="M59" s="595"/>
      <c r="N59" s="596"/>
      <c r="P59" s="602">
        <v>47</v>
      </c>
      <c r="Q59" s="603" t="s">
        <v>399</v>
      </c>
      <c r="R59" s="595"/>
      <c r="S59" s="596"/>
    </row>
    <row r="60" spans="1:19">
      <c r="A60" s="602">
        <v>48</v>
      </c>
      <c r="B60" s="603" t="s">
        <v>400</v>
      </c>
      <c r="C60" s="595"/>
      <c r="D60" s="596"/>
      <c r="E60" s="595"/>
      <c r="F60" s="602">
        <v>48</v>
      </c>
      <c r="G60" s="603" t="s">
        <v>400</v>
      </c>
      <c r="H60" s="595"/>
      <c r="I60" s="596"/>
      <c r="K60" s="602">
        <v>48</v>
      </c>
      <c r="L60" s="603" t="s">
        <v>400</v>
      </c>
      <c r="M60" s="595"/>
      <c r="N60" s="596"/>
      <c r="P60" s="602">
        <v>48</v>
      </c>
      <c r="Q60" s="603" t="s">
        <v>400</v>
      </c>
      <c r="R60" s="595"/>
      <c r="S60" s="596"/>
    </row>
    <row r="61" spans="1:19">
      <c r="A61" s="602">
        <v>49</v>
      </c>
      <c r="B61" s="603" t="s">
        <v>401</v>
      </c>
      <c r="C61" s="595"/>
      <c r="D61" s="596"/>
      <c r="E61" s="595"/>
      <c r="F61" s="602">
        <v>49</v>
      </c>
      <c r="G61" s="603" t="s">
        <v>401</v>
      </c>
      <c r="H61" s="595"/>
      <c r="I61" s="596"/>
      <c r="K61" s="602">
        <v>49</v>
      </c>
      <c r="L61" s="603" t="s">
        <v>401</v>
      </c>
      <c r="M61" s="595"/>
      <c r="N61" s="596"/>
      <c r="P61" s="602">
        <v>49</v>
      </c>
      <c r="Q61" s="603" t="s">
        <v>401</v>
      </c>
      <c r="R61" s="595"/>
      <c r="S61" s="596"/>
    </row>
    <row r="62" spans="1:19">
      <c r="A62" s="602">
        <v>50</v>
      </c>
      <c r="B62" s="603" t="s">
        <v>402</v>
      </c>
      <c r="C62" s="595"/>
      <c r="D62" s="596"/>
      <c r="E62" s="595"/>
      <c r="F62" s="602">
        <v>50</v>
      </c>
      <c r="G62" s="603" t="s">
        <v>402</v>
      </c>
      <c r="H62" s="595"/>
      <c r="I62" s="596"/>
      <c r="K62" s="602">
        <v>50</v>
      </c>
      <c r="L62" s="603" t="s">
        <v>402</v>
      </c>
      <c r="M62" s="595"/>
      <c r="N62" s="596"/>
      <c r="P62" s="602">
        <v>50</v>
      </c>
      <c r="Q62" s="603" t="s">
        <v>402</v>
      </c>
      <c r="R62" s="595"/>
      <c r="S62" s="596"/>
    </row>
    <row r="63" spans="1:19">
      <c r="A63" s="602">
        <v>51</v>
      </c>
      <c r="B63" s="603" t="s">
        <v>403</v>
      </c>
      <c r="C63" s="595"/>
      <c r="D63" s="596"/>
      <c r="E63" s="595"/>
      <c r="F63" s="602">
        <v>51</v>
      </c>
      <c r="G63" s="603" t="s">
        <v>403</v>
      </c>
      <c r="H63" s="595"/>
      <c r="I63" s="596"/>
      <c r="K63" s="602">
        <v>51</v>
      </c>
      <c r="L63" s="603" t="s">
        <v>403</v>
      </c>
      <c r="M63" s="595"/>
      <c r="N63" s="596"/>
      <c r="P63" s="602">
        <v>51</v>
      </c>
      <c r="Q63" s="603" t="s">
        <v>403</v>
      </c>
      <c r="R63" s="595"/>
      <c r="S63" s="596"/>
    </row>
    <row r="64" spans="1:19">
      <c r="A64" s="602">
        <v>52</v>
      </c>
      <c r="B64" s="603" t="s">
        <v>404</v>
      </c>
      <c r="C64" s="595"/>
      <c r="D64" s="596"/>
      <c r="E64" s="595"/>
      <c r="F64" s="602">
        <v>52</v>
      </c>
      <c r="G64" s="603" t="s">
        <v>404</v>
      </c>
      <c r="H64" s="595"/>
      <c r="I64" s="596"/>
      <c r="K64" s="602">
        <v>52</v>
      </c>
      <c r="L64" s="603" t="s">
        <v>404</v>
      </c>
      <c r="M64" s="595"/>
      <c r="N64" s="596"/>
      <c r="P64" s="602">
        <v>52</v>
      </c>
      <c r="Q64" s="603" t="s">
        <v>404</v>
      </c>
      <c r="R64" s="595"/>
      <c r="S64" s="596"/>
    </row>
    <row r="65" spans="1:19">
      <c r="A65" s="602">
        <v>53</v>
      </c>
      <c r="B65" s="603" t="s">
        <v>405</v>
      </c>
      <c r="C65" s="595"/>
      <c r="D65" s="596"/>
      <c r="E65" s="595"/>
      <c r="F65" s="602">
        <v>53</v>
      </c>
      <c r="G65" s="603" t="s">
        <v>405</v>
      </c>
      <c r="H65" s="595"/>
      <c r="I65" s="596"/>
      <c r="K65" s="602">
        <v>53</v>
      </c>
      <c r="L65" s="603" t="s">
        <v>405</v>
      </c>
      <c r="M65" s="595"/>
      <c r="N65" s="596"/>
      <c r="P65" s="602">
        <v>53</v>
      </c>
      <c r="Q65" s="603" t="s">
        <v>405</v>
      </c>
      <c r="R65" s="595"/>
      <c r="S65" s="596"/>
    </row>
    <row r="66" spans="1:19">
      <c r="A66" s="602">
        <v>54</v>
      </c>
      <c r="B66" s="603" t="s">
        <v>406</v>
      </c>
      <c r="C66" s="595"/>
      <c r="D66" s="596"/>
      <c r="E66" s="595"/>
      <c r="F66" s="602">
        <v>54</v>
      </c>
      <c r="G66" s="603" t="s">
        <v>406</v>
      </c>
      <c r="H66" s="595"/>
      <c r="I66" s="596"/>
      <c r="K66" s="602">
        <v>54</v>
      </c>
      <c r="L66" s="603" t="s">
        <v>406</v>
      </c>
      <c r="M66" s="595"/>
      <c r="N66" s="596"/>
      <c r="P66" s="602">
        <v>54</v>
      </c>
      <c r="Q66" s="603" t="s">
        <v>406</v>
      </c>
      <c r="R66" s="595"/>
      <c r="S66" s="596"/>
    </row>
    <row r="67" spans="1:19">
      <c r="A67" s="602">
        <v>55</v>
      </c>
      <c r="B67" s="603" t="s">
        <v>407</v>
      </c>
      <c r="C67" s="595"/>
      <c r="D67" s="596"/>
      <c r="E67" s="595"/>
      <c r="F67" s="602">
        <v>55</v>
      </c>
      <c r="G67" s="603" t="s">
        <v>407</v>
      </c>
      <c r="H67" s="595"/>
      <c r="I67" s="596"/>
      <c r="K67" s="602">
        <v>55</v>
      </c>
      <c r="L67" s="603" t="s">
        <v>407</v>
      </c>
      <c r="M67" s="595"/>
      <c r="N67" s="596"/>
      <c r="P67" s="602">
        <v>55</v>
      </c>
      <c r="Q67" s="603" t="s">
        <v>407</v>
      </c>
      <c r="R67" s="595"/>
      <c r="S67" s="596"/>
    </row>
    <row r="68" spans="1:19">
      <c r="A68" s="602">
        <v>56</v>
      </c>
      <c r="B68" s="603" t="s">
        <v>408</v>
      </c>
      <c r="C68" s="595"/>
      <c r="D68" s="596"/>
      <c r="E68" s="595"/>
      <c r="F68" s="602">
        <v>56</v>
      </c>
      <c r="G68" s="603" t="s">
        <v>408</v>
      </c>
      <c r="H68" s="595"/>
      <c r="I68" s="596"/>
      <c r="K68" s="602">
        <v>56</v>
      </c>
      <c r="L68" s="603" t="s">
        <v>408</v>
      </c>
      <c r="M68" s="595"/>
      <c r="N68" s="596"/>
      <c r="P68" s="602">
        <v>56</v>
      </c>
      <c r="Q68" s="603" t="s">
        <v>408</v>
      </c>
      <c r="R68" s="595"/>
      <c r="S68" s="596"/>
    </row>
    <row r="69" spans="1:19">
      <c r="A69" s="602">
        <v>57</v>
      </c>
      <c r="B69" s="603" t="s">
        <v>409</v>
      </c>
      <c r="C69" s="595"/>
      <c r="D69" s="596"/>
      <c r="E69" s="595"/>
      <c r="F69" s="602">
        <v>57</v>
      </c>
      <c r="G69" s="603" t="s">
        <v>409</v>
      </c>
      <c r="H69" s="595"/>
      <c r="I69" s="596"/>
      <c r="K69" s="602">
        <v>57</v>
      </c>
      <c r="L69" s="603" t="s">
        <v>409</v>
      </c>
      <c r="M69" s="595"/>
      <c r="N69" s="596"/>
      <c r="P69" s="602">
        <v>57</v>
      </c>
      <c r="Q69" s="603" t="s">
        <v>409</v>
      </c>
      <c r="R69" s="595"/>
      <c r="S69" s="596"/>
    </row>
    <row r="70" spans="1:19">
      <c r="A70" s="602">
        <v>58</v>
      </c>
      <c r="B70" s="603" t="s">
        <v>410</v>
      </c>
      <c r="C70" s="595"/>
      <c r="D70" s="596"/>
      <c r="E70" s="595"/>
      <c r="F70" s="602">
        <v>58</v>
      </c>
      <c r="G70" s="603" t="s">
        <v>410</v>
      </c>
      <c r="H70" s="595"/>
      <c r="I70" s="596"/>
      <c r="K70" s="602">
        <v>58</v>
      </c>
      <c r="L70" s="603" t="s">
        <v>410</v>
      </c>
      <c r="M70" s="595"/>
      <c r="N70" s="596"/>
      <c r="P70" s="602">
        <v>58</v>
      </c>
      <c r="Q70" s="603" t="s">
        <v>410</v>
      </c>
      <c r="R70" s="595"/>
      <c r="S70" s="596"/>
    </row>
    <row r="71" spans="1:19">
      <c r="A71" s="602">
        <v>59</v>
      </c>
      <c r="B71" s="603" t="s">
        <v>411</v>
      </c>
      <c r="C71" s="595"/>
      <c r="D71" s="596"/>
      <c r="E71" s="595"/>
      <c r="F71" s="602">
        <v>59</v>
      </c>
      <c r="G71" s="603" t="s">
        <v>411</v>
      </c>
      <c r="H71" s="595"/>
      <c r="I71" s="596"/>
      <c r="K71" s="602">
        <v>59</v>
      </c>
      <c r="L71" s="603" t="s">
        <v>411</v>
      </c>
      <c r="M71" s="595"/>
      <c r="N71" s="596"/>
      <c r="P71" s="602">
        <v>59</v>
      </c>
      <c r="Q71" s="603" t="s">
        <v>411</v>
      </c>
      <c r="R71" s="595"/>
      <c r="S71" s="596"/>
    </row>
    <row r="72" spans="1:19">
      <c r="A72" s="602">
        <v>60</v>
      </c>
      <c r="B72" s="603" t="s">
        <v>412</v>
      </c>
      <c r="C72" s="595"/>
      <c r="D72" s="596"/>
      <c r="E72" s="595"/>
      <c r="F72" s="602">
        <v>60</v>
      </c>
      <c r="G72" s="603" t="s">
        <v>412</v>
      </c>
      <c r="H72" s="595"/>
      <c r="I72" s="596"/>
      <c r="K72" s="602">
        <v>60</v>
      </c>
      <c r="L72" s="603" t="s">
        <v>412</v>
      </c>
      <c r="M72" s="595"/>
      <c r="N72" s="596"/>
      <c r="P72" s="602">
        <v>60</v>
      </c>
      <c r="Q72" s="603" t="s">
        <v>412</v>
      </c>
      <c r="R72" s="595"/>
      <c r="S72" s="596"/>
    </row>
    <row r="73" spans="1:19">
      <c r="A73" s="602">
        <v>61</v>
      </c>
      <c r="B73" s="603" t="s">
        <v>413</v>
      </c>
      <c r="C73" s="595"/>
      <c r="D73" s="596"/>
      <c r="E73" s="595"/>
      <c r="F73" s="602">
        <v>61</v>
      </c>
      <c r="G73" s="603" t="s">
        <v>413</v>
      </c>
      <c r="H73" s="595"/>
      <c r="I73" s="596"/>
      <c r="K73" s="602">
        <v>61</v>
      </c>
      <c r="L73" s="603" t="s">
        <v>413</v>
      </c>
      <c r="M73" s="595"/>
      <c r="N73" s="596"/>
      <c r="P73" s="602">
        <v>61</v>
      </c>
      <c r="Q73" s="603" t="s">
        <v>413</v>
      </c>
      <c r="R73" s="595"/>
      <c r="S73" s="596"/>
    </row>
    <row r="74" spans="1:19">
      <c r="A74" s="602">
        <v>62</v>
      </c>
      <c r="B74" s="603" t="s">
        <v>414</v>
      </c>
      <c r="C74" s="595"/>
      <c r="D74" s="596"/>
      <c r="E74" s="595"/>
      <c r="F74" s="602">
        <v>62</v>
      </c>
      <c r="G74" s="603" t="s">
        <v>414</v>
      </c>
      <c r="H74" s="595"/>
      <c r="I74" s="596"/>
      <c r="K74" s="602">
        <v>62</v>
      </c>
      <c r="L74" s="603" t="s">
        <v>414</v>
      </c>
      <c r="M74" s="595"/>
      <c r="N74" s="596"/>
      <c r="P74" s="602">
        <v>62</v>
      </c>
      <c r="Q74" s="603" t="s">
        <v>414</v>
      </c>
      <c r="R74" s="595"/>
      <c r="S74" s="596"/>
    </row>
    <row r="75" spans="1:19">
      <c r="A75" s="602">
        <v>63</v>
      </c>
      <c r="B75" s="603" t="s">
        <v>415</v>
      </c>
      <c r="C75" s="595"/>
      <c r="D75" s="596"/>
      <c r="E75" s="595"/>
      <c r="F75" s="602">
        <v>63</v>
      </c>
      <c r="G75" s="603" t="s">
        <v>415</v>
      </c>
      <c r="H75" s="595"/>
      <c r="I75" s="596"/>
      <c r="K75" s="602">
        <v>63</v>
      </c>
      <c r="L75" s="603" t="s">
        <v>415</v>
      </c>
      <c r="M75" s="595"/>
      <c r="N75" s="596"/>
      <c r="P75" s="602">
        <v>63</v>
      </c>
      <c r="Q75" s="603" t="s">
        <v>415</v>
      </c>
      <c r="R75" s="595"/>
      <c r="S75" s="596"/>
    </row>
    <row r="76" spans="1:19">
      <c r="A76" s="602">
        <v>64</v>
      </c>
      <c r="B76" s="603" t="s">
        <v>416</v>
      </c>
      <c r="C76" s="595"/>
      <c r="D76" s="596"/>
      <c r="E76" s="595"/>
      <c r="F76" s="602">
        <v>64</v>
      </c>
      <c r="G76" s="603" t="s">
        <v>416</v>
      </c>
      <c r="H76" s="595"/>
      <c r="I76" s="596"/>
      <c r="K76" s="602">
        <v>64</v>
      </c>
      <c r="L76" s="603" t="s">
        <v>416</v>
      </c>
      <c r="M76" s="595"/>
      <c r="N76" s="596"/>
      <c r="P76" s="602">
        <v>64</v>
      </c>
      <c r="Q76" s="603" t="s">
        <v>416</v>
      </c>
      <c r="R76" s="595"/>
      <c r="S76" s="596"/>
    </row>
    <row r="77" spans="1:19">
      <c r="A77" s="602">
        <v>65</v>
      </c>
      <c r="B77" s="603" t="s">
        <v>417</v>
      </c>
      <c r="C77" s="595"/>
      <c r="D77" s="596"/>
      <c r="E77" s="595"/>
      <c r="F77" s="602">
        <v>65</v>
      </c>
      <c r="G77" s="603" t="s">
        <v>417</v>
      </c>
      <c r="H77" s="595"/>
      <c r="I77" s="596"/>
      <c r="K77" s="602">
        <v>65</v>
      </c>
      <c r="L77" s="603" t="s">
        <v>417</v>
      </c>
      <c r="M77" s="595"/>
      <c r="N77" s="596"/>
      <c r="P77" s="602">
        <v>65</v>
      </c>
      <c r="Q77" s="603" t="s">
        <v>417</v>
      </c>
      <c r="R77" s="595"/>
      <c r="S77" s="596"/>
    </row>
    <row r="78" spans="1:19">
      <c r="A78" s="602">
        <v>66</v>
      </c>
      <c r="B78" s="603" t="s">
        <v>418</v>
      </c>
      <c r="C78" s="595"/>
      <c r="D78" s="596"/>
      <c r="E78" s="595"/>
      <c r="F78" s="602">
        <v>66</v>
      </c>
      <c r="G78" s="603" t="s">
        <v>418</v>
      </c>
      <c r="H78" s="595"/>
      <c r="I78" s="596"/>
      <c r="K78" s="602">
        <v>66</v>
      </c>
      <c r="L78" s="603" t="s">
        <v>418</v>
      </c>
      <c r="M78" s="595"/>
      <c r="N78" s="596"/>
      <c r="P78" s="602">
        <v>66</v>
      </c>
      <c r="Q78" s="603" t="s">
        <v>418</v>
      </c>
      <c r="R78" s="595"/>
      <c r="S78" s="596"/>
    </row>
    <row r="79" spans="1:19">
      <c r="A79" s="602">
        <v>67</v>
      </c>
      <c r="B79" s="603" t="s">
        <v>419</v>
      </c>
      <c r="C79" s="595"/>
      <c r="D79" s="596"/>
      <c r="E79" s="595"/>
      <c r="F79" s="602">
        <v>67</v>
      </c>
      <c r="G79" s="603" t="s">
        <v>419</v>
      </c>
      <c r="H79" s="595"/>
      <c r="I79" s="596"/>
      <c r="K79" s="602">
        <v>67</v>
      </c>
      <c r="L79" s="603" t="s">
        <v>419</v>
      </c>
      <c r="M79" s="595"/>
      <c r="N79" s="596"/>
      <c r="P79" s="602">
        <v>67</v>
      </c>
      <c r="Q79" s="603" t="s">
        <v>419</v>
      </c>
      <c r="R79" s="595"/>
      <c r="S79" s="596"/>
    </row>
    <row r="80" spans="1:19">
      <c r="A80" s="602">
        <v>68</v>
      </c>
      <c r="B80" s="603" t="s">
        <v>420</v>
      </c>
      <c r="C80" s="595"/>
      <c r="D80" s="596"/>
      <c r="E80" s="595"/>
      <c r="F80" s="602">
        <v>68</v>
      </c>
      <c r="G80" s="603" t="s">
        <v>420</v>
      </c>
      <c r="H80" s="595"/>
      <c r="I80" s="596"/>
      <c r="K80" s="602">
        <v>68</v>
      </c>
      <c r="L80" s="603" t="s">
        <v>420</v>
      </c>
      <c r="M80" s="595"/>
      <c r="N80" s="596"/>
      <c r="P80" s="602">
        <v>68</v>
      </c>
      <c r="Q80" s="603" t="s">
        <v>420</v>
      </c>
      <c r="R80" s="595"/>
      <c r="S80" s="596"/>
    </row>
    <row r="81" spans="1:19">
      <c r="A81" s="602">
        <v>69</v>
      </c>
      <c r="B81" s="603" t="s">
        <v>421</v>
      </c>
      <c r="C81" s="595"/>
      <c r="D81" s="596"/>
      <c r="E81" s="595"/>
      <c r="F81" s="602">
        <v>69</v>
      </c>
      <c r="G81" s="603" t="s">
        <v>421</v>
      </c>
      <c r="H81" s="595"/>
      <c r="I81" s="596"/>
      <c r="K81" s="602">
        <v>69</v>
      </c>
      <c r="L81" s="603" t="s">
        <v>421</v>
      </c>
      <c r="M81" s="595"/>
      <c r="N81" s="596"/>
      <c r="P81" s="602">
        <v>69</v>
      </c>
      <c r="Q81" s="603" t="s">
        <v>421</v>
      </c>
      <c r="R81" s="595"/>
      <c r="S81" s="596"/>
    </row>
    <row r="82" spans="1:19">
      <c r="A82" s="602">
        <v>70</v>
      </c>
      <c r="B82" s="603" t="s">
        <v>422</v>
      </c>
      <c r="C82" s="595"/>
      <c r="D82" s="596"/>
      <c r="E82" s="595"/>
      <c r="F82" s="602">
        <v>70</v>
      </c>
      <c r="G82" s="603" t="s">
        <v>422</v>
      </c>
      <c r="H82" s="595"/>
      <c r="I82" s="596"/>
      <c r="K82" s="602">
        <v>70</v>
      </c>
      <c r="L82" s="603" t="s">
        <v>422</v>
      </c>
      <c r="M82" s="595"/>
      <c r="N82" s="596"/>
      <c r="P82" s="602">
        <v>70</v>
      </c>
      <c r="Q82" s="603" t="s">
        <v>422</v>
      </c>
      <c r="R82" s="595"/>
      <c r="S82" s="596"/>
    </row>
    <row r="83" spans="1:19">
      <c r="A83" s="602">
        <v>71</v>
      </c>
      <c r="B83" s="603" t="s">
        <v>423</v>
      </c>
      <c r="C83" s="595"/>
      <c r="D83" s="596"/>
      <c r="E83" s="595"/>
      <c r="F83" s="602">
        <v>71</v>
      </c>
      <c r="G83" s="603" t="s">
        <v>423</v>
      </c>
      <c r="H83" s="595"/>
      <c r="I83" s="596"/>
      <c r="K83" s="602">
        <v>71</v>
      </c>
      <c r="L83" s="603" t="s">
        <v>423</v>
      </c>
      <c r="M83" s="595"/>
      <c r="N83" s="596"/>
      <c r="P83" s="602">
        <v>71</v>
      </c>
      <c r="Q83" s="603" t="s">
        <v>423</v>
      </c>
      <c r="R83" s="595"/>
      <c r="S83" s="596"/>
    </row>
    <row r="84" spans="1:19">
      <c r="A84" s="602">
        <v>72</v>
      </c>
      <c r="B84" s="603" t="s">
        <v>424</v>
      </c>
      <c r="C84" s="595"/>
      <c r="D84" s="596"/>
      <c r="E84" s="595"/>
      <c r="F84" s="602">
        <v>72</v>
      </c>
      <c r="G84" s="603" t="s">
        <v>424</v>
      </c>
      <c r="H84" s="595"/>
      <c r="I84" s="596"/>
      <c r="K84" s="602">
        <v>72</v>
      </c>
      <c r="L84" s="603" t="s">
        <v>424</v>
      </c>
      <c r="M84" s="595"/>
      <c r="N84" s="596"/>
      <c r="P84" s="602">
        <v>72</v>
      </c>
      <c r="Q84" s="603" t="s">
        <v>424</v>
      </c>
      <c r="R84" s="595"/>
      <c r="S84" s="596"/>
    </row>
    <row r="85" spans="1:19">
      <c r="A85" s="602">
        <v>73</v>
      </c>
      <c r="B85" s="603" t="s">
        <v>425</v>
      </c>
      <c r="C85" s="595"/>
      <c r="D85" s="596"/>
      <c r="E85" s="595"/>
      <c r="F85" s="602">
        <v>73</v>
      </c>
      <c r="G85" s="603" t="s">
        <v>425</v>
      </c>
      <c r="H85" s="595"/>
      <c r="I85" s="596"/>
      <c r="K85" s="602">
        <v>73</v>
      </c>
      <c r="L85" s="603" t="s">
        <v>425</v>
      </c>
      <c r="M85" s="595"/>
      <c r="N85" s="596"/>
      <c r="P85" s="602">
        <v>73</v>
      </c>
      <c r="Q85" s="603" t="s">
        <v>425</v>
      </c>
      <c r="R85" s="595"/>
      <c r="S85" s="596"/>
    </row>
    <row r="86" spans="1:19">
      <c r="A86" s="602">
        <v>74</v>
      </c>
      <c r="B86" s="603" t="s">
        <v>426</v>
      </c>
      <c r="C86" s="595"/>
      <c r="D86" s="596"/>
      <c r="E86" s="595"/>
      <c r="F86" s="602">
        <v>74</v>
      </c>
      <c r="G86" s="603" t="s">
        <v>426</v>
      </c>
      <c r="H86" s="595"/>
      <c r="I86" s="596"/>
      <c r="K86" s="602">
        <v>74</v>
      </c>
      <c r="L86" s="603" t="s">
        <v>426</v>
      </c>
      <c r="M86" s="595"/>
      <c r="N86" s="596"/>
      <c r="P86" s="602">
        <v>74</v>
      </c>
      <c r="Q86" s="603" t="s">
        <v>426</v>
      </c>
      <c r="R86" s="595"/>
      <c r="S86" s="596"/>
    </row>
    <row r="87" spans="1:19">
      <c r="A87" s="602">
        <v>75</v>
      </c>
      <c r="B87" s="603" t="s">
        <v>427</v>
      </c>
      <c r="C87" s="595"/>
      <c r="D87" s="596"/>
      <c r="E87" s="595"/>
      <c r="F87" s="602">
        <v>75</v>
      </c>
      <c r="G87" s="603" t="s">
        <v>427</v>
      </c>
      <c r="H87" s="595"/>
      <c r="I87" s="596"/>
      <c r="K87" s="602">
        <v>75</v>
      </c>
      <c r="L87" s="603" t="s">
        <v>427</v>
      </c>
      <c r="M87" s="595"/>
      <c r="N87" s="596"/>
      <c r="P87" s="602">
        <v>75</v>
      </c>
      <c r="Q87" s="603" t="s">
        <v>427</v>
      </c>
      <c r="R87" s="595"/>
      <c r="S87" s="596"/>
    </row>
    <row r="88" spans="1:19">
      <c r="A88" s="602">
        <v>76</v>
      </c>
      <c r="B88" s="603" t="s">
        <v>428</v>
      </c>
      <c r="C88" s="595"/>
      <c r="D88" s="596"/>
      <c r="E88" s="595"/>
      <c r="F88" s="602">
        <v>76</v>
      </c>
      <c r="G88" s="603" t="s">
        <v>428</v>
      </c>
      <c r="H88" s="595"/>
      <c r="I88" s="596"/>
      <c r="K88" s="602">
        <v>76</v>
      </c>
      <c r="L88" s="603" t="s">
        <v>428</v>
      </c>
      <c r="M88" s="595"/>
      <c r="N88" s="596"/>
      <c r="P88" s="602">
        <v>76</v>
      </c>
      <c r="Q88" s="603" t="s">
        <v>428</v>
      </c>
      <c r="R88" s="595"/>
      <c r="S88" s="596"/>
    </row>
    <row r="89" spans="1:19">
      <c r="A89" s="602">
        <v>77</v>
      </c>
      <c r="B89" s="603" t="s">
        <v>429</v>
      </c>
      <c r="C89" s="595"/>
      <c r="D89" s="596"/>
      <c r="E89" s="595"/>
      <c r="F89" s="602">
        <v>77</v>
      </c>
      <c r="G89" s="603" t="s">
        <v>429</v>
      </c>
      <c r="H89" s="595"/>
      <c r="I89" s="596"/>
      <c r="K89" s="602">
        <v>77</v>
      </c>
      <c r="L89" s="603" t="s">
        <v>429</v>
      </c>
      <c r="M89" s="595"/>
      <c r="N89" s="596"/>
      <c r="P89" s="602">
        <v>77</v>
      </c>
      <c r="Q89" s="603" t="s">
        <v>429</v>
      </c>
      <c r="R89" s="595"/>
      <c r="S89" s="596"/>
    </row>
    <row r="90" spans="1:19">
      <c r="A90" s="602">
        <v>78</v>
      </c>
      <c r="B90" s="603" t="s">
        <v>430</v>
      </c>
      <c r="C90" s="595"/>
      <c r="D90" s="596"/>
      <c r="E90" s="595"/>
      <c r="F90" s="602">
        <v>78</v>
      </c>
      <c r="G90" s="603" t="s">
        <v>430</v>
      </c>
      <c r="H90" s="595"/>
      <c r="I90" s="596"/>
      <c r="K90" s="602">
        <v>78</v>
      </c>
      <c r="L90" s="603" t="s">
        <v>430</v>
      </c>
      <c r="M90" s="595"/>
      <c r="N90" s="596"/>
      <c r="P90" s="602">
        <v>78</v>
      </c>
      <c r="Q90" s="603" t="s">
        <v>430</v>
      </c>
      <c r="R90" s="595"/>
      <c r="S90" s="596"/>
    </row>
    <row r="91" spans="1:19">
      <c r="A91" s="602">
        <v>79</v>
      </c>
      <c r="B91" s="603" t="s">
        <v>431</v>
      </c>
      <c r="C91" s="595"/>
      <c r="D91" s="596"/>
      <c r="E91" s="595"/>
      <c r="F91" s="602">
        <v>79</v>
      </c>
      <c r="G91" s="603" t="s">
        <v>431</v>
      </c>
      <c r="H91" s="595"/>
      <c r="I91" s="596"/>
      <c r="K91" s="602">
        <v>79</v>
      </c>
      <c r="L91" s="603" t="s">
        <v>431</v>
      </c>
      <c r="M91" s="595"/>
      <c r="N91" s="596"/>
      <c r="P91" s="602">
        <v>79</v>
      </c>
      <c r="Q91" s="603" t="s">
        <v>431</v>
      </c>
      <c r="R91" s="595"/>
      <c r="S91" s="596"/>
    </row>
    <row r="92" spans="1:19">
      <c r="A92" s="602">
        <v>80</v>
      </c>
      <c r="B92" s="603" t="s">
        <v>432</v>
      </c>
      <c r="C92" s="595"/>
      <c r="D92" s="596"/>
      <c r="E92" s="595"/>
      <c r="F92" s="602">
        <v>80</v>
      </c>
      <c r="G92" s="603" t="s">
        <v>432</v>
      </c>
      <c r="H92" s="595"/>
      <c r="I92" s="596"/>
      <c r="K92" s="602">
        <v>80</v>
      </c>
      <c r="L92" s="603" t="s">
        <v>432</v>
      </c>
      <c r="M92" s="595"/>
      <c r="N92" s="596"/>
      <c r="P92" s="602">
        <v>80</v>
      </c>
      <c r="Q92" s="603" t="s">
        <v>432</v>
      </c>
      <c r="R92" s="595"/>
      <c r="S92" s="596"/>
    </row>
    <row r="93" spans="1:19">
      <c r="A93" s="602">
        <v>81</v>
      </c>
      <c r="B93" s="603" t="s">
        <v>433</v>
      </c>
      <c r="C93" s="595"/>
      <c r="D93" s="596"/>
      <c r="E93" s="595"/>
      <c r="F93" s="602">
        <v>81</v>
      </c>
      <c r="G93" s="603" t="s">
        <v>433</v>
      </c>
      <c r="H93" s="595"/>
      <c r="I93" s="596"/>
      <c r="K93" s="602">
        <v>81</v>
      </c>
      <c r="L93" s="603" t="s">
        <v>433</v>
      </c>
      <c r="M93" s="595"/>
      <c r="N93" s="596"/>
      <c r="P93" s="602">
        <v>81</v>
      </c>
      <c r="Q93" s="603" t="s">
        <v>433</v>
      </c>
      <c r="R93" s="595"/>
      <c r="S93" s="596"/>
    </row>
    <row r="94" spans="1:19">
      <c r="A94" s="602">
        <v>82</v>
      </c>
      <c r="B94" s="603" t="s">
        <v>434</v>
      </c>
      <c r="C94" s="595"/>
      <c r="D94" s="596"/>
      <c r="E94" s="595"/>
      <c r="F94" s="602">
        <v>82</v>
      </c>
      <c r="G94" s="603" t="s">
        <v>434</v>
      </c>
      <c r="H94" s="595"/>
      <c r="I94" s="596"/>
      <c r="K94" s="602">
        <v>82</v>
      </c>
      <c r="L94" s="603" t="s">
        <v>434</v>
      </c>
      <c r="M94" s="595"/>
      <c r="N94" s="596"/>
      <c r="P94" s="602">
        <v>82</v>
      </c>
      <c r="Q94" s="603" t="s">
        <v>434</v>
      </c>
      <c r="R94" s="595"/>
      <c r="S94" s="596"/>
    </row>
    <row r="95" spans="1:19">
      <c r="A95" s="602">
        <v>83</v>
      </c>
      <c r="B95" s="603" t="s">
        <v>435</v>
      </c>
      <c r="C95" s="595"/>
      <c r="D95" s="596"/>
      <c r="E95" s="595"/>
      <c r="F95" s="602">
        <v>83</v>
      </c>
      <c r="G95" s="603" t="s">
        <v>435</v>
      </c>
      <c r="H95" s="595"/>
      <c r="I95" s="596"/>
      <c r="K95" s="602">
        <v>83</v>
      </c>
      <c r="L95" s="603" t="s">
        <v>435</v>
      </c>
      <c r="M95" s="595"/>
      <c r="N95" s="596"/>
      <c r="P95" s="602">
        <v>83</v>
      </c>
      <c r="Q95" s="603" t="s">
        <v>435</v>
      </c>
      <c r="R95" s="595"/>
      <c r="S95" s="596"/>
    </row>
    <row r="96" spans="1:19">
      <c r="A96" s="602">
        <v>84</v>
      </c>
      <c r="B96" s="603" t="s">
        <v>436</v>
      </c>
      <c r="C96" s="595"/>
      <c r="D96" s="596"/>
      <c r="E96" s="595"/>
      <c r="F96" s="602">
        <v>84</v>
      </c>
      <c r="G96" s="603" t="s">
        <v>436</v>
      </c>
      <c r="H96" s="595"/>
      <c r="I96" s="596"/>
      <c r="K96" s="602">
        <v>84</v>
      </c>
      <c r="L96" s="603" t="s">
        <v>436</v>
      </c>
      <c r="M96" s="595"/>
      <c r="N96" s="596"/>
      <c r="P96" s="602">
        <v>84</v>
      </c>
      <c r="Q96" s="603" t="s">
        <v>436</v>
      </c>
      <c r="R96" s="595"/>
      <c r="S96" s="596"/>
    </row>
    <row r="97" spans="1:19">
      <c r="A97" s="602">
        <v>85</v>
      </c>
      <c r="B97" s="603" t="s">
        <v>437</v>
      </c>
      <c r="C97" s="595"/>
      <c r="D97" s="596"/>
      <c r="E97" s="595"/>
      <c r="F97" s="602">
        <v>85</v>
      </c>
      <c r="G97" s="603" t="s">
        <v>437</v>
      </c>
      <c r="H97" s="595"/>
      <c r="I97" s="596"/>
      <c r="K97" s="602">
        <v>85</v>
      </c>
      <c r="L97" s="603" t="s">
        <v>437</v>
      </c>
      <c r="M97" s="595"/>
      <c r="N97" s="596"/>
      <c r="P97" s="602">
        <v>85</v>
      </c>
      <c r="Q97" s="603" t="s">
        <v>437</v>
      </c>
      <c r="R97" s="595"/>
      <c r="S97" s="596"/>
    </row>
    <row r="98" spans="1:19">
      <c r="A98" s="602">
        <v>86</v>
      </c>
      <c r="B98" s="603" t="s">
        <v>438</v>
      </c>
      <c r="C98" s="595"/>
      <c r="D98" s="596"/>
      <c r="E98" s="595"/>
      <c r="F98" s="602">
        <v>86</v>
      </c>
      <c r="G98" s="603" t="s">
        <v>438</v>
      </c>
      <c r="H98" s="595"/>
      <c r="I98" s="596"/>
      <c r="K98" s="602">
        <v>86</v>
      </c>
      <c r="L98" s="603" t="s">
        <v>438</v>
      </c>
      <c r="M98" s="595"/>
      <c r="N98" s="596"/>
      <c r="P98" s="602">
        <v>86</v>
      </c>
      <c r="Q98" s="603" t="s">
        <v>438</v>
      </c>
      <c r="R98" s="595"/>
      <c r="S98" s="596"/>
    </row>
    <row r="99" spans="1:19">
      <c r="A99" s="602">
        <v>87</v>
      </c>
      <c r="B99" s="603" t="s">
        <v>439</v>
      </c>
      <c r="C99" s="595"/>
      <c r="D99" s="596"/>
      <c r="E99" s="595"/>
      <c r="F99" s="602">
        <v>87</v>
      </c>
      <c r="G99" s="603" t="s">
        <v>439</v>
      </c>
      <c r="H99" s="595"/>
      <c r="I99" s="596"/>
      <c r="K99" s="602">
        <v>87</v>
      </c>
      <c r="L99" s="603" t="s">
        <v>439</v>
      </c>
      <c r="M99" s="595"/>
      <c r="N99" s="596"/>
      <c r="P99" s="602">
        <v>87</v>
      </c>
      <c r="Q99" s="603" t="s">
        <v>439</v>
      </c>
      <c r="R99" s="595"/>
      <c r="S99" s="596"/>
    </row>
    <row r="100" spans="1:19">
      <c r="A100" s="602">
        <v>88</v>
      </c>
      <c r="B100" s="603" t="s">
        <v>440</v>
      </c>
      <c r="C100" s="595"/>
      <c r="D100" s="596"/>
      <c r="E100" s="595"/>
      <c r="F100" s="602">
        <v>88</v>
      </c>
      <c r="G100" s="603" t="s">
        <v>440</v>
      </c>
      <c r="H100" s="595"/>
      <c r="I100" s="596"/>
      <c r="K100" s="602">
        <v>88</v>
      </c>
      <c r="L100" s="603" t="s">
        <v>440</v>
      </c>
      <c r="M100" s="595"/>
      <c r="N100" s="596"/>
      <c r="P100" s="602">
        <v>88</v>
      </c>
      <c r="Q100" s="603" t="s">
        <v>440</v>
      </c>
      <c r="R100" s="595"/>
      <c r="S100" s="596"/>
    </row>
    <row r="101" spans="1:19">
      <c r="A101" s="602">
        <v>89</v>
      </c>
      <c r="B101" s="603" t="s">
        <v>441</v>
      </c>
      <c r="C101" s="595"/>
      <c r="D101" s="596"/>
      <c r="E101" s="595"/>
      <c r="F101" s="602">
        <v>89</v>
      </c>
      <c r="G101" s="603" t="s">
        <v>441</v>
      </c>
      <c r="H101" s="595"/>
      <c r="I101" s="596"/>
      <c r="K101" s="602">
        <v>89</v>
      </c>
      <c r="L101" s="603" t="s">
        <v>441</v>
      </c>
      <c r="M101" s="595"/>
      <c r="N101" s="596"/>
      <c r="P101" s="602">
        <v>89</v>
      </c>
      <c r="Q101" s="603" t="s">
        <v>441</v>
      </c>
      <c r="R101" s="595"/>
      <c r="S101" s="596"/>
    </row>
    <row r="102" spans="1:19">
      <c r="A102" s="602">
        <v>90</v>
      </c>
      <c r="B102" s="603" t="s">
        <v>442</v>
      </c>
      <c r="C102" s="595"/>
      <c r="D102" s="596"/>
      <c r="E102" s="595"/>
      <c r="F102" s="602">
        <v>90</v>
      </c>
      <c r="G102" s="603" t="s">
        <v>442</v>
      </c>
      <c r="H102" s="595"/>
      <c r="I102" s="596"/>
      <c r="K102" s="602">
        <v>90</v>
      </c>
      <c r="L102" s="603" t="s">
        <v>442</v>
      </c>
      <c r="M102" s="595"/>
      <c r="N102" s="596"/>
      <c r="P102" s="602">
        <v>90</v>
      </c>
      <c r="Q102" s="603" t="s">
        <v>442</v>
      </c>
      <c r="R102" s="595"/>
      <c r="S102" s="596"/>
    </row>
    <row r="103" spans="1:19">
      <c r="A103" s="602">
        <v>91</v>
      </c>
      <c r="B103" s="603" t="s">
        <v>443</v>
      </c>
      <c r="C103" s="595"/>
      <c r="D103" s="596"/>
      <c r="E103" s="595"/>
      <c r="F103" s="602">
        <v>91</v>
      </c>
      <c r="G103" s="603" t="s">
        <v>443</v>
      </c>
      <c r="H103" s="595"/>
      <c r="I103" s="596"/>
      <c r="K103" s="602">
        <v>91</v>
      </c>
      <c r="L103" s="603" t="s">
        <v>443</v>
      </c>
      <c r="M103" s="595"/>
      <c r="N103" s="596"/>
      <c r="P103" s="602">
        <v>91</v>
      </c>
      <c r="Q103" s="603" t="s">
        <v>443</v>
      </c>
      <c r="R103" s="595"/>
      <c r="S103" s="596"/>
    </row>
    <row r="104" spans="1:19">
      <c r="A104" s="602">
        <v>92</v>
      </c>
      <c r="B104" s="603" t="s">
        <v>444</v>
      </c>
      <c r="C104" s="595"/>
      <c r="D104" s="596"/>
      <c r="E104" s="595"/>
      <c r="F104" s="602">
        <v>92</v>
      </c>
      <c r="G104" s="603" t="s">
        <v>444</v>
      </c>
      <c r="H104" s="595"/>
      <c r="I104" s="596"/>
      <c r="K104" s="602">
        <v>92</v>
      </c>
      <c r="L104" s="603" t="s">
        <v>444</v>
      </c>
      <c r="M104" s="595"/>
      <c r="N104" s="596"/>
      <c r="P104" s="602">
        <v>92</v>
      </c>
      <c r="Q104" s="603" t="s">
        <v>444</v>
      </c>
      <c r="R104" s="595"/>
      <c r="S104" s="596"/>
    </row>
    <row r="105" spans="1:19">
      <c r="A105" s="602">
        <v>93</v>
      </c>
      <c r="B105" s="603" t="s">
        <v>445</v>
      </c>
      <c r="C105" s="595"/>
      <c r="D105" s="596"/>
      <c r="E105" s="595"/>
      <c r="F105" s="602">
        <v>93</v>
      </c>
      <c r="G105" s="603" t="s">
        <v>445</v>
      </c>
      <c r="H105" s="595"/>
      <c r="I105" s="596"/>
      <c r="K105" s="602">
        <v>93</v>
      </c>
      <c r="L105" s="603" t="s">
        <v>445</v>
      </c>
      <c r="M105" s="595"/>
      <c r="N105" s="596"/>
      <c r="P105" s="602">
        <v>93</v>
      </c>
      <c r="Q105" s="603" t="s">
        <v>445</v>
      </c>
      <c r="R105" s="595"/>
      <c r="S105" s="596"/>
    </row>
    <row r="106" spans="1:19">
      <c r="A106" s="602">
        <v>94</v>
      </c>
      <c r="B106" s="603" t="s">
        <v>446</v>
      </c>
      <c r="C106" s="595"/>
      <c r="D106" s="596"/>
      <c r="E106" s="595"/>
      <c r="F106" s="602">
        <v>94</v>
      </c>
      <c r="G106" s="603" t="s">
        <v>446</v>
      </c>
      <c r="H106" s="595"/>
      <c r="I106" s="596"/>
      <c r="K106" s="602">
        <v>94</v>
      </c>
      <c r="L106" s="603" t="s">
        <v>446</v>
      </c>
      <c r="M106" s="595"/>
      <c r="N106" s="596"/>
      <c r="P106" s="602">
        <v>94</v>
      </c>
      <c r="Q106" s="603" t="s">
        <v>446</v>
      </c>
      <c r="R106" s="595"/>
      <c r="S106" s="596"/>
    </row>
    <row r="107" spans="1:19">
      <c r="A107" s="602">
        <v>95</v>
      </c>
      <c r="B107" s="603" t="s">
        <v>447</v>
      </c>
      <c r="C107" s="595"/>
      <c r="D107" s="596"/>
      <c r="E107" s="595"/>
      <c r="F107" s="602">
        <v>95</v>
      </c>
      <c r="G107" s="603" t="s">
        <v>447</v>
      </c>
      <c r="H107" s="595"/>
      <c r="I107" s="596"/>
      <c r="K107" s="602">
        <v>95</v>
      </c>
      <c r="L107" s="603" t="s">
        <v>447</v>
      </c>
      <c r="M107" s="595"/>
      <c r="N107" s="596"/>
      <c r="P107" s="602">
        <v>95</v>
      </c>
      <c r="Q107" s="603" t="s">
        <v>447</v>
      </c>
      <c r="R107" s="595"/>
      <c r="S107" s="596"/>
    </row>
    <row r="108" spans="1:19">
      <c r="A108" s="602">
        <v>96</v>
      </c>
      <c r="B108" s="603" t="s">
        <v>448</v>
      </c>
      <c r="C108" s="595"/>
      <c r="D108" s="596"/>
      <c r="E108" s="595"/>
      <c r="F108" s="602">
        <v>96</v>
      </c>
      <c r="G108" s="603" t="s">
        <v>448</v>
      </c>
      <c r="H108" s="595"/>
      <c r="I108" s="596"/>
      <c r="K108" s="602">
        <v>96</v>
      </c>
      <c r="L108" s="603" t="s">
        <v>448</v>
      </c>
      <c r="M108" s="595"/>
      <c r="N108" s="596"/>
      <c r="P108" s="602">
        <v>96</v>
      </c>
      <c r="Q108" s="603" t="s">
        <v>448</v>
      </c>
      <c r="R108" s="595"/>
      <c r="S108" s="596"/>
    </row>
    <row r="109" spans="1:19">
      <c r="A109" s="602">
        <v>97</v>
      </c>
      <c r="B109" s="603" t="s">
        <v>449</v>
      </c>
      <c r="C109" s="595"/>
      <c r="D109" s="596"/>
      <c r="E109" s="595"/>
      <c r="F109" s="602">
        <v>97</v>
      </c>
      <c r="G109" s="603" t="s">
        <v>449</v>
      </c>
      <c r="H109" s="595"/>
      <c r="I109" s="596"/>
      <c r="K109" s="602">
        <v>97</v>
      </c>
      <c r="L109" s="603" t="s">
        <v>449</v>
      </c>
      <c r="M109" s="595"/>
      <c r="N109" s="596"/>
      <c r="P109" s="602">
        <v>97</v>
      </c>
      <c r="Q109" s="603" t="s">
        <v>449</v>
      </c>
      <c r="R109" s="595"/>
      <c r="S109" s="596"/>
    </row>
    <row r="110" spans="1:19">
      <c r="A110" s="602">
        <v>98</v>
      </c>
      <c r="B110" s="603" t="s">
        <v>450</v>
      </c>
      <c r="C110" s="595"/>
      <c r="D110" s="596"/>
      <c r="E110" s="595"/>
      <c r="F110" s="602">
        <v>98</v>
      </c>
      <c r="G110" s="603" t="s">
        <v>450</v>
      </c>
      <c r="H110" s="595"/>
      <c r="I110" s="596"/>
      <c r="K110" s="602">
        <v>98</v>
      </c>
      <c r="L110" s="603" t="s">
        <v>450</v>
      </c>
      <c r="M110" s="595"/>
      <c r="N110" s="596"/>
      <c r="P110" s="602">
        <v>98</v>
      </c>
      <c r="Q110" s="603" t="s">
        <v>450</v>
      </c>
      <c r="R110" s="595"/>
      <c r="S110" s="596"/>
    </row>
    <row r="111" spans="1:19">
      <c r="A111" s="602">
        <v>99</v>
      </c>
      <c r="B111" s="603" t="s">
        <v>451</v>
      </c>
      <c r="C111" s="595"/>
      <c r="D111" s="596"/>
      <c r="E111" s="595"/>
      <c r="F111" s="602">
        <v>99</v>
      </c>
      <c r="G111" s="603" t="s">
        <v>451</v>
      </c>
      <c r="H111" s="595"/>
      <c r="I111" s="596"/>
      <c r="K111" s="602">
        <v>99</v>
      </c>
      <c r="L111" s="603" t="s">
        <v>451</v>
      </c>
      <c r="M111" s="595"/>
      <c r="N111" s="596"/>
      <c r="P111" s="602">
        <v>99</v>
      </c>
      <c r="Q111" s="603" t="s">
        <v>451</v>
      </c>
      <c r="R111" s="595"/>
      <c r="S111" s="596"/>
    </row>
    <row r="112" spans="1:19" ht="13.5" thickBot="1">
      <c r="A112" s="604">
        <v>100</v>
      </c>
      <c r="B112" s="605" t="s">
        <v>452</v>
      </c>
      <c r="C112" s="606"/>
      <c r="D112" s="607"/>
      <c r="E112" s="595"/>
      <c r="F112" s="604">
        <v>100</v>
      </c>
      <c r="G112" s="605" t="s">
        <v>452</v>
      </c>
      <c r="H112" s="606"/>
      <c r="I112" s="607"/>
      <c r="K112" s="604">
        <v>100</v>
      </c>
      <c r="L112" s="605" t="s">
        <v>452</v>
      </c>
      <c r="M112" s="606"/>
      <c r="N112" s="607"/>
      <c r="P112" s="604">
        <v>100</v>
      </c>
      <c r="Q112" s="605" t="s">
        <v>452</v>
      </c>
      <c r="R112" s="606"/>
      <c r="S112" s="607"/>
    </row>
    <row r="118" spans="1:4">
      <c r="A118" s="619" t="s">
        <v>458</v>
      </c>
    </row>
    <row r="119" spans="1:4" ht="13.5" thickBot="1"/>
    <row r="120" spans="1:4" ht="13.5" thickBot="1">
      <c r="A120" s="608"/>
      <c r="B120" s="609"/>
      <c r="C120" s="609"/>
      <c r="D120" s="610"/>
    </row>
    <row r="121" spans="1:4" ht="13.5" thickBot="1">
      <c r="A121" s="612"/>
      <c r="D121" s="613"/>
    </row>
    <row r="122" spans="1:4" ht="15.75" thickBot="1">
      <c r="A122" s="925" t="e">
        <v>#REF!</v>
      </c>
      <c r="B122" s="926"/>
      <c r="C122" s="592"/>
      <c r="D122" s="593"/>
    </row>
    <row r="123" spans="1:4">
      <c r="A123" s="919"/>
      <c r="B123" s="920"/>
      <c r="C123" s="592"/>
      <c r="D123" s="593"/>
    </row>
    <row r="124" spans="1:4">
      <c r="A124" s="594"/>
      <c r="B124" s="595"/>
      <c r="C124" s="595"/>
      <c r="D124" s="596"/>
    </row>
    <row r="125" spans="1:4">
      <c r="A125" s="927" t="e">
        <f>IF(OR((A122&gt;9999999999),(A122&lt;0)),"Invalid Entry - More than 1000 crore OR -ve value",IF(A122=0, "",+CONCATENATE(U121,B132,D132,B131,D131,B130,D130,B129,D129,B128,D128,B127," Only")))</f>
        <v>#REF!</v>
      </c>
      <c r="B125" s="928"/>
      <c r="C125" s="928"/>
      <c r="D125" s="929"/>
    </row>
    <row r="126" spans="1:4">
      <c r="A126" s="594"/>
      <c r="B126" s="595"/>
      <c r="C126" s="595"/>
      <c r="D126" s="596"/>
    </row>
    <row r="127" spans="1:4">
      <c r="A127" s="597" t="e">
        <f>-INT(A122/100)*100+ROUND(A122,0)</f>
        <v>#REF!</v>
      </c>
      <c r="B127" s="595" t="e">
        <f t="shared" ref="B127:B132" si="6">IF(A127=0,"",LOOKUP(A127,$A$13:$A$112,$B$13:$B$112))</f>
        <v>#REF!</v>
      </c>
      <c r="C127" s="595"/>
      <c r="D127" s="598"/>
    </row>
    <row r="128" spans="1:4">
      <c r="A128" s="597" t="e">
        <f>-INT(A122/1000)*10+INT(A122/100)</f>
        <v>#REF!</v>
      </c>
      <c r="B128" s="595" t="e">
        <f t="shared" si="6"/>
        <v>#REF!</v>
      </c>
      <c r="C128" s="595"/>
      <c r="D128" s="598" t="e">
        <f>+IF(B128="",""," Hundred ")</f>
        <v>#REF!</v>
      </c>
    </row>
    <row r="129" spans="1:4">
      <c r="A129" s="597" t="e">
        <f>-INT(A122/100000)*100+INT(A122/1000)</f>
        <v>#REF!</v>
      </c>
      <c r="B129" s="595" t="e">
        <f t="shared" si="6"/>
        <v>#REF!</v>
      </c>
      <c r="C129" s="595"/>
      <c r="D129" s="598" t="e">
        <f>IF((B129=""),IF(C129="",""," Thousand ")," Thousand ")</f>
        <v>#REF!</v>
      </c>
    </row>
    <row r="130" spans="1:4">
      <c r="A130" s="597" t="e">
        <f>-INT(A122/10000000)*100+INT(A122/100000)</f>
        <v>#REF!</v>
      </c>
      <c r="B130" s="595" t="e">
        <f t="shared" si="6"/>
        <v>#REF!</v>
      </c>
      <c r="C130" s="595"/>
      <c r="D130" s="598" t="e">
        <f>IF((B130=""),IF(C130="",""," Lac ")," Lac ")</f>
        <v>#REF!</v>
      </c>
    </row>
    <row r="131" spans="1:4">
      <c r="A131" s="597" t="e">
        <f>-INT(A122/1000000000)*100+INT(A122/10000000)</f>
        <v>#REF!</v>
      </c>
      <c r="B131" s="599" t="e">
        <f t="shared" si="6"/>
        <v>#REF!</v>
      </c>
      <c r="C131" s="595"/>
      <c r="D131" s="598" t="e">
        <f>IF((B131=""),IF(C131="",""," Crore ")," Crore ")</f>
        <v>#REF!</v>
      </c>
    </row>
    <row r="132" spans="1:4">
      <c r="A132" s="600" t="e">
        <f>-INT(A122/10000000000)*1000+INT(A122/1000000000)</f>
        <v>#REF!</v>
      </c>
      <c r="B132" s="599" t="e">
        <f t="shared" si="6"/>
        <v>#REF!</v>
      </c>
      <c r="C132" s="595"/>
      <c r="D132" s="598" t="e">
        <f>IF((B132=""),IF(C132="",""," Hundred ")," Hundred ")</f>
        <v>#REF!</v>
      </c>
    </row>
    <row r="133" spans="1:4">
      <c r="A133" s="601"/>
      <c r="B133" s="595"/>
      <c r="C133" s="595"/>
      <c r="D133" s="596"/>
    </row>
    <row r="134" spans="1:4">
      <c r="A134" s="602">
        <v>1</v>
      </c>
      <c r="B134" s="603" t="s">
        <v>353</v>
      </c>
      <c r="C134" s="595"/>
      <c r="D134" s="596"/>
    </row>
    <row r="135" spans="1:4">
      <c r="A135" s="602">
        <v>2</v>
      </c>
      <c r="B135" s="603" t="s">
        <v>354</v>
      </c>
      <c r="C135" s="595"/>
      <c r="D135" s="596"/>
    </row>
    <row r="136" spans="1:4">
      <c r="A136" s="602">
        <v>3</v>
      </c>
      <c r="B136" s="603" t="s">
        <v>355</v>
      </c>
      <c r="C136" s="595"/>
      <c r="D136" s="596"/>
    </row>
    <row r="137" spans="1:4">
      <c r="A137" s="602">
        <v>4</v>
      </c>
      <c r="B137" s="603" t="s">
        <v>356</v>
      </c>
      <c r="C137" s="595"/>
      <c r="D137" s="596"/>
    </row>
    <row r="138" spans="1:4">
      <c r="A138" s="602">
        <v>5</v>
      </c>
      <c r="B138" s="603" t="s">
        <v>357</v>
      </c>
      <c r="C138" s="595"/>
      <c r="D138" s="596"/>
    </row>
    <row r="139" spans="1:4">
      <c r="A139" s="602">
        <v>6</v>
      </c>
      <c r="B139" s="603" t="s">
        <v>358</v>
      </c>
      <c r="C139" s="595"/>
      <c r="D139" s="596"/>
    </row>
    <row r="140" spans="1:4">
      <c r="A140" s="602">
        <v>7</v>
      </c>
      <c r="B140" s="603" t="s">
        <v>359</v>
      </c>
      <c r="C140" s="595"/>
      <c r="D140" s="596"/>
    </row>
    <row r="141" spans="1:4">
      <c r="A141" s="602">
        <v>8</v>
      </c>
      <c r="B141" s="603" t="s">
        <v>360</v>
      </c>
      <c r="C141" s="595"/>
      <c r="D141" s="596"/>
    </row>
    <row r="142" spans="1:4">
      <c r="A142" s="602">
        <v>9</v>
      </c>
      <c r="B142" s="603" t="s">
        <v>361</v>
      </c>
      <c r="C142" s="595"/>
      <c r="D142" s="596"/>
    </row>
    <row r="143" spans="1:4">
      <c r="A143" s="602">
        <v>10</v>
      </c>
      <c r="B143" s="603" t="s">
        <v>362</v>
      </c>
      <c r="C143" s="595"/>
      <c r="D143" s="596"/>
    </row>
    <row r="144" spans="1:4">
      <c r="A144" s="602">
        <v>11</v>
      </c>
      <c r="B144" s="603" t="s">
        <v>363</v>
      </c>
      <c r="C144" s="595"/>
      <c r="D144" s="596"/>
    </row>
    <row r="145" spans="1:4">
      <c r="A145" s="602">
        <v>12</v>
      </c>
      <c r="B145" s="603" t="s">
        <v>364</v>
      </c>
      <c r="C145" s="595"/>
      <c r="D145" s="596"/>
    </row>
    <row r="146" spans="1:4">
      <c r="A146" s="602">
        <v>13</v>
      </c>
      <c r="B146" s="603" t="s">
        <v>365</v>
      </c>
      <c r="C146" s="595"/>
      <c r="D146" s="596"/>
    </row>
    <row r="147" spans="1:4">
      <c r="A147" s="602">
        <v>14</v>
      </c>
      <c r="B147" s="603" t="s">
        <v>366</v>
      </c>
      <c r="C147" s="595"/>
      <c r="D147" s="596"/>
    </row>
    <row r="148" spans="1:4">
      <c r="A148" s="602">
        <v>15</v>
      </c>
      <c r="B148" s="603" t="s">
        <v>367</v>
      </c>
      <c r="C148" s="595"/>
      <c r="D148" s="596"/>
    </row>
    <row r="149" spans="1:4">
      <c r="A149" s="602">
        <v>16</v>
      </c>
      <c r="B149" s="603" t="s">
        <v>368</v>
      </c>
      <c r="C149" s="595"/>
      <c r="D149" s="596"/>
    </row>
    <row r="150" spans="1:4">
      <c r="A150" s="602">
        <v>17</v>
      </c>
      <c r="B150" s="603" t="s">
        <v>369</v>
      </c>
      <c r="C150" s="595"/>
      <c r="D150" s="596"/>
    </row>
    <row r="151" spans="1:4">
      <c r="A151" s="602">
        <v>18</v>
      </c>
      <c r="B151" s="603" t="s">
        <v>370</v>
      </c>
      <c r="C151" s="595"/>
      <c r="D151" s="596"/>
    </row>
    <row r="152" spans="1:4">
      <c r="A152" s="602">
        <v>19</v>
      </c>
      <c r="B152" s="603" t="s">
        <v>371</v>
      </c>
      <c r="C152" s="595"/>
      <c r="D152" s="596"/>
    </row>
    <row r="153" spans="1:4">
      <c r="A153" s="602">
        <v>20</v>
      </c>
      <c r="B153" s="603" t="s">
        <v>372</v>
      </c>
      <c r="C153" s="595"/>
      <c r="D153" s="596"/>
    </row>
    <row r="154" spans="1:4">
      <c r="A154" s="602">
        <v>21</v>
      </c>
      <c r="B154" s="603" t="s">
        <v>373</v>
      </c>
      <c r="C154" s="595"/>
      <c r="D154" s="596"/>
    </row>
    <row r="155" spans="1:4">
      <c r="A155" s="602">
        <v>22</v>
      </c>
      <c r="B155" s="603" t="s">
        <v>374</v>
      </c>
      <c r="C155" s="595"/>
      <c r="D155" s="596"/>
    </row>
    <row r="156" spans="1:4">
      <c r="A156" s="602">
        <v>23</v>
      </c>
      <c r="B156" s="603" t="s">
        <v>375</v>
      </c>
      <c r="C156" s="595"/>
      <c r="D156" s="596"/>
    </row>
    <row r="157" spans="1:4">
      <c r="A157" s="602">
        <v>24</v>
      </c>
      <c r="B157" s="603" t="s">
        <v>376</v>
      </c>
      <c r="C157" s="595"/>
      <c r="D157" s="596"/>
    </row>
    <row r="158" spans="1:4">
      <c r="A158" s="602">
        <v>25</v>
      </c>
      <c r="B158" s="603" t="s">
        <v>377</v>
      </c>
      <c r="C158" s="595"/>
      <c r="D158" s="596"/>
    </row>
    <row r="159" spans="1:4">
      <c r="A159" s="602">
        <v>26</v>
      </c>
      <c r="B159" s="603" t="s">
        <v>378</v>
      </c>
      <c r="C159" s="595"/>
      <c r="D159" s="596"/>
    </row>
    <row r="160" spans="1:4">
      <c r="A160" s="602">
        <v>27</v>
      </c>
      <c r="B160" s="603" t="s">
        <v>379</v>
      </c>
      <c r="C160" s="595"/>
      <c r="D160" s="596"/>
    </row>
    <row r="161" spans="1:4">
      <c r="A161" s="602">
        <v>28</v>
      </c>
      <c r="B161" s="603" t="s">
        <v>380</v>
      </c>
      <c r="C161" s="595"/>
      <c r="D161" s="596"/>
    </row>
    <row r="162" spans="1:4">
      <c r="A162" s="602">
        <v>29</v>
      </c>
      <c r="B162" s="603" t="s">
        <v>381</v>
      </c>
      <c r="C162" s="595"/>
      <c r="D162" s="596"/>
    </row>
    <row r="163" spans="1:4">
      <c r="A163" s="602">
        <v>30</v>
      </c>
      <c r="B163" s="603" t="s">
        <v>382</v>
      </c>
      <c r="C163" s="595"/>
      <c r="D163" s="596"/>
    </row>
    <row r="164" spans="1:4">
      <c r="A164" s="602">
        <v>31</v>
      </c>
      <c r="B164" s="603" t="s">
        <v>383</v>
      </c>
      <c r="C164" s="595"/>
      <c r="D164" s="596"/>
    </row>
    <row r="165" spans="1:4">
      <c r="A165" s="602">
        <v>32</v>
      </c>
      <c r="B165" s="603" t="s">
        <v>384</v>
      </c>
      <c r="C165" s="595"/>
      <c r="D165" s="596"/>
    </row>
    <row r="166" spans="1:4">
      <c r="A166" s="602">
        <v>33</v>
      </c>
      <c r="B166" s="603" t="s">
        <v>385</v>
      </c>
      <c r="C166" s="595"/>
      <c r="D166" s="596"/>
    </row>
    <row r="167" spans="1:4">
      <c r="A167" s="602">
        <v>34</v>
      </c>
      <c r="B167" s="603" t="s">
        <v>386</v>
      </c>
      <c r="C167" s="595"/>
      <c r="D167" s="596"/>
    </row>
    <row r="168" spans="1:4">
      <c r="A168" s="602">
        <v>35</v>
      </c>
      <c r="B168" s="603" t="s">
        <v>387</v>
      </c>
      <c r="C168" s="595"/>
      <c r="D168" s="596"/>
    </row>
    <row r="169" spans="1:4">
      <c r="A169" s="602">
        <v>36</v>
      </c>
      <c r="B169" s="603" t="s">
        <v>388</v>
      </c>
      <c r="C169" s="595"/>
      <c r="D169" s="596"/>
    </row>
    <row r="170" spans="1:4">
      <c r="A170" s="602">
        <v>37</v>
      </c>
      <c r="B170" s="603" t="s">
        <v>389</v>
      </c>
      <c r="C170" s="595"/>
      <c r="D170" s="596"/>
    </row>
    <row r="171" spans="1:4">
      <c r="A171" s="602">
        <v>38</v>
      </c>
      <c r="B171" s="603" t="s">
        <v>390</v>
      </c>
      <c r="C171" s="595"/>
      <c r="D171" s="596"/>
    </row>
    <row r="172" spans="1:4">
      <c r="A172" s="602">
        <v>39</v>
      </c>
      <c r="B172" s="603" t="s">
        <v>391</v>
      </c>
      <c r="C172" s="595"/>
      <c r="D172" s="596"/>
    </row>
    <row r="173" spans="1:4">
      <c r="A173" s="602">
        <v>40</v>
      </c>
      <c r="B173" s="603" t="s">
        <v>392</v>
      </c>
      <c r="C173" s="595"/>
      <c r="D173" s="596"/>
    </row>
    <row r="174" spans="1:4">
      <c r="A174" s="602">
        <v>41</v>
      </c>
      <c r="B174" s="603" t="s">
        <v>393</v>
      </c>
      <c r="C174" s="595"/>
      <c r="D174" s="596"/>
    </row>
    <row r="175" spans="1:4">
      <c r="A175" s="602">
        <v>42</v>
      </c>
      <c r="B175" s="603" t="s">
        <v>394</v>
      </c>
      <c r="C175" s="595"/>
      <c r="D175" s="596"/>
    </row>
    <row r="176" spans="1:4">
      <c r="A176" s="602">
        <v>43</v>
      </c>
      <c r="B176" s="603" t="s">
        <v>395</v>
      </c>
      <c r="C176" s="595"/>
      <c r="D176" s="596"/>
    </row>
    <row r="177" spans="1:4">
      <c r="A177" s="602">
        <v>44</v>
      </c>
      <c r="B177" s="603" t="s">
        <v>396</v>
      </c>
      <c r="C177" s="595"/>
      <c r="D177" s="596"/>
    </row>
    <row r="178" spans="1:4">
      <c r="A178" s="602">
        <v>45</v>
      </c>
      <c r="B178" s="603" t="s">
        <v>397</v>
      </c>
      <c r="C178" s="595"/>
      <c r="D178" s="596"/>
    </row>
    <row r="179" spans="1:4">
      <c r="A179" s="602">
        <v>46</v>
      </c>
      <c r="B179" s="603" t="s">
        <v>398</v>
      </c>
      <c r="C179" s="595"/>
      <c r="D179" s="596"/>
    </row>
    <row r="180" spans="1:4">
      <c r="A180" s="602">
        <v>47</v>
      </c>
      <c r="B180" s="603" t="s">
        <v>399</v>
      </c>
      <c r="C180" s="595"/>
      <c r="D180" s="596"/>
    </row>
    <row r="181" spans="1:4">
      <c r="A181" s="602">
        <v>48</v>
      </c>
      <c r="B181" s="603" t="s">
        <v>400</v>
      </c>
      <c r="C181" s="595"/>
      <c r="D181" s="596"/>
    </row>
    <row r="182" spans="1:4">
      <c r="A182" s="602">
        <v>49</v>
      </c>
      <c r="B182" s="603" t="s">
        <v>401</v>
      </c>
      <c r="C182" s="595"/>
      <c r="D182" s="596"/>
    </row>
    <row r="183" spans="1:4">
      <c r="A183" s="602">
        <v>50</v>
      </c>
      <c r="B183" s="603" t="s">
        <v>402</v>
      </c>
      <c r="C183" s="595"/>
      <c r="D183" s="596"/>
    </row>
    <row r="184" spans="1:4">
      <c r="A184" s="602">
        <v>51</v>
      </c>
      <c r="B184" s="603" t="s">
        <v>403</v>
      </c>
      <c r="C184" s="595"/>
      <c r="D184" s="596"/>
    </row>
    <row r="185" spans="1:4">
      <c r="A185" s="602">
        <v>52</v>
      </c>
      <c r="B185" s="603" t="s">
        <v>404</v>
      </c>
      <c r="C185" s="595"/>
      <c r="D185" s="596"/>
    </row>
    <row r="186" spans="1:4">
      <c r="A186" s="602">
        <v>53</v>
      </c>
      <c r="B186" s="603" t="s">
        <v>405</v>
      </c>
      <c r="C186" s="595"/>
      <c r="D186" s="596"/>
    </row>
    <row r="187" spans="1:4">
      <c r="A187" s="602">
        <v>54</v>
      </c>
      <c r="B187" s="603" t="s">
        <v>406</v>
      </c>
      <c r="C187" s="595"/>
      <c r="D187" s="596"/>
    </row>
    <row r="188" spans="1:4">
      <c r="A188" s="602">
        <v>55</v>
      </c>
      <c r="B188" s="603" t="s">
        <v>407</v>
      </c>
      <c r="C188" s="595"/>
      <c r="D188" s="596"/>
    </row>
    <row r="189" spans="1:4">
      <c r="A189" s="602">
        <v>56</v>
      </c>
      <c r="B189" s="603" t="s">
        <v>408</v>
      </c>
      <c r="C189" s="595"/>
      <c r="D189" s="596"/>
    </row>
    <row r="190" spans="1:4">
      <c r="A190" s="602">
        <v>57</v>
      </c>
      <c r="B190" s="603" t="s">
        <v>409</v>
      </c>
      <c r="C190" s="595"/>
      <c r="D190" s="596"/>
    </row>
    <row r="191" spans="1:4">
      <c r="A191" s="602">
        <v>58</v>
      </c>
      <c r="B191" s="603" t="s">
        <v>410</v>
      </c>
      <c r="C191" s="595"/>
      <c r="D191" s="596"/>
    </row>
    <row r="192" spans="1:4">
      <c r="A192" s="602">
        <v>59</v>
      </c>
      <c r="B192" s="603" t="s">
        <v>411</v>
      </c>
      <c r="C192" s="595"/>
      <c r="D192" s="596"/>
    </row>
    <row r="193" spans="1:4">
      <c r="A193" s="602">
        <v>60</v>
      </c>
      <c r="B193" s="603" t="s">
        <v>412</v>
      </c>
      <c r="C193" s="595"/>
      <c r="D193" s="596"/>
    </row>
    <row r="194" spans="1:4">
      <c r="A194" s="602">
        <v>61</v>
      </c>
      <c r="B194" s="603" t="s">
        <v>413</v>
      </c>
      <c r="C194" s="595"/>
      <c r="D194" s="596"/>
    </row>
    <row r="195" spans="1:4">
      <c r="A195" s="602">
        <v>62</v>
      </c>
      <c r="B195" s="603" t="s">
        <v>414</v>
      </c>
      <c r="C195" s="595"/>
      <c r="D195" s="596"/>
    </row>
    <row r="196" spans="1:4">
      <c r="A196" s="602">
        <v>63</v>
      </c>
      <c r="B196" s="603" t="s">
        <v>415</v>
      </c>
      <c r="C196" s="595"/>
      <c r="D196" s="596"/>
    </row>
    <row r="197" spans="1:4">
      <c r="A197" s="602">
        <v>64</v>
      </c>
      <c r="B197" s="603" t="s">
        <v>416</v>
      </c>
      <c r="C197" s="595"/>
      <c r="D197" s="596"/>
    </row>
    <row r="198" spans="1:4">
      <c r="A198" s="602">
        <v>65</v>
      </c>
      <c r="B198" s="603" t="s">
        <v>417</v>
      </c>
      <c r="C198" s="595"/>
      <c r="D198" s="596"/>
    </row>
    <row r="199" spans="1:4">
      <c r="A199" s="602">
        <v>66</v>
      </c>
      <c r="B199" s="603" t="s">
        <v>418</v>
      </c>
      <c r="C199" s="595"/>
      <c r="D199" s="596"/>
    </row>
    <row r="200" spans="1:4">
      <c r="A200" s="602">
        <v>67</v>
      </c>
      <c r="B200" s="603" t="s">
        <v>419</v>
      </c>
      <c r="C200" s="595"/>
      <c r="D200" s="596"/>
    </row>
    <row r="201" spans="1:4">
      <c r="A201" s="602">
        <v>68</v>
      </c>
      <c r="B201" s="603" t="s">
        <v>420</v>
      </c>
      <c r="C201" s="595"/>
      <c r="D201" s="596"/>
    </row>
    <row r="202" spans="1:4">
      <c r="A202" s="602">
        <v>69</v>
      </c>
      <c r="B202" s="603" t="s">
        <v>421</v>
      </c>
      <c r="C202" s="595"/>
      <c r="D202" s="596"/>
    </row>
    <row r="203" spans="1:4">
      <c r="A203" s="602">
        <v>70</v>
      </c>
      <c r="B203" s="603" t="s">
        <v>422</v>
      </c>
      <c r="C203" s="595"/>
      <c r="D203" s="596"/>
    </row>
    <row r="204" spans="1:4">
      <c r="A204" s="602">
        <v>71</v>
      </c>
      <c r="B204" s="603" t="s">
        <v>423</v>
      </c>
      <c r="C204" s="595"/>
      <c r="D204" s="596"/>
    </row>
    <row r="205" spans="1:4">
      <c r="A205" s="602">
        <v>72</v>
      </c>
      <c r="B205" s="603" t="s">
        <v>424</v>
      </c>
      <c r="C205" s="595"/>
      <c r="D205" s="596"/>
    </row>
    <row r="206" spans="1:4">
      <c r="A206" s="602">
        <v>73</v>
      </c>
      <c r="B206" s="603" t="s">
        <v>425</v>
      </c>
      <c r="C206" s="595"/>
      <c r="D206" s="596"/>
    </row>
    <row r="207" spans="1:4">
      <c r="A207" s="602">
        <v>74</v>
      </c>
      <c r="B207" s="603" t="s">
        <v>426</v>
      </c>
      <c r="C207" s="595"/>
      <c r="D207" s="596"/>
    </row>
    <row r="208" spans="1:4">
      <c r="A208" s="602">
        <v>75</v>
      </c>
      <c r="B208" s="603" t="s">
        <v>427</v>
      </c>
      <c r="C208" s="595"/>
      <c r="D208" s="596"/>
    </row>
    <row r="209" spans="1:4">
      <c r="A209" s="602">
        <v>76</v>
      </c>
      <c r="B209" s="603" t="s">
        <v>428</v>
      </c>
      <c r="C209" s="595"/>
      <c r="D209" s="596"/>
    </row>
    <row r="210" spans="1:4">
      <c r="A210" s="602">
        <v>77</v>
      </c>
      <c r="B210" s="603" t="s">
        <v>429</v>
      </c>
      <c r="C210" s="595"/>
      <c r="D210" s="596"/>
    </row>
    <row r="211" spans="1:4">
      <c r="A211" s="602">
        <v>78</v>
      </c>
      <c r="B211" s="603" t="s">
        <v>430</v>
      </c>
      <c r="C211" s="595"/>
      <c r="D211" s="596"/>
    </row>
    <row r="212" spans="1:4">
      <c r="A212" s="602">
        <v>79</v>
      </c>
      <c r="B212" s="603" t="s">
        <v>431</v>
      </c>
      <c r="C212" s="595"/>
      <c r="D212" s="596"/>
    </row>
    <row r="213" spans="1:4">
      <c r="A213" s="602">
        <v>80</v>
      </c>
      <c r="B213" s="603" t="s">
        <v>432</v>
      </c>
      <c r="C213" s="595"/>
      <c r="D213" s="596"/>
    </row>
    <row r="214" spans="1:4">
      <c r="A214" s="602">
        <v>81</v>
      </c>
      <c r="B214" s="603" t="s">
        <v>433</v>
      </c>
      <c r="C214" s="595"/>
      <c r="D214" s="596"/>
    </row>
    <row r="215" spans="1:4">
      <c r="A215" s="602">
        <v>82</v>
      </c>
      <c r="B215" s="603" t="s">
        <v>434</v>
      </c>
      <c r="C215" s="595"/>
      <c r="D215" s="596"/>
    </row>
    <row r="216" spans="1:4">
      <c r="A216" s="602">
        <v>83</v>
      </c>
      <c r="B216" s="603" t="s">
        <v>435</v>
      </c>
      <c r="C216" s="595"/>
      <c r="D216" s="596"/>
    </row>
    <row r="217" spans="1:4">
      <c r="A217" s="602">
        <v>84</v>
      </c>
      <c r="B217" s="603" t="s">
        <v>436</v>
      </c>
      <c r="C217" s="595"/>
      <c r="D217" s="596"/>
    </row>
    <row r="218" spans="1:4">
      <c r="A218" s="602">
        <v>85</v>
      </c>
      <c r="B218" s="603" t="s">
        <v>437</v>
      </c>
      <c r="C218" s="595"/>
      <c r="D218" s="596"/>
    </row>
    <row r="219" spans="1:4">
      <c r="A219" s="602">
        <v>86</v>
      </c>
      <c r="B219" s="603" t="s">
        <v>438</v>
      </c>
      <c r="C219" s="595"/>
      <c r="D219" s="596"/>
    </row>
    <row r="220" spans="1:4">
      <c r="A220" s="602">
        <v>87</v>
      </c>
      <c r="B220" s="603" t="s">
        <v>439</v>
      </c>
      <c r="C220" s="595"/>
      <c r="D220" s="596"/>
    </row>
    <row r="221" spans="1:4">
      <c r="A221" s="602">
        <v>88</v>
      </c>
      <c r="B221" s="603" t="s">
        <v>440</v>
      </c>
      <c r="C221" s="595"/>
      <c r="D221" s="596"/>
    </row>
    <row r="222" spans="1:4">
      <c r="A222" s="602">
        <v>89</v>
      </c>
      <c r="B222" s="603" t="s">
        <v>441</v>
      </c>
      <c r="C222" s="595"/>
      <c r="D222" s="596"/>
    </row>
    <row r="223" spans="1:4">
      <c r="A223" s="602">
        <v>90</v>
      </c>
      <c r="B223" s="603" t="s">
        <v>442</v>
      </c>
      <c r="C223" s="595"/>
      <c r="D223" s="596"/>
    </row>
    <row r="224" spans="1:4">
      <c r="A224" s="602">
        <v>91</v>
      </c>
      <c r="B224" s="603" t="s">
        <v>443</v>
      </c>
      <c r="C224" s="595"/>
      <c r="D224" s="596"/>
    </row>
    <row r="225" spans="1:4">
      <c r="A225" s="602">
        <v>92</v>
      </c>
      <c r="B225" s="603" t="s">
        <v>444</v>
      </c>
      <c r="C225" s="595"/>
      <c r="D225" s="596"/>
    </row>
    <row r="226" spans="1:4">
      <c r="A226" s="602">
        <v>93</v>
      </c>
      <c r="B226" s="603" t="s">
        <v>445</v>
      </c>
      <c r="C226" s="595"/>
      <c r="D226" s="596"/>
    </row>
    <row r="227" spans="1:4">
      <c r="A227" s="602">
        <v>94</v>
      </c>
      <c r="B227" s="603" t="s">
        <v>446</v>
      </c>
      <c r="C227" s="595"/>
      <c r="D227" s="596"/>
    </row>
    <row r="228" spans="1:4">
      <c r="A228" s="602">
        <v>95</v>
      </c>
      <c r="B228" s="603" t="s">
        <v>447</v>
      </c>
      <c r="C228" s="595"/>
      <c r="D228" s="596"/>
    </row>
    <row r="229" spans="1:4">
      <c r="A229" s="602">
        <v>96</v>
      </c>
      <c r="B229" s="603" t="s">
        <v>448</v>
      </c>
      <c r="C229" s="595"/>
      <c r="D229" s="596"/>
    </row>
    <row r="230" spans="1:4">
      <c r="A230" s="602">
        <v>97</v>
      </c>
      <c r="B230" s="603" t="s">
        <v>449</v>
      </c>
      <c r="C230" s="595"/>
      <c r="D230" s="596"/>
    </row>
    <row r="231" spans="1:4">
      <c r="A231" s="602">
        <v>98</v>
      </c>
      <c r="B231" s="603" t="s">
        <v>450</v>
      </c>
      <c r="C231" s="595"/>
      <c r="D231" s="596"/>
    </row>
    <row r="232" spans="1:4">
      <c r="A232" s="602">
        <v>99</v>
      </c>
      <c r="B232" s="603" t="s">
        <v>451</v>
      </c>
      <c r="C232" s="595"/>
      <c r="D232" s="596"/>
    </row>
    <row r="233" spans="1:4" ht="13.5" thickBot="1">
      <c r="A233" s="604">
        <v>100</v>
      </c>
      <c r="B233" s="605" t="s">
        <v>452</v>
      </c>
      <c r="C233" s="606"/>
      <c r="D233" s="607"/>
    </row>
  </sheetData>
  <sheetProtection selectLockedCells="1"/>
  <customSheetViews>
    <customSheetView guid="{89CB4E6A-722E-4E39-885D-E2A6D0D08321}" hiddenColumns="1" state="hidden" topLeftCell="P1">
      <selection activeCell="DT28" sqref="DT28"/>
      <pageMargins left="0.75" right="0.75" top="1" bottom="1" header="0.5" footer="0.5"/>
      <pageSetup orientation="portrait" r:id="rId1"/>
      <headerFooter alignWithMargins="0"/>
    </customSheetView>
    <customSheetView guid="{915C64AD-BD67-44F0-9117-5B9D998BA799}" hiddenColumns="1" state="hidden" topLeftCell="P1">
      <selection activeCell="DT28" sqref="DT28"/>
      <pageMargins left="0.75" right="0.75" top="1" bottom="1" header="0.5" footer="0.5"/>
      <pageSetup orientation="portrait" r:id="rId2"/>
      <headerFooter alignWithMargins="0"/>
    </customSheetView>
    <customSheetView guid="{18EA11B4-BD82-47BF-99FA-7AB19BF74D0B}" hiddenColumns="1" state="hidden" topLeftCell="P1">
      <selection activeCell="DT28" sqref="DT28"/>
      <pageMargins left="0.75" right="0.75" top="1" bottom="1" header="0.5" footer="0.5"/>
      <pageSetup orientation="portrait" r:id="rId3"/>
      <headerFooter alignWithMargins="0"/>
    </customSheetView>
    <customSheetView guid="{CCA37BAE-906F-43D5-9FD9-B13563E4B9D7}" hiddenColumns="1" state="hidden" topLeftCell="P1">
      <selection activeCell="DT28" sqref="DT28"/>
      <pageMargins left="0.75" right="0.75" top="1" bottom="1" header="0.5" footer="0.5"/>
      <pageSetup orientation="portrait" r:id="rId4"/>
      <headerFooter alignWithMargins="0"/>
    </customSheetView>
    <customSheetView guid="{99CA2F10-F926-46DC-8609-4EAE5B9F3585}" hiddenColumns="1" state="hidden" topLeftCell="P1">
      <selection activeCell="DT28" sqref="DT28"/>
      <pageMargins left="0.75" right="0.75" top="1" bottom="1" header="0.5" footer="0.5"/>
      <pageSetup orientation="portrait" r:id="rId5"/>
      <headerFooter alignWithMargins="0"/>
    </customSheetView>
    <customSheetView guid="{A58DB4DF-40C7-4BEB-B85E-6BD6F54941CF}" hiddenColumns="1" state="hidden" topLeftCell="P1">
      <selection activeCell="DT28" sqref="DT28"/>
      <pageMargins left="0.75" right="0.75" top="1" bottom="1" header="0.5" footer="0.5"/>
      <pageSetup orientation="portrait" r:id="rId6"/>
      <headerFooter alignWithMargins="0"/>
    </customSheetView>
    <customSheetView guid="{889C3D82-0A24-4765-A688-A80A782F5056}" hiddenColumns="1" state="hidden" topLeftCell="P1">
      <selection activeCell="DT28" sqref="DT28"/>
      <pageMargins left="0.75" right="0.75" top="1" bottom="1" header="0.5" footer="0.5"/>
      <pageSetup orientation="portrait" r:id="rId7"/>
      <headerFooter alignWithMargins="0"/>
    </customSheetView>
  </customSheetViews>
  <mergeCells count="14">
    <mergeCell ref="U4:AA4"/>
    <mergeCell ref="U5:AA5"/>
    <mergeCell ref="A122:B122"/>
    <mergeCell ref="A123:B123"/>
    <mergeCell ref="A125:D125"/>
    <mergeCell ref="A4:D4"/>
    <mergeCell ref="F4:I4"/>
    <mergeCell ref="K4:N4"/>
    <mergeCell ref="P4:S4"/>
    <mergeCell ref="A1:B1"/>
    <mergeCell ref="F1:G1"/>
    <mergeCell ref="K1:L1"/>
    <mergeCell ref="P1:Q1"/>
    <mergeCell ref="A2:B2"/>
  </mergeCells>
  <pageMargins left="0.75" right="0.75" top="1" bottom="1" header="0.5" footer="0.5"/>
  <pageSetup orientation="portrait" r:id="rId8"/>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4">
    <pageSetUpPr autoPageBreaks="0"/>
  </sheetPr>
  <dimension ref="A1:K149"/>
  <sheetViews>
    <sheetView showGridLines="0" topLeftCell="A36" zoomScaleSheetLayoutView="89" workbookViewId="0">
      <selection activeCell="A36" sqref="A36:IV36"/>
    </sheetView>
  </sheetViews>
  <sheetFormatPr defaultColWidth="9.140625" defaultRowHeight="16.5"/>
  <cols>
    <col min="1" max="1" width="9.140625" style="59"/>
    <col min="2" max="2" width="9.140625" style="60"/>
    <col min="3" max="3" width="83" style="60" customWidth="1"/>
    <col min="4" max="4" width="75.5703125" style="59" customWidth="1"/>
    <col min="5" max="16384" width="9.140625" style="58"/>
  </cols>
  <sheetData>
    <row r="1" spans="1:11" ht="45" customHeight="1">
      <c r="A1" s="721" t="s">
        <v>337</v>
      </c>
      <c r="B1" s="721"/>
      <c r="C1" s="721"/>
      <c r="D1" s="56"/>
      <c r="E1" s="57"/>
      <c r="F1" s="57"/>
      <c r="G1" s="57"/>
      <c r="H1" s="57"/>
      <c r="I1" s="57"/>
      <c r="J1" s="57"/>
      <c r="K1" s="57"/>
    </row>
    <row r="2" spans="1:11" ht="18" customHeight="1">
      <c r="D2" s="32"/>
      <c r="E2" s="61"/>
      <c r="F2" s="61"/>
      <c r="G2" s="61"/>
      <c r="H2" s="61"/>
      <c r="I2" s="61"/>
      <c r="J2" s="61"/>
      <c r="K2" s="61"/>
    </row>
    <row r="3" spans="1:11" ht="18" customHeight="1">
      <c r="A3" s="62" t="s">
        <v>53</v>
      </c>
      <c r="B3" s="60" t="s">
        <v>54</v>
      </c>
      <c r="D3" s="63"/>
      <c r="E3" s="64"/>
      <c r="F3" s="64"/>
      <c r="G3" s="64"/>
      <c r="H3" s="64"/>
      <c r="I3" s="64"/>
      <c r="J3" s="64"/>
      <c r="K3" s="64"/>
    </row>
    <row r="4" spans="1:11" ht="18" customHeight="1">
      <c r="B4" s="65" t="s">
        <v>55</v>
      </c>
      <c r="C4" s="66" t="s">
        <v>56</v>
      </c>
      <c r="D4" s="63"/>
      <c r="E4" s="64"/>
      <c r="F4" s="64"/>
      <c r="G4" s="64"/>
      <c r="H4" s="64"/>
      <c r="I4" s="64"/>
      <c r="J4" s="64"/>
      <c r="K4" s="64"/>
    </row>
    <row r="5" spans="1:11" ht="38.1" customHeight="1">
      <c r="B5" s="65" t="s">
        <v>57</v>
      </c>
      <c r="C5" s="66" t="s">
        <v>58</v>
      </c>
      <c r="D5" s="63"/>
      <c r="E5" s="64"/>
      <c r="F5" s="64"/>
      <c r="G5" s="64"/>
      <c r="H5" s="64"/>
      <c r="I5" s="64"/>
      <c r="J5" s="64"/>
      <c r="K5" s="64"/>
    </row>
    <row r="6" spans="1:11" ht="18" customHeight="1">
      <c r="B6" s="65" t="s">
        <v>59</v>
      </c>
      <c r="C6" s="66" t="s">
        <v>60</v>
      </c>
      <c r="D6" s="63"/>
      <c r="E6" s="64"/>
      <c r="F6" s="64"/>
      <c r="G6" s="64"/>
      <c r="H6" s="64"/>
      <c r="I6" s="64"/>
      <c r="J6" s="64"/>
      <c r="K6" s="64"/>
    </row>
    <row r="7" spans="1:11" ht="18" customHeight="1">
      <c r="B7" s="65" t="s">
        <v>61</v>
      </c>
      <c r="C7" s="66" t="s">
        <v>62</v>
      </c>
      <c r="D7" s="63"/>
      <c r="E7" s="64"/>
      <c r="F7" s="64"/>
      <c r="G7" s="64"/>
      <c r="H7" s="64"/>
      <c r="I7" s="64"/>
      <c r="J7" s="64"/>
      <c r="K7" s="64"/>
    </row>
    <row r="8" spans="1:11" ht="18" customHeight="1">
      <c r="B8" s="65" t="s">
        <v>63</v>
      </c>
      <c r="C8" s="66" t="s">
        <v>64</v>
      </c>
      <c r="D8" s="63"/>
      <c r="E8" s="64"/>
      <c r="F8" s="64"/>
      <c r="G8" s="64"/>
      <c r="H8" s="64"/>
      <c r="I8" s="64"/>
      <c r="J8" s="64"/>
      <c r="K8" s="64"/>
    </row>
    <row r="9" spans="1:11" ht="18" customHeight="1">
      <c r="B9" s="65" t="s">
        <v>65</v>
      </c>
      <c r="C9" s="66" t="s">
        <v>66</v>
      </c>
      <c r="D9" s="63"/>
      <c r="E9" s="64"/>
      <c r="F9" s="64"/>
      <c r="G9" s="64"/>
      <c r="H9" s="64"/>
      <c r="I9" s="64"/>
      <c r="J9" s="64"/>
      <c r="K9" s="64"/>
    </row>
    <row r="10" spans="1:11" ht="18" customHeight="1">
      <c r="B10" s="65"/>
      <c r="C10" s="66"/>
      <c r="D10" s="63"/>
      <c r="E10" s="64"/>
      <c r="F10" s="64"/>
      <c r="G10" s="64"/>
      <c r="H10" s="64"/>
      <c r="I10" s="64"/>
      <c r="J10" s="64"/>
      <c r="K10" s="64"/>
    </row>
    <row r="11" spans="1:11" ht="18" customHeight="1">
      <c r="A11" s="62" t="s">
        <v>67</v>
      </c>
      <c r="B11" s="60" t="s">
        <v>68</v>
      </c>
      <c r="D11" s="63"/>
      <c r="E11" s="64"/>
      <c r="F11" s="64"/>
      <c r="G11" s="64"/>
      <c r="H11" s="64"/>
      <c r="I11" s="64"/>
      <c r="J11" s="64"/>
      <c r="K11" s="64"/>
    </row>
    <row r="12" spans="1:11" ht="18" customHeight="1">
      <c r="B12" s="720" t="s">
        <v>69</v>
      </c>
      <c r="C12" s="720"/>
      <c r="D12" s="67"/>
      <c r="E12" s="64"/>
      <c r="F12" s="64"/>
      <c r="G12" s="64"/>
      <c r="H12" s="64"/>
      <c r="I12" s="64"/>
      <c r="J12" s="64"/>
      <c r="K12" s="64"/>
    </row>
    <row r="13" spans="1:11" ht="18" customHeight="1">
      <c r="B13" s="68"/>
      <c r="C13" s="66" t="s">
        <v>70</v>
      </c>
      <c r="D13" s="63"/>
      <c r="E13" s="64"/>
      <c r="F13" s="64"/>
      <c r="G13" s="64"/>
      <c r="H13" s="64"/>
      <c r="I13" s="64"/>
      <c r="J13" s="64"/>
      <c r="K13" s="64"/>
    </row>
    <row r="14" spans="1:11" ht="18" customHeight="1">
      <c r="B14" s="720" t="s">
        <v>71</v>
      </c>
      <c r="C14" s="720"/>
      <c r="D14" s="67"/>
      <c r="E14" s="64"/>
      <c r="F14" s="64"/>
      <c r="G14" s="64"/>
      <c r="H14" s="64"/>
      <c r="I14" s="64"/>
      <c r="J14" s="64"/>
      <c r="K14" s="64"/>
    </row>
    <row r="15" spans="1:11" ht="38.1" customHeight="1">
      <c r="B15" s="69" t="s">
        <v>72</v>
      </c>
      <c r="C15" s="66" t="s">
        <v>73</v>
      </c>
      <c r="D15" s="63"/>
      <c r="E15" s="64"/>
      <c r="F15" s="64"/>
      <c r="G15" s="64"/>
      <c r="H15" s="64"/>
      <c r="I15" s="64"/>
      <c r="J15" s="64"/>
      <c r="K15" s="64"/>
    </row>
    <row r="16" spans="1:11" ht="36" customHeight="1">
      <c r="B16" s="69" t="s">
        <v>72</v>
      </c>
      <c r="C16" s="66" t="s">
        <v>74</v>
      </c>
      <c r="D16" s="63"/>
      <c r="E16" s="64"/>
      <c r="F16" s="64"/>
      <c r="G16" s="64"/>
      <c r="H16" s="64"/>
      <c r="I16" s="64"/>
      <c r="J16" s="64"/>
      <c r="K16" s="64"/>
    </row>
    <row r="17" spans="2:11" ht="42" customHeight="1">
      <c r="B17" s="69" t="s">
        <v>72</v>
      </c>
      <c r="C17" s="66" t="s">
        <v>75</v>
      </c>
      <c r="D17" s="63"/>
      <c r="E17" s="64"/>
      <c r="F17" s="64"/>
      <c r="G17" s="64"/>
      <c r="H17" s="64"/>
      <c r="I17" s="64"/>
      <c r="J17" s="64"/>
      <c r="K17" s="64"/>
    </row>
    <row r="18" spans="2:11" ht="18" customHeight="1">
      <c r="B18" s="69" t="s">
        <v>72</v>
      </c>
      <c r="C18" s="66" t="s">
        <v>76</v>
      </c>
      <c r="D18" s="63"/>
      <c r="E18" s="64"/>
      <c r="F18" s="64"/>
      <c r="G18" s="64"/>
      <c r="H18" s="64"/>
      <c r="I18" s="64"/>
      <c r="J18" s="64"/>
      <c r="K18" s="64"/>
    </row>
    <row r="19" spans="2:11" ht="18" customHeight="1">
      <c r="B19" s="69" t="s">
        <v>72</v>
      </c>
      <c r="C19" s="70" t="s">
        <v>77</v>
      </c>
      <c r="D19" s="63"/>
      <c r="E19" s="64"/>
      <c r="F19" s="64"/>
      <c r="G19" s="64"/>
      <c r="H19" s="64"/>
      <c r="I19" s="64"/>
      <c r="J19" s="64"/>
      <c r="K19" s="64"/>
    </row>
    <row r="20" spans="2:11" ht="18" customHeight="1">
      <c r="B20" s="69" t="s">
        <v>72</v>
      </c>
      <c r="C20" s="66" t="s">
        <v>78</v>
      </c>
      <c r="D20" s="63"/>
      <c r="E20" s="64"/>
      <c r="F20" s="64"/>
      <c r="G20" s="64"/>
      <c r="H20" s="64"/>
      <c r="I20" s="64"/>
      <c r="J20" s="64"/>
      <c r="K20" s="64"/>
    </row>
    <row r="21" spans="2:11" ht="18" customHeight="1">
      <c r="B21" s="720" t="s">
        <v>79</v>
      </c>
      <c r="C21" s="720"/>
      <c r="D21" s="67"/>
      <c r="E21" s="64"/>
      <c r="F21" s="64"/>
      <c r="G21" s="64"/>
      <c r="H21" s="64"/>
      <c r="I21" s="64"/>
      <c r="J21" s="64"/>
      <c r="K21" s="64"/>
    </row>
    <row r="22" spans="2:11" ht="54" customHeight="1">
      <c r="B22" s="69" t="s">
        <v>72</v>
      </c>
      <c r="C22" s="66" t="s">
        <v>80</v>
      </c>
      <c r="D22" s="63"/>
      <c r="E22" s="64"/>
      <c r="F22" s="64"/>
      <c r="G22" s="64"/>
      <c r="H22" s="64"/>
      <c r="I22" s="64"/>
      <c r="J22" s="64"/>
      <c r="K22" s="64"/>
    </row>
    <row r="23" spans="2:11" ht="54" customHeight="1">
      <c r="B23" s="69" t="s">
        <v>72</v>
      </c>
      <c r="C23" s="66" t="s">
        <v>81</v>
      </c>
      <c r="D23" s="63"/>
      <c r="E23" s="64"/>
      <c r="F23" s="64"/>
      <c r="G23" s="64"/>
      <c r="H23" s="64"/>
      <c r="I23" s="64"/>
      <c r="J23" s="64"/>
      <c r="K23" s="64"/>
    </row>
    <row r="24" spans="2:11" ht="57.6" customHeight="1">
      <c r="B24" s="69" t="s">
        <v>72</v>
      </c>
      <c r="C24" s="66" t="s">
        <v>82</v>
      </c>
      <c r="D24" s="63"/>
      <c r="E24" s="64"/>
      <c r="F24" s="64"/>
      <c r="G24" s="64"/>
      <c r="H24" s="64"/>
      <c r="I24" s="64"/>
      <c r="J24" s="64"/>
      <c r="K24" s="64"/>
    </row>
    <row r="25" spans="2:11" ht="18" customHeight="1">
      <c r="B25" s="69" t="s">
        <v>72</v>
      </c>
      <c r="C25" s="66" t="s">
        <v>83</v>
      </c>
      <c r="D25" s="63"/>
      <c r="E25" s="64"/>
      <c r="F25" s="64"/>
      <c r="G25" s="64"/>
      <c r="H25" s="64"/>
      <c r="I25" s="64"/>
      <c r="J25" s="64"/>
      <c r="K25" s="64"/>
    </row>
    <row r="26" spans="2:11" ht="38.1" customHeight="1">
      <c r="B26" s="69" t="s">
        <v>72</v>
      </c>
      <c r="C26" s="66" t="s">
        <v>84</v>
      </c>
      <c r="D26" s="63"/>
      <c r="E26" s="64"/>
      <c r="F26" s="64"/>
      <c r="G26" s="64"/>
      <c r="H26" s="64"/>
      <c r="I26" s="64"/>
      <c r="J26" s="64"/>
      <c r="K26" s="64"/>
    </row>
    <row r="27" spans="2:11" ht="18" customHeight="1">
      <c r="B27" s="720" t="s">
        <v>85</v>
      </c>
      <c r="C27" s="720"/>
      <c r="D27" s="67"/>
      <c r="E27" s="64"/>
      <c r="F27" s="64"/>
      <c r="G27" s="64"/>
      <c r="H27" s="64"/>
      <c r="I27" s="64"/>
      <c r="J27" s="64"/>
      <c r="K27" s="64"/>
    </row>
    <row r="28" spans="2:11" ht="54" customHeight="1">
      <c r="B28" s="69" t="s">
        <v>72</v>
      </c>
      <c r="C28" s="66" t="s">
        <v>80</v>
      </c>
      <c r="D28" s="63"/>
      <c r="E28" s="64"/>
      <c r="F28" s="64"/>
      <c r="G28" s="64"/>
      <c r="H28" s="64"/>
      <c r="I28" s="64"/>
      <c r="J28" s="64"/>
      <c r="K28" s="64"/>
    </row>
    <row r="29" spans="2:11" ht="18" customHeight="1">
      <c r="B29" s="69" t="s">
        <v>72</v>
      </c>
      <c r="C29" s="66" t="s">
        <v>83</v>
      </c>
      <c r="D29" s="63"/>
      <c r="E29" s="64"/>
      <c r="F29" s="64"/>
      <c r="G29" s="64"/>
      <c r="H29" s="64"/>
      <c r="I29" s="64"/>
      <c r="J29" s="64"/>
      <c r="K29" s="64"/>
    </row>
    <row r="30" spans="2:11" ht="18" customHeight="1">
      <c r="B30" s="720" t="s">
        <v>86</v>
      </c>
      <c r="C30" s="720"/>
      <c r="D30" s="67"/>
    </row>
    <row r="31" spans="2:11" ht="54" customHeight="1">
      <c r="B31" s="69" t="s">
        <v>72</v>
      </c>
      <c r="C31" s="66" t="s">
        <v>80</v>
      </c>
      <c r="D31" s="63"/>
      <c r="E31" s="64"/>
      <c r="F31" s="64"/>
      <c r="G31" s="64"/>
      <c r="H31" s="64"/>
      <c r="I31" s="64"/>
      <c r="J31" s="64"/>
      <c r="K31" s="64"/>
    </row>
    <row r="32" spans="2:11" ht="18" customHeight="1">
      <c r="B32" s="69" t="s">
        <v>72</v>
      </c>
      <c r="C32" s="66" t="s">
        <v>83</v>
      </c>
      <c r="D32" s="63"/>
    </row>
    <row r="33" spans="2:11" ht="18" customHeight="1">
      <c r="B33" s="720" t="s">
        <v>87</v>
      </c>
      <c r="C33" s="720"/>
      <c r="D33" s="67"/>
    </row>
    <row r="34" spans="2:11" ht="18" customHeight="1">
      <c r="B34" s="69" t="s">
        <v>72</v>
      </c>
      <c r="C34" s="66" t="s">
        <v>88</v>
      </c>
      <c r="D34" s="63"/>
    </row>
    <row r="35" spans="2:11" ht="18" customHeight="1">
      <c r="B35" s="720" t="s">
        <v>89</v>
      </c>
      <c r="C35" s="720"/>
      <c r="D35" s="67"/>
    </row>
    <row r="36" spans="2:11" ht="66.599999999999994" customHeight="1">
      <c r="B36" s="69" t="s">
        <v>72</v>
      </c>
      <c r="C36" s="66" t="s">
        <v>90</v>
      </c>
      <c r="D36" s="63"/>
      <c r="E36" s="64"/>
      <c r="F36" s="64"/>
      <c r="G36" s="64"/>
      <c r="H36" s="64"/>
      <c r="I36" s="64"/>
      <c r="J36" s="64"/>
      <c r="K36" s="64"/>
    </row>
    <row r="37" spans="2:11" ht="146.1" customHeight="1">
      <c r="B37" s="69" t="s">
        <v>72</v>
      </c>
      <c r="C37" s="66" t="s">
        <v>91</v>
      </c>
      <c r="D37" s="63"/>
      <c r="E37" s="64"/>
      <c r="F37" s="64"/>
      <c r="G37" s="64"/>
      <c r="H37" s="64"/>
      <c r="I37" s="64"/>
      <c r="J37" s="64"/>
      <c r="K37" s="64"/>
    </row>
    <row r="38" spans="2:11" ht="164.1" customHeight="1">
      <c r="B38" s="69" t="s">
        <v>72</v>
      </c>
      <c r="C38" s="66" t="s">
        <v>92</v>
      </c>
      <c r="D38" s="63"/>
      <c r="E38" s="64"/>
      <c r="F38" s="64"/>
      <c r="G38" s="64"/>
      <c r="H38" s="64"/>
      <c r="I38" s="64"/>
      <c r="J38" s="64"/>
      <c r="K38" s="64"/>
    </row>
    <row r="39" spans="2:11" ht="75.95" customHeight="1">
      <c r="B39" s="69" t="s">
        <v>72</v>
      </c>
      <c r="C39" s="66" t="s">
        <v>93</v>
      </c>
      <c r="D39" s="63"/>
      <c r="E39" s="64"/>
      <c r="F39" s="64"/>
      <c r="G39" s="64"/>
      <c r="H39" s="64"/>
      <c r="I39" s="64"/>
      <c r="J39" s="64"/>
      <c r="K39" s="64"/>
    </row>
    <row r="40" spans="2:11" ht="38.1" customHeight="1">
      <c r="B40" s="69" t="s">
        <v>72</v>
      </c>
      <c r="C40" s="66" t="s">
        <v>94</v>
      </c>
    </row>
    <row r="41" spans="2:11" ht="18" customHeight="1">
      <c r="B41" s="720" t="s">
        <v>95</v>
      </c>
      <c r="C41" s="720"/>
    </row>
    <row r="42" spans="2:11" ht="38.1" customHeight="1">
      <c r="B42" s="69" t="s">
        <v>72</v>
      </c>
      <c r="C42" s="66" t="s">
        <v>96</v>
      </c>
    </row>
    <row r="43" spans="2:11" ht="18" customHeight="1">
      <c r="B43" s="69" t="s">
        <v>72</v>
      </c>
      <c r="C43" s="71" t="s">
        <v>97</v>
      </c>
    </row>
    <row r="44" spans="2:11" ht="18" customHeight="1">
      <c r="B44" s="720" t="s">
        <v>98</v>
      </c>
      <c r="C44" s="720"/>
    </row>
    <row r="45" spans="2:11" ht="38.1" customHeight="1">
      <c r="B45" s="69" t="s">
        <v>72</v>
      </c>
      <c r="C45" s="66" t="s">
        <v>99</v>
      </c>
    </row>
    <row r="46" spans="2:11" ht="18" customHeight="1">
      <c r="B46" s="69" t="s">
        <v>72</v>
      </c>
      <c r="C46" s="71" t="s">
        <v>97</v>
      </c>
    </row>
    <row r="47" spans="2:11" ht="18" customHeight="1">
      <c r="B47" s="720" t="s">
        <v>100</v>
      </c>
      <c r="C47" s="720" t="s">
        <v>101</v>
      </c>
    </row>
    <row r="48" spans="2:11" ht="48" customHeight="1">
      <c r="B48" s="69" t="s">
        <v>72</v>
      </c>
      <c r="C48" s="66" t="s">
        <v>102</v>
      </c>
    </row>
    <row r="49" spans="1:11" ht="18" customHeight="1">
      <c r="B49" s="69" t="s">
        <v>72</v>
      </c>
      <c r="C49" s="71" t="s">
        <v>97</v>
      </c>
    </row>
    <row r="50" spans="1:11" ht="18" customHeight="1">
      <c r="B50" s="720" t="s">
        <v>103</v>
      </c>
      <c r="C50" s="720"/>
    </row>
    <row r="51" spans="1:11" ht="38.1" customHeight="1">
      <c r="B51" s="69" t="s">
        <v>72</v>
      </c>
      <c r="C51" s="66" t="s">
        <v>104</v>
      </c>
    </row>
    <row r="52" spans="1:11" ht="38.1" customHeight="1">
      <c r="B52" s="69" t="s">
        <v>72</v>
      </c>
      <c r="C52" s="66" t="s">
        <v>105</v>
      </c>
    </row>
    <row r="53" spans="1:11" ht="18" customHeight="1">
      <c r="B53" s="720" t="s">
        <v>106</v>
      </c>
      <c r="C53" s="720"/>
    </row>
    <row r="54" spans="1:11" ht="18" customHeight="1">
      <c r="B54" s="69" t="s">
        <v>72</v>
      </c>
      <c r="C54" s="72" t="s">
        <v>107</v>
      </c>
    </row>
    <row r="55" spans="1:11" ht="18" customHeight="1">
      <c r="B55" s="69" t="s">
        <v>72</v>
      </c>
      <c r="C55" s="72" t="s">
        <v>108</v>
      </c>
    </row>
    <row r="56" spans="1:11" ht="18" customHeight="1">
      <c r="B56" s="720" t="s">
        <v>109</v>
      </c>
      <c r="C56" s="720"/>
    </row>
    <row r="57" spans="1:11" ht="18" customHeight="1">
      <c r="B57" s="69" t="s">
        <v>72</v>
      </c>
      <c r="C57" s="66" t="s">
        <v>110</v>
      </c>
      <c r="D57" s="63"/>
      <c r="E57" s="64"/>
      <c r="F57" s="64"/>
      <c r="G57" s="64"/>
      <c r="H57" s="64"/>
      <c r="I57" s="64"/>
      <c r="J57" s="64"/>
      <c r="K57" s="64"/>
    </row>
    <row r="58" spans="1:11" ht="18" customHeight="1">
      <c r="B58" s="69" t="s">
        <v>72</v>
      </c>
      <c r="C58" s="66" t="s">
        <v>111</v>
      </c>
      <c r="D58" s="63"/>
      <c r="E58" s="64"/>
      <c r="F58" s="64"/>
      <c r="G58" s="64"/>
      <c r="H58" s="64"/>
      <c r="I58" s="64"/>
      <c r="J58" s="64"/>
      <c r="K58" s="64"/>
    </row>
    <row r="59" spans="1:11" ht="36" customHeight="1">
      <c r="B59" s="69" t="s">
        <v>72</v>
      </c>
      <c r="C59" s="66" t="s">
        <v>112</v>
      </c>
      <c r="D59" s="63"/>
      <c r="E59" s="64"/>
      <c r="F59" s="64"/>
      <c r="G59" s="64"/>
      <c r="H59" s="64"/>
      <c r="I59" s="64"/>
      <c r="J59" s="64"/>
      <c r="K59" s="64"/>
    </row>
    <row r="60" spans="1:11" ht="18" customHeight="1">
      <c r="B60" s="69" t="s">
        <v>72</v>
      </c>
      <c r="C60" s="66" t="s">
        <v>113</v>
      </c>
      <c r="D60" s="63"/>
      <c r="E60" s="64"/>
      <c r="F60" s="64"/>
      <c r="G60" s="64"/>
      <c r="H60" s="64"/>
      <c r="I60" s="64"/>
      <c r="J60" s="64"/>
      <c r="K60" s="64"/>
    </row>
    <row r="61" spans="1:11" ht="18" customHeight="1">
      <c r="A61" s="60"/>
      <c r="C61" s="73"/>
    </row>
    <row r="62" spans="1:11" ht="18" customHeight="1">
      <c r="A62" s="724"/>
      <c r="B62" s="724"/>
      <c r="C62" s="724"/>
      <c r="D62" s="74"/>
    </row>
    <row r="63" spans="1:11" ht="18" customHeight="1">
      <c r="A63" s="722" t="s">
        <v>114</v>
      </c>
      <c r="B63" s="722"/>
      <c r="C63" s="722"/>
      <c r="D63" s="74"/>
    </row>
    <row r="64" spans="1:11" ht="36" customHeight="1">
      <c r="A64" s="723" t="s">
        <v>115</v>
      </c>
      <c r="B64" s="723"/>
      <c r="C64" s="723"/>
    </row>
    <row r="65" spans="2:3" ht="18" customHeight="1">
      <c r="B65" s="75"/>
      <c r="C65" s="75"/>
    </row>
    <row r="66" spans="2:3" ht="18" customHeight="1">
      <c r="C66" s="72"/>
    </row>
    <row r="67" spans="2:3" ht="18" customHeight="1">
      <c r="C67" s="73"/>
    </row>
    <row r="68" spans="2:3" ht="18" customHeight="1">
      <c r="C68" s="72"/>
    </row>
    <row r="69" spans="2:3" ht="18" customHeight="1">
      <c r="B69" s="73"/>
      <c r="C69" s="73"/>
    </row>
    <row r="70" spans="2:3" ht="18" customHeight="1">
      <c r="B70" s="73"/>
      <c r="C70" s="73"/>
    </row>
    <row r="71" spans="2:3" ht="18" customHeight="1">
      <c r="B71" s="73"/>
      <c r="C71" s="73"/>
    </row>
    <row r="72" spans="2:3" ht="18" customHeight="1">
      <c r="B72" s="73"/>
      <c r="C72" s="73"/>
    </row>
    <row r="73" spans="2:3" ht="18" customHeight="1">
      <c r="B73" s="73"/>
      <c r="C73" s="73"/>
    </row>
    <row r="74" spans="2:3" ht="18" customHeight="1">
      <c r="B74" s="73"/>
      <c r="C74" s="73"/>
    </row>
    <row r="75" spans="2:3" ht="18" customHeight="1"/>
    <row r="76" spans="2:3" ht="18" customHeight="1"/>
    <row r="77" spans="2:3" ht="18" customHeight="1"/>
    <row r="78" spans="2:3" ht="18" customHeight="1"/>
    <row r="79" spans="2:3" ht="18" customHeight="1"/>
    <row r="80" spans="2:3"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sheetData>
  <sheetProtection selectLockedCells="1" selectUnlockedCells="1"/>
  <customSheetViews>
    <customSheetView guid="{89CB4E6A-722E-4E39-885D-E2A6D0D08321}" showGridLines="0" state="hidden" topLeftCell="A43">
      <selection activeCell="A36" sqref="A36:IV36"/>
      <rowBreaks count="1" manualBreakCount="1">
        <brk id="29" max="2" man="1"/>
      </rowBreaks>
      <pageMargins left="0.75" right="0.75" top="0.55000000000000004" bottom="0.47" header="0.32" footer="0.25"/>
      <pageSetup orientation="portrait" r:id="rId1"/>
      <headerFooter alignWithMargins="0">
        <oddFooter>&amp;RPage &amp;P of &amp;N</oddFooter>
      </headerFooter>
    </customSheetView>
    <customSheetView guid="{915C64AD-BD67-44F0-9117-5B9D998BA799}" showGridLines="0" state="hidden" topLeftCell="A43">
      <selection activeCell="A36" sqref="A36:IV36"/>
      <rowBreaks count="1" manualBreakCount="1">
        <brk id="29" max="2" man="1"/>
      </rowBreaks>
      <pageMargins left="0.75" right="0.75" top="0.55000000000000004" bottom="0.47" header="0.32" footer="0.25"/>
      <pageSetup orientation="portrait" r:id="rId2"/>
      <headerFooter alignWithMargins="0">
        <oddFooter>&amp;RPage &amp;P of &amp;N</oddFooter>
      </headerFooter>
    </customSheetView>
    <customSheetView guid="{18EA11B4-BD82-47BF-99FA-7AB19BF74D0B}" showGridLines="0" state="hidden" topLeftCell="A43">
      <selection activeCell="A36" sqref="A36:IV36"/>
      <rowBreaks count="1" manualBreakCount="1">
        <brk id="29" max="2" man="1"/>
      </rowBreaks>
      <pageMargins left="0.75" right="0.75" top="0.55000000000000004" bottom="0.47" header="0.32" footer="0.25"/>
      <pageSetup orientation="portrait" r:id="rId3"/>
      <headerFooter alignWithMargins="0">
        <oddFooter>&amp;RPage &amp;P of &amp;N</oddFooter>
      </headerFooter>
    </customSheetView>
    <customSheetView guid="{CCA37BAE-906F-43D5-9FD9-B13563E4B9D7}" showGridLines="0" state="hidden" topLeftCell="A43">
      <selection activeCell="A36" sqref="A36:IV36"/>
      <rowBreaks count="1" manualBreakCount="1">
        <brk id="29" max="2" man="1"/>
      </rowBreaks>
      <pageMargins left="0.75" right="0.75" top="0.55000000000000004" bottom="0.47" header="0.32" footer="0.25"/>
      <pageSetup orientation="portrait" r:id="rId4"/>
      <headerFooter alignWithMargins="0">
        <oddFooter>&amp;RPage &amp;P of &amp;N</oddFooter>
      </headerFooter>
    </customSheetView>
    <customSheetView guid="{99CA2F10-F926-46DC-8609-4EAE5B9F3585}" showGridLines="0" state="hidden" topLeftCell="A43">
      <selection activeCell="A36" sqref="A36:IV36"/>
      <rowBreaks count="1" manualBreakCount="1">
        <brk id="29" max="2" man="1"/>
      </rowBreaks>
      <pageMargins left="0.75" right="0.75" top="0.55000000000000004" bottom="0.47" header="0.32" footer="0.25"/>
      <pageSetup orientation="portrait" r:id="rId5"/>
      <headerFooter alignWithMargins="0">
        <oddFooter>&amp;RPage &amp;P of &amp;N</oddFooter>
      </headerFooter>
    </customSheetView>
    <customSheetView guid="{63D51328-7CBC-4A1E-B96D-BAE91416501B}" showGridLines="0" state="hidden" topLeftCell="A43">
      <selection activeCell="A36" sqref="A36:IV36"/>
      <rowBreaks count="1" manualBreakCount="1">
        <brk id="29" max="2" man="1"/>
      </rowBreaks>
      <pageMargins left="0.75" right="0.75" top="0.55000000000000004" bottom="0.47" header="0.32" footer="0.25"/>
      <pageSetup orientation="portrait" r:id="rId6"/>
      <headerFooter alignWithMargins="0">
        <oddFooter>&amp;RPage &amp;P of &amp;N</oddFooter>
      </headerFooter>
    </customSheetView>
    <customSheetView guid="{3C00DDA0-7DDE-4169-A739-550DAF5DCF8D}" showGridLines="0" topLeftCell="A10">
      <selection activeCell="C11" sqref="C11"/>
      <rowBreaks count="1" manualBreakCount="1">
        <brk id="29" max="2" man="1"/>
      </rowBreaks>
      <pageMargins left="0.75" right="0.75" top="0.55000000000000004" bottom="0.47" header="0.32" footer="0.25"/>
      <pageSetup orientation="portrait" r:id="rId7"/>
      <headerFooter alignWithMargins="0">
        <oddFooter>&amp;RPage &amp;P of &amp;N</oddFooter>
      </headerFooter>
    </customSheetView>
    <customSheetView guid="{357C9841-BEC3-434B-AC63-C04FB4321BA3}" showGridLines="0">
      <selection activeCell="C11" sqref="C11"/>
      <rowBreaks count="1" manualBreakCount="1">
        <brk id="29" max="2" man="1"/>
      </rowBreaks>
      <pageMargins left="0.75" right="0.75" top="0.55000000000000004" bottom="0.47" header="0.32" footer="0.25"/>
      <pageSetup orientation="portrait" r:id="rId8"/>
      <headerFooter alignWithMargins="0">
        <oddFooter>&amp;RPage &amp;P of &amp;N</oddFooter>
      </headerFooter>
    </customSheetView>
    <customSheetView guid="{B96E710B-6DD7-4DE1-95AB-C9EE060CD030}" showGridLines="0" state="hidden" topLeftCell="A43">
      <selection activeCell="A36" sqref="A36:IV36"/>
      <rowBreaks count="1" manualBreakCount="1">
        <brk id="29" max="2" man="1"/>
      </rowBreaks>
      <pageMargins left="0.75" right="0.75" top="0.55000000000000004" bottom="0.47" header="0.32" footer="0.25"/>
      <pageSetup orientation="portrait" r:id="rId9"/>
      <headerFooter alignWithMargins="0">
        <oddFooter>&amp;RPage &amp;P of &amp;N</oddFooter>
      </headerFooter>
    </customSheetView>
    <customSheetView guid="{A58DB4DF-40C7-4BEB-B85E-6BD6F54941CF}" showGridLines="0" state="hidden" topLeftCell="A43">
      <selection activeCell="A36" sqref="A36:IV36"/>
      <rowBreaks count="1" manualBreakCount="1">
        <brk id="29" max="2" man="1"/>
      </rowBreaks>
      <pageMargins left="0.75" right="0.75" top="0.55000000000000004" bottom="0.47" header="0.32" footer="0.25"/>
      <pageSetup orientation="portrait" r:id="rId10"/>
      <headerFooter alignWithMargins="0">
        <oddFooter>&amp;RPage &amp;P of &amp;N</oddFooter>
      </headerFooter>
    </customSheetView>
    <customSheetView guid="{889C3D82-0A24-4765-A688-A80A782F5056}" showGridLines="0" state="hidden" topLeftCell="A43">
      <selection activeCell="A36" sqref="A36:IV36"/>
      <rowBreaks count="1" manualBreakCount="1">
        <brk id="29" max="2" man="1"/>
      </rowBreaks>
      <pageMargins left="0.75" right="0.75" top="0.55000000000000004" bottom="0.47" header="0.32" footer="0.25"/>
      <pageSetup orientation="portrait" r:id="rId11"/>
      <headerFooter alignWithMargins="0">
        <oddFooter>&amp;RPage &amp;P of &amp;N</oddFooter>
      </headerFooter>
    </customSheetView>
  </customSheetViews>
  <mergeCells count="17">
    <mergeCell ref="A63:C63"/>
    <mergeCell ref="A64:C64"/>
    <mergeCell ref="B50:C50"/>
    <mergeCell ref="B44:C44"/>
    <mergeCell ref="B47:C47"/>
    <mergeCell ref="B53:C53"/>
    <mergeCell ref="B56:C56"/>
    <mergeCell ref="A62:C62"/>
    <mergeCell ref="B33:C33"/>
    <mergeCell ref="B35:C35"/>
    <mergeCell ref="B41:C41"/>
    <mergeCell ref="B30:C30"/>
    <mergeCell ref="A1:C1"/>
    <mergeCell ref="B12:C12"/>
    <mergeCell ref="B14:C14"/>
    <mergeCell ref="B21:C21"/>
    <mergeCell ref="B27:C27"/>
  </mergeCells>
  <pageMargins left="0.75" right="0.75" top="0.55000000000000004" bottom="0.47" header="0.32" footer="0.25"/>
  <pageSetup orientation="portrait" r:id="rId12"/>
  <headerFooter alignWithMargins="0">
    <oddFooter>&amp;RPage &amp;P of &amp;N</oddFooter>
  </headerFooter>
  <rowBreaks count="1" manualBreakCount="1">
    <brk id="29" max="2" man="1"/>
  </rowBreaks>
  <drawing r:id="rId1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6">
    <pageSetUpPr autoPageBreaks="0"/>
  </sheetPr>
  <dimension ref="A1:AB24"/>
  <sheetViews>
    <sheetView showGridLines="0" view="pageBreakPreview" zoomScaleSheetLayoutView="100" workbookViewId="0">
      <selection activeCell="C12" sqref="C12:F12"/>
    </sheetView>
  </sheetViews>
  <sheetFormatPr defaultColWidth="9.140625" defaultRowHeight="15.75"/>
  <cols>
    <col min="1" max="1" width="33" style="496" customWidth="1"/>
    <col min="2" max="2" width="11.7109375" style="496" customWidth="1"/>
    <col min="3" max="4" width="6.42578125" style="496" customWidth="1"/>
    <col min="5" max="5" width="6.42578125" style="499" customWidth="1"/>
    <col min="6" max="6" width="39" style="499" customWidth="1"/>
    <col min="7" max="7" width="11.85546875" style="499" hidden="1" customWidth="1"/>
    <col min="8" max="9" width="11.85546875" style="499" customWidth="1"/>
    <col min="10" max="10" width="11.85546875" style="499" hidden="1" customWidth="1"/>
    <col min="11" max="24" width="11.85546875" style="499" customWidth="1"/>
    <col min="25" max="25" width="9.140625" style="499" customWidth="1"/>
    <col min="26" max="26" width="15.28515625" style="499" customWidth="1"/>
    <col min="27" max="16384" width="9.140625" style="499"/>
  </cols>
  <sheetData>
    <row r="1" spans="1:28" s="496" customFormat="1" ht="112.5" customHeight="1">
      <c r="A1" s="733" t="str">
        <f>Cover!$B$2</f>
        <v xml:space="preserve">Tower Package TW03 for Zing-Zingbar to Sissu portion of ±350 KV HVDC Pang-Kaithal Transmission Line associated with Transmission system for evacuation of RE power from renewable energy parks in Leh (5 GW Leh-Kaithal transmission corridor)
</v>
      </c>
      <c r="B1" s="733"/>
      <c r="C1" s="733"/>
      <c r="D1" s="733"/>
      <c r="E1" s="733"/>
      <c r="F1" s="733"/>
      <c r="G1" s="497"/>
      <c r="H1" s="497"/>
      <c r="I1" s="497"/>
      <c r="J1" s="497"/>
      <c r="K1" s="497"/>
      <c r="L1" s="497"/>
      <c r="M1" s="497"/>
      <c r="N1" s="497"/>
      <c r="O1" s="497"/>
      <c r="P1" s="497"/>
      <c r="Q1" s="497"/>
      <c r="R1" s="497"/>
      <c r="S1" s="497"/>
      <c r="T1" s="497"/>
      <c r="U1" s="497"/>
      <c r="V1" s="497"/>
      <c r="W1" s="497"/>
      <c r="X1" s="497"/>
      <c r="Z1" s="498"/>
      <c r="AA1" s="498"/>
      <c r="AB1" s="498"/>
    </row>
    <row r="2" spans="1:28" ht="16.5" customHeight="1">
      <c r="A2" s="734" t="str">
        <f>Cover!B3</f>
        <v>CC/NT/W-TW/DOM/A04/25/06315</v>
      </c>
      <c r="B2" s="734"/>
      <c r="C2" s="734"/>
      <c r="D2" s="734"/>
      <c r="E2" s="734"/>
      <c r="F2" s="734"/>
      <c r="G2" s="496"/>
      <c r="H2" s="496"/>
      <c r="I2" s="496"/>
      <c r="J2" s="496"/>
      <c r="K2" s="496"/>
      <c r="L2" s="496"/>
      <c r="M2" s="496"/>
      <c r="N2" s="496"/>
      <c r="O2" s="496"/>
      <c r="P2" s="496"/>
      <c r="Q2" s="496"/>
      <c r="R2" s="496"/>
      <c r="S2" s="496"/>
      <c r="T2" s="496"/>
      <c r="U2" s="496"/>
      <c r="V2" s="496"/>
      <c r="W2" s="496"/>
      <c r="X2" s="496"/>
      <c r="Z2" s="499" t="s">
        <v>116</v>
      </c>
      <c r="AA2" s="500">
        <v>1</v>
      </c>
      <c r="AB2" s="501"/>
    </row>
    <row r="3" spans="1:28" ht="12" customHeight="1">
      <c r="A3" s="502"/>
      <c r="B3" s="502"/>
      <c r="C3" s="502"/>
      <c r="D3" s="502"/>
      <c r="E3" s="496"/>
      <c r="F3" s="496"/>
      <c r="G3" s="496"/>
      <c r="H3" s="496"/>
      <c r="I3" s="496"/>
      <c r="J3" s="496"/>
      <c r="K3" s="496"/>
      <c r="L3" s="496"/>
      <c r="M3" s="496"/>
      <c r="N3" s="496"/>
      <c r="O3" s="496"/>
      <c r="P3" s="496"/>
      <c r="Q3" s="496"/>
      <c r="R3" s="496"/>
      <c r="S3" s="496"/>
      <c r="T3" s="496"/>
      <c r="U3" s="496"/>
      <c r="V3" s="496"/>
      <c r="W3" s="496"/>
      <c r="X3" s="496"/>
      <c r="Z3" s="499" t="s">
        <v>117</v>
      </c>
      <c r="AA3" s="500" t="s">
        <v>118</v>
      </c>
      <c r="AB3" s="501"/>
    </row>
    <row r="4" spans="1:28" ht="20.100000000000001" customHeight="1">
      <c r="A4" s="735" t="s">
        <v>119</v>
      </c>
      <c r="B4" s="735"/>
      <c r="C4" s="735"/>
      <c r="D4" s="735"/>
      <c r="E4" s="735"/>
      <c r="F4" s="735"/>
      <c r="G4" s="496"/>
      <c r="H4" s="496"/>
      <c r="I4" s="496"/>
      <c r="J4" s="496"/>
      <c r="K4" s="496"/>
      <c r="L4" s="496"/>
      <c r="M4" s="496"/>
      <c r="N4" s="496"/>
      <c r="O4" s="496"/>
      <c r="P4" s="496"/>
      <c r="Q4" s="496"/>
      <c r="R4" s="496"/>
      <c r="S4" s="496"/>
      <c r="T4" s="496"/>
      <c r="U4" s="496"/>
      <c r="V4" s="496"/>
      <c r="W4" s="496"/>
      <c r="X4" s="496"/>
      <c r="AA4" s="500"/>
      <c r="AB4" s="501"/>
    </row>
    <row r="5" spans="1:28" ht="12" customHeight="1">
      <c r="A5" s="503"/>
      <c r="B5" s="503"/>
      <c r="E5" s="496"/>
      <c r="F5" s="496"/>
      <c r="G5" s="496"/>
      <c r="H5" s="496"/>
      <c r="I5" s="496"/>
      <c r="J5" s="496"/>
      <c r="K5" s="496"/>
      <c r="L5" s="496"/>
      <c r="M5" s="496"/>
      <c r="N5" s="496"/>
      <c r="O5" s="496"/>
      <c r="P5" s="496"/>
      <c r="Q5" s="496"/>
      <c r="R5" s="496"/>
      <c r="S5" s="496"/>
      <c r="T5" s="496"/>
      <c r="U5" s="496"/>
      <c r="V5" s="496"/>
      <c r="W5" s="496"/>
      <c r="X5" s="496"/>
      <c r="Z5" s="501"/>
      <c r="AA5" s="501"/>
      <c r="AB5" s="501"/>
    </row>
    <row r="6" spans="1:28" s="496" customFormat="1" ht="50.25" customHeight="1">
      <c r="A6" s="740" t="s">
        <v>340</v>
      </c>
      <c r="B6" s="740"/>
      <c r="C6" s="736" t="s">
        <v>116</v>
      </c>
      <c r="D6" s="736"/>
      <c r="E6" s="736"/>
      <c r="F6" s="736"/>
      <c r="G6" s="504"/>
      <c r="H6" s="504"/>
      <c r="I6" s="504"/>
      <c r="J6" s="523">
        <f>IF(C6="Sole Bidder", 1,2)</f>
        <v>1</v>
      </c>
      <c r="K6" s="504"/>
      <c r="L6" s="504"/>
      <c r="M6" s="504"/>
      <c r="N6" s="504"/>
      <c r="O6" s="504"/>
      <c r="P6" s="504"/>
      <c r="Q6" s="504"/>
      <c r="R6" s="504"/>
      <c r="T6" s="504"/>
      <c r="U6" s="504"/>
      <c r="V6" s="504"/>
      <c r="W6" s="504"/>
      <c r="X6" s="504"/>
      <c r="Z6" s="505">
        <f>IF(C6= "Sole Bidder", 0, C7)</f>
        <v>0</v>
      </c>
      <c r="AA6" s="498"/>
      <c r="AB6" s="498"/>
    </row>
    <row r="7" spans="1:28" ht="31.5" customHeight="1">
      <c r="A7" s="506" t="str">
        <f>IF(C6= "JV (Joint Venture)", "Total Nos. of  Partners in the JV [excluding the Lead Partner]", "")</f>
        <v/>
      </c>
      <c r="B7" s="507"/>
      <c r="C7" s="737"/>
      <c r="D7" s="738"/>
      <c r="E7" s="738"/>
      <c r="F7" s="739"/>
      <c r="Z7" s="501"/>
      <c r="AA7" s="501"/>
      <c r="AB7" s="501"/>
    </row>
    <row r="8" spans="1:28" ht="19.5" customHeight="1">
      <c r="A8" s="508"/>
      <c r="B8" s="508"/>
      <c r="C8" s="504"/>
    </row>
    <row r="9" spans="1:28" ht="20.100000000000001" customHeight="1">
      <c r="A9" s="509" t="str">
        <f>IF(C6= "Sole Bidder", "Name of Sole Bidder", "Name of Lead Partner")</f>
        <v>Name of Sole Bidder</v>
      </c>
      <c r="B9" s="510"/>
      <c r="C9" s="725"/>
      <c r="D9" s="728"/>
      <c r="E9" s="728"/>
      <c r="F9" s="729"/>
    </row>
    <row r="10" spans="1:28" ht="20.100000000000001" customHeight="1">
      <c r="A10" s="511" t="str">
        <f>IF(C6= "Sole Bidder", "Address of Sole Bidder", "Address of Lead Partner")</f>
        <v>Address of Sole Bidder</v>
      </c>
      <c r="B10" s="512"/>
      <c r="C10" s="725"/>
      <c r="D10" s="728"/>
      <c r="E10" s="728"/>
      <c r="F10" s="729"/>
    </row>
    <row r="11" spans="1:28" ht="20.100000000000001" customHeight="1">
      <c r="A11" s="513"/>
      <c r="B11" s="514"/>
      <c r="C11" s="725"/>
      <c r="D11" s="728"/>
      <c r="E11" s="728"/>
      <c r="F11" s="729"/>
    </row>
    <row r="12" spans="1:28" ht="20.100000000000001" customHeight="1">
      <c r="A12" s="515"/>
      <c r="B12" s="516"/>
      <c r="C12" s="725"/>
      <c r="D12" s="728"/>
      <c r="E12" s="728"/>
      <c r="F12" s="729"/>
    </row>
    <row r="13" spans="1:28" ht="21.75" customHeight="1"/>
    <row r="14" spans="1:28" ht="20.100000000000001" hidden="1" customHeight="1">
      <c r="A14" s="509" t="s">
        <v>121</v>
      </c>
      <c r="B14" s="510"/>
      <c r="C14" s="725" t="s">
        <v>120</v>
      </c>
      <c r="D14" s="728"/>
      <c r="E14" s="728"/>
      <c r="F14" s="729"/>
    </row>
    <row r="15" spans="1:28" ht="20.100000000000001" hidden="1" customHeight="1">
      <c r="A15" s="511" t="s">
        <v>122</v>
      </c>
      <c r="B15" s="512"/>
      <c r="C15" s="725" t="s">
        <v>120</v>
      </c>
      <c r="D15" s="728"/>
      <c r="E15" s="728"/>
      <c r="F15" s="729"/>
    </row>
    <row r="16" spans="1:28" ht="20.100000000000001" hidden="1" customHeight="1">
      <c r="A16" s="513"/>
      <c r="B16" s="514"/>
      <c r="C16" s="725" t="s">
        <v>120</v>
      </c>
      <c r="D16" s="728"/>
      <c r="E16" s="728"/>
      <c r="F16" s="729"/>
    </row>
    <row r="17" spans="1:7" ht="20.100000000000001" hidden="1" customHeight="1">
      <c r="A17" s="515"/>
      <c r="B17" s="516"/>
      <c r="C17" s="725" t="s">
        <v>120</v>
      </c>
      <c r="D17" s="728"/>
      <c r="E17" s="728"/>
      <c r="F17" s="729"/>
    </row>
    <row r="18" spans="1:7" ht="20.100000000000001" customHeight="1"/>
    <row r="19" spans="1:7" ht="21" customHeight="1">
      <c r="A19" s="517" t="s">
        <v>123</v>
      </c>
      <c r="B19" s="518"/>
      <c r="C19" s="730"/>
      <c r="D19" s="731"/>
      <c r="E19" s="731"/>
      <c r="F19" s="732"/>
    </row>
    <row r="20" spans="1:7" ht="21" customHeight="1">
      <c r="A20" s="517" t="s">
        <v>124</v>
      </c>
      <c r="B20" s="518"/>
      <c r="C20" s="725"/>
      <c r="D20" s="726"/>
      <c r="E20" s="726"/>
      <c r="F20" s="727"/>
    </row>
    <row r="21" spans="1:7" ht="21" customHeight="1">
      <c r="A21" s="519"/>
      <c r="B21" s="519"/>
      <c r="C21" s="519"/>
    </row>
    <row r="22" spans="1:7" s="496" customFormat="1" ht="21" customHeight="1">
      <c r="A22" s="517" t="s">
        <v>125</v>
      </c>
      <c r="B22" s="518"/>
      <c r="C22" s="520"/>
      <c r="D22" s="522"/>
      <c r="E22" s="520"/>
      <c r="F22" s="521" t="str">
        <f>IF(C22&gt;G22, "Invalid Date !", "")</f>
        <v/>
      </c>
      <c r="G22" s="498">
        <f>IF(D22="Feb",28,IF(OR(D22="Apr", D22="Jun", D22="Sep", D22="Nov"),30,31))</f>
        <v>31</v>
      </c>
    </row>
    <row r="23" spans="1:7" ht="21" customHeight="1">
      <c r="A23" s="517" t="s">
        <v>126</v>
      </c>
      <c r="B23" s="518"/>
      <c r="C23" s="725"/>
      <c r="D23" s="726"/>
      <c r="E23" s="726"/>
      <c r="F23" s="727"/>
    </row>
    <row r="24" spans="1:7">
      <c r="D24" s="499"/>
    </row>
  </sheetData>
  <sheetProtection algorithmName="SHA-512" hashValue="ljTk3akkFPoZLHCLMRK3M1mIZFFYMTIcPf6gt2Bbcwp/MQzNpbb7p3Q35bMQAHfY3UG/2KyUUtp2PzJF+5awfQ==" saltValue="QYbKaHLu4VSbEjx7dOKRGQ==" spinCount="100000" sheet="1" formatColumns="0" formatRows="0" selectLockedCells="1"/>
  <customSheetViews>
    <customSheetView guid="{89CB4E6A-722E-4E39-885D-E2A6D0D08321}" scale="115" showGridLines="0" printArea="1" hiddenRows="1" hiddenColumns="1" view="pageBreakPreview">
      <selection activeCell="C6" sqref="C6:F6"/>
      <pageMargins left="0.75" right="0.75" top="0.69" bottom="0.7" header="0.4" footer="0.37"/>
      <pageSetup scale="86" orientation="portrait" r:id="rId1"/>
      <headerFooter alignWithMargins="0"/>
    </customSheetView>
    <customSheetView guid="{915C64AD-BD67-44F0-9117-5B9D998BA799}" showGridLines="0" printArea="1" hiddenRows="1" hiddenColumns="1" view="pageBreakPreview">
      <selection activeCell="D6" sqref="D6:G6"/>
      <pageMargins left="0.75" right="0.75" top="0.69" bottom="0.7" header="0.4" footer="0.37"/>
      <pageSetup scale="86" orientation="portrait" r:id="rId2"/>
      <headerFooter alignWithMargins="0"/>
    </customSheetView>
    <customSheetView guid="{18EA11B4-BD82-47BF-99FA-7AB19BF74D0B}" showGridLines="0" printArea="1" hiddenRows="1" hiddenColumns="1" view="pageBreakPreview" topLeftCell="A7">
      <selection activeCell="D7" sqref="D7:G7"/>
      <pageMargins left="0.75" right="0.75" top="0.69" bottom="0.7" header="0.4" footer="0.37"/>
      <pageSetup scale="86" orientation="portrait" r:id="rId3"/>
      <headerFooter alignWithMargins="0"/>
    </customSheetView>
    <customSheetView guid="{CCA37BAE-906F-43D5-9FD9-B13563E4B9D7}" showGridLines="0" printArea="1" hiddenRows="1" hiddenColumns="1" view="pageBreakPreview">
      <selection activeCell="F27" sqref="F27"/>
      <pageMargins left="0.75" right="0.75" top="0.69" bottom="0.7" header="0.4" footer="0.37"/>
      <pageSetup scale="86" orientation="portrait" r:id="rId4"/>
      <headerFooter alignWithMargins="0"/>
    </customSheetView>
    <customSheetView guid="{99CA2F10-F926-46DC-8609-4EAE5B9F3585}" showGridLines="0" printArea="1" hiddenRows="1" hiddenColumns="1" view="pageBreakPreview" topLeftCell="A7">
      <selection activeCell="F27" sqref="F27"/>
      <pageMargins left="0.75" right="0.75" top="0.69" bottom="0.7" header="0.4" footer="0.37"/>
      <pageSetup scale="86" orientation="portrait" r:id="rId5"/>
      <headerFooter alignWithMargins="0"/>
    </customSheetView>
    <customSheetView guid="{63D51328-7CBC-4A1E-B96D-BAE91416501B}" showGridLines="0" printArea="1" hiddenRows="1" view="pageBreakPreview">
      <selection activeCell="D24" sqref="D24"/>
      <pageMargins left="0.75" right="0.75" top="0.69" bottom="0.7" header="0.4" footer="0.37"/>
      <pageSetup scale="86" orientation="portrait" r:id="rId6"/>
      <headerFooter alignWithMargins="0"/>
    </customSheetView>
    <customSheetView guid="{3C00DDA0-7DDE-4169-A739-550DAF5DCF8D}" showGridLines="0" printArea="1" hiddenRows="1" view="pageBreakPreview" topLeftCell="A13">
      <selection activeCell="D24" sqref="D24"/>
      <pageMargins left="0.75" right="0.75" top="0.69" bottom="0.7" header="0.4" footer="0.37"/>
      <pageSetup scale="86" orientation="portrait" r:id="rId7"/>
      <headerFooter alignWithMargins="0"/>
    </customSheetView>
    <customSheetView guid="{357C9841-BEC3-434B-AC63-C04FB4321BA3}" showGridLines="0" printArea="1" hiddenRows="1" view="pageBreakPreview">
      <selection activeCell="D9" sqref="D9:G9"/>
      <pageMargins left="0.75" right="0.75" top="0.69" bottom="0.7" header="0.4" footer="0.37"/>
      <pageSetup scale="86" orientation="portrait" r:id="rId8"/>
      <headerFooter alignWithMargins="0"/>
    </customSheetView>
    <customSheetView guid="{B96E710B-6DD7-4DE1-95AB-C9EE060CD030}" showGridLines="0" printArea="1" hiddenRows="1" view="pageBreakPreview">
      <selection activeCell="D24" sqref="D24"/>
      <pageMargins left="0.75" right="0.75" top="0.69" bottom="0.7" header="0.4" footer="0.37"/>
      <pageSetup scale="86" orientation="portrait" r:id="rId9"/>
      <headerFooter alignWithMargins="0"/>
    </customSheetView>
    <customSheetView guid="{A58DB4DF-40C7-4BEB-B85E-6BD6F54941CF}" showGridLines="0" printArea="1" hiddenRows="1" hiddenColumns="1" view="pageBreakPreview">
      <selection activeCell="D6" sqref="D6:G6"/>
      <pageMargins left="0.75" right="0.75" top="0.69" bottom="0.7" header="0.4" footer="0.37"/>
      <pageSetup scale="86" orientation="portrait" r:id="rId10"/>
      <headerFooter alignWithMargins="0"/>
    </customSheetView>
    <customSheetView guid="{889C3D82-0A24-4765-A688-A80A782F5056}" scale="115" showGridLines="0" printArea="1" hiddenRows="1" hiddenColumns="1" view="pageBreakPreview">
      <selection activeCell="C6" sqref="C6:F6"/>
      <pageMargins left="0.75" right="0.75" top="0.69" bottom="0.7" header="0.4" footer="0.37"/>
      <pageSetup scale="86" orientation="portrait" r:id="rId11"/>
      <headerFooter alignWithMargins="0"/>
    </customSheetView>
  </customSheetViews>
  <mergeCells count="17">
    <mergeCell ref="C9:F9"/>
    <mergeCell ref="C10:F10"/>
    <mergeCell ref="A1:F1"/>
    <mergeCell ref="A2:F2"/>
    <mergeCell ref="A4:F4"/>
    <mergeCell ref="C6:F6"/>
    <mergeCell ref="C7:F7"/>
    <mergeCell ref="A6:B6"/>
    <mergeCell ref="C23:F23"/>
    <mergeCell ref="C17:F17"/>
    <mergeCell ref="C20:F20"/>
    <mergeCell ref="C16:F16"/>
    <mergeCell ref="C11:F11"/>
    <mergeCell ref="C12:F12"/>
    <mergeCell ref="C14:F14"/>
    <mergeCell ref="C15:F15"/>
    <mergeCell ref="C19:F19"/>
  </mergeCells>
  <conditionalFormatting sqref="A14:B17">
    <cfRule type="expression" dxfId="7" priority="3" stopIfTrue="1">
      <formula>$Z$6&lt;2</formula>
    </cfRule>
  </conditionalFormatting>
  <conditionalFormatting sqref="A7:F7">
    <cfRule type="expression" dxfId="6" priority="5" stopIfTrue="1">
      <formula>$C$6="Sole Bidder"</formula>
    </cfRule>
  </conditionalFormatting>
  <conditionalFormatting sqref="C14:F17">
    <cfRule type="expression" dxfId="5" priority="1" stopIfTrue="1">
      <formula>$Z$6&lt;2</formula>
    </cfRule>
  </conditionalFormatting>
  <dataValidations count="5">
    <dataValidation type="list" allowBlank="1" showInputMessage="1" showErrorMessage="1" sqref="E22" xr:uid="{00000000-0002-0000-0300-000000000000}">
      <formula1>"2024,2025"</formula1>
    </dataValidation>
    <dataValidation type="list" allowBlank="1" showInputMessage="1" showErrorMessage="1" sqref="D22" xr:uid="{00000000-0002-0000-0300-000001000000}">
      <formula1>"Jan,Feb,Mar,Apr,May,Jun,Jul,Aug,Sep,Oct,Nov,Dec"</formula1>
    </dataValidation>
    <dataValidation type="list" allowBlank="1" showInputMessage="1" showErrorMessage="1" sqref="C22" xr:uid="{00000000-0002-0000-0300-000002000000}">
      <formula1>"1,2,3,4,5,6,7,8,9,10,11,12,13,14,15,16,17,18,19,20,21,22,23,24,25,26,27,28,29,30,31"</formula1>
    </dataValidation>
    <dataValidation type="list" allowBlank="1" showInputMessage="1" showErrorMessage="1" sqref="C7:F7" xr:uid="{00000000-0002-0000-0300-000003000000}">
      <formula1>$AA$3</formula1>
    </dataValidation>
    <dataValidation type="list" allowBlank="1" showInputMessage="1" showErrorMessage="1" sqref="C6:F6" xr:uid="{00000000-0002-0000-0300-000004000000}">
      <formula1>$Z$2</formula1>
    </dataValidation>
  </dataValidations>
  <pageMargins left="0.75" right="0.75" top="0.69" bottom="0.7" header="0.4" footer="0.37"/>
  <pageSetup scale="86" orientation="portrait" r:id="rId12"/>
  <headerFooter alignWithMargins="0"/>
  <drawing r:id="rId1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
    <pageSetUpPr fitToPage="1"/>
  </sheetPr>
  <dimension ref="A1:IV168"/>
  <sheetViews>
    <sheetView view="pageBreakPreview" topLeftCell="A9" zoomScale="92" zoomScaleNormal="92" zoomScaleSheetLayoutView="92" workbookViewId="0">
      <selection activeCell="M18" sqref="M18:M134"/>
    </sheetView>
  </sheetViews>
  <sheetFormatPr defaultColWidth="9.140625" defaultRowHeight="15.75"/>
  <cols>
    <col min="1" max="1" width="12.5703125" style="429" customWidth="1"/>
    <col min="2" max="2" width="12" style="429" hidden="1" customWidth="1"/>
    <col min="3" max="3" width="8.5703125" style="429" hidden="1" customWidth="1"/>
    <col min="4" max="4" width="29.5703125" style="483" customWidth="1"/>
    <col min="5" max="5" width="16.42578125" style="429" customWidth="1"/>
    <col min="6" max="6" width="16.85546875" style="429" customWidth="1"/>
    <col min="7" max="7" width="17.5703125" style="429" customWidth="1"/>
    <col min="8" max="8" width="12.42578125" style="481" customWidth="1"/>
    <col min="9" max="9" width="17.5703125" style="429" customWidth="1"/>
    <col min="10" max="10" width="79.7109375" style="483" customWidth="1"/>
    <col min="11" max="11" width="7.140625" style="429" customWidth="1"/>
    <col min="12" max="12" width="16.42578125" style="429" customWidth="1"/>
    <col min="13" max="13" width="16.7109375" style="429" customWidth="1"/>
    <col min="14" max="14" width="21.28515625" style="429" customWidth="1"/>
    <col min="15" max="15" width="14" style="429" hidden="1" customWidth="1"/>
    <col min="16" max="16" width="14.85546875" style="429" hidden="1" customWidth="1"/>
    <col min="17" max="17" width="13" style="429" hidden="1" customWidth="1"/>
    <col min="18" max="18" width="20.140625" style="429" hidden="1" customWidth="1"/>
    <col min="19" max="19" width="16.140625" style="429" hidden="1" customWidth="1"/>
    <col min="20" max="20" width="15" style="429" hidden="1" customWidth="1"/>
    <col min="21" max="22" width="9.140625" style="429" customWidth="1"/>
    <col min="23" max="23" width="7.28515625" style="429" customWidth="1"/>
    <col min="24" max="24" width="9.140625" style="429" hidden="1" customWidth="1"/>
    <col min="25" max="25" width="28.7109375" style="429" hidden="1" customWidth="1"/>
    <col min="26" max="37" width="9.140625" style="429" hidden="1" customWidth="1"/>
    <col min="38" max="38" width="0.28515625" style="429" customWidth="1"/>
    <col min="39" max="44" width="9.140625" style="429" customWidth="1"/>
    <col min="45" max="16384" width="9.140625" style="429"/>
  </cols>
  <sheetData>
    <row r="1" spans="1:256" ht="22.5" customHeight="1">
      <c r="A1" s="651" t="str">
        <f>Basic!B5</f>
        <v>CC/NT/W-TW/DOM/A04/25/06315</v>
      </c>
      <c r="B1" s="6"/>
      <c r="C1" s="6"/>
      <c r="D1" s="387"/>
      <c r="E1" s="6"/>
      <c r="F1" s="6"/>
      <c r="G1" s="6"/>
      <c r="H1" s="6"/>
      <c r="I1" s="6"/>
      <c r="J1" s="652"/>
      <c r="K1" s="6"/>
      <c r="L1" s="6"/>
      <c r="M1" s="6"/>
      <c r="N1" s="6" t="s">
        <v>463</v>
      </c>
    </row>
    <row r="2" spans="1:256">
      <c r="A2" s="4"/>
      <c r="B2" s="4"/>
      <c r="C2" s="4"/>
      <c r="D2" s="321"/>
      <c r="E2" s="4"/>
      <c r="F2" s="4"/>
      <c r="G2" s="4"/>
      <c r="H2" s="4"/>
      <c r="I2" s="4"/>
      <c r="J2" s="321"/>
      <c r="K2" s="4"/>
      <c r="L2" s="4"/>
      <c r="M2" s="4"/>
      <c r="N2" s="4"/>
    </row>
    <row r="3" spans="1:256" ht="78.75" customHeight="1">
      <c r="A3" s="756" t="str">
        <f>Cover!$B$2</f>
        <v xml:space="preserve">Tower Package TW03 for Zing-Zingbar to Sissu portion of ±350 KV HVDC Pang-Kaithal Transmission Line associated with Transmission system for evacuation of RE power from renewable energy parks in Leh (5 GW Leh-Kaithal transmission corridor)
</v>
      </c>
      <c r="B3" s="756"/>
      <c r="C3" s="756"/>
      <c r="D3" s="756"/>
      <c r="E3" s="756"/>
      <c r="F3" s="756"/>
      <c r="G3" s="756"/>
      <c r="H3" s="756"/>
      <c r="I3" s="756"/>
      <c r="J3" s="756"/>
      <c r="K3" s="756"/>
      <c r="L3" s="756"/>
      <c r="M3" s="756"/>
      <c r="N3" s="756"/>
    </row>
    <row r="4" spans="1:256" ht="16.5">
      <c r="A4" s="757" t="s">
        <v>0</v>
      </c>
      <c r="B4" s="757"/>
      <c r="C4" s="757"/>
      <c r="D4" s="757"/>
      <c r="E4" s="757"/>
      <c r="F4" s="757"/>
      <c r="G4" s="757"/>
      <c r="H4" s="757"/>
      <c r="I4" s="757"/>
      <c r="J4" s="757"/>
      <c r="K4" s="757"/>
      <c r="L4" s="757"/>
      <c r="M4" s="757"/>
      <c r="N4" s="757"/>
    </row>
    <row r="5" spans="1:256" ht="27" customHeight="1">
      <c r="A5" s="524"/>
      <c r="B5" s="524"/>
      <c r="C5" s="524"/>
      <c r="D5" s="524"/>
      <c r="E5" s="524"/>
      <c r="F5" s="524"/>
      <c r="G5" s="524"/>
      <c r="H5" s="524"/>
      <c r="I5" s="524"/>
      <c r="J5" s="524"/>
      <c r="K5" s="524"/>
      <c r="L5" s="524"/>
      <c r="M5" s="524"/>
      <c r="N5" s="524"/>
    </row>
    <row r="6" spans="1:256" ht="23.25" customHeight="1">
      <c r="A6" s="758" t="s">
        <v>339</v>
      </c>
      <c r="B6" s="758"/>
      <c r="C6" s="4"/>
      <c r="D6" s="321"/>
      <c r="E6" s="4"/>
      <c r="F6" s="4"/>
      <c r="G6" s="4"/>
      <c r="H6" s="4"/>
      <c r="I6" s="4"/>
      <c r="J6" s="321"/>
      <c r="K6" s="4"/>
      <c r="L6" s="4"/>
      <c r="M6" s="4"/>
      <c r="N6" s="4"/>
    </row>
    <row r="7" spans="1:256" ht="24" customHeight="1">
      <c r="A7" s="762">
        <f>IF(Z7=1,Z8,"JOINT VENTURE OF "&amp;Z8&amp;" &amp; "&amp;Z9)</f>
        <v>0</v>
      </c>
      <c r="B7" s="762"/>
      <c r="C7" s="762"/>
      <c r="D7" s="762"/>
      <c r="E7" s="762"/>
      <c r="F7" s="762"/>
      <c r="G7" s="762"/>
      <c r="H7" s="762"/>
      <c r="I7" s="762"/>
      <c r="J7" s="374"/>
      <c r="K7" s="413" t="s">
        <v>1</v>
      </c>
      <c r="L7" s="373"/>
      <c r="N7" s="4"/>
      <c r="Z7" s="481">
        <f>'Names of Bidder'!J6</f>
        <v>1</v>
      </c>
    </row>
    <row r="8" spans="1:256" ht="24" customHeight="1">
      <c r="A8" s="759" t="str">
        <f>"Bidder’s Name and Address  (" &amp; MID('Names of Bidder'!A9,9, 20) &amp; ") :"</f>
        <v>Bidder’s Name and Address  (Sole Bidder) :</v>
      </c>
      <c r="B8" s="759"/>
      <c r="C8" s="759"/>
      <c r="D8" s="759"/>
      <c r="E8" s="759"/>
      <c r="F8" s="759"/>
      <c r="G8" s="759"/>
      <c r="H8" s="397"/>
      <c r="I8" s="397"/>
      <c r="J8" s="397"/>
      <c r="K8" s="235" t="s">
        <v>2</v>
      </c>
      <c r="L8" s="397"/>
      <c r="N8" s="4"/>
      <c r="U8" s="479"/>
      <c r="Z8" s="741">
        <f>'Names of Bidder'!C9</f>
        <v>0</v>
      </c>
      <c r="AA8" s="741"/>
      <c r="AB8" s="741"/>
      <c r="AC8" s="741"/>
      <c r="AD8" s="741"/>
      <c r="AE8" s="741"/>
      <c r="AF8" s="741"/>
      <c r="AG8" s="741"/>
      <c r="AH8" s="741"/>
      <c r="AI8" s="741"/>
      <c r="AJ8" s="741"/>
      <c r="AK8" s="741"/>
      <c r="AL8" s="741"/>
    </row>
    <row r="9" spans="1:256" ht="24" customHeight="1">
      <c r="A9" s="418" t="s">
        <v>12</v>
      </c>
      <c r="B9" s="373"/>
      <c r="C9" s="762" t="str">
        <f>IF('Names of Bidder'!C9=0, "", 'Names of Bidder'!C9)</f>
        <v/>
      </c>
      <c r="D9" s="762"/>
      <c r="E9" s="762"/>
      <c r="F9" s="762"/>
      <c r="G9" s="762"/>
      <c r="H9" s="375"/>
      <c r="I9" s="375"/>
      <c r="J9" s="374"/>
      <c r="K9" s="235" t="s">
        <v>3</v>
      </c>
      <c r="N9" s="4"/>
      <c r="U9" s="479"/>
      <c r="Z9" s="741" t="e">
        <f>'Names of Bidder'!#REF!</f>
        <v>#REF!</v>
      </c>
      <c r="AA9" s="741"/>
      <c r="AB9" s="741"/>
      <c r="AC9" s="741"/>
      <c r="AD9" s="741"/>
      <c r="AE9" s="741"/>
      <c r="AF9" s="741"/>
      <c r="AG9" s="741"/>
      <c r="AH9" s="741"/>
      <c r="AI9" s="741"/>
      <c r="AJ9" s="741"/>
      <c r="AK9" s="741"/>
      <c r="AL9" s="741"/>
    </row>
    <row r="10" spans="1:256" ht="24" customHeight="1">
      <c r="A10" s="418" t="s">
        <v>11</v>
      </c>
      <c r="B10" s="373"/>
      <c r="C10" s="761" t="str">
        <f>IF('Names of Bidder'!C10=0, "", 'Names of Bidder'!C10)</f>
        <v/>
      </c>
      <c r="D10" s="761"/>
      <c r="E10" s="761"/>
      <c r="F10" s="761"/>
      <c r="G10" s="761"/>
      <c r="H10" s="375"/>
      <c r="I10" s="375"/>
      <c r="J10" s="374"/>
      <c r="K10" s="235" t="s">
        <v>4</v>
      </c>
      <c r="N10" s="4"/>
      <c r="Z10" s="741" t="e">
        <f>"JOINT VENTURE OF "&amp;Z8&amp;" &amp; "&amp;Z9</f>
        <v>#REF!</v>
      </c>
      <c r="AA10" s="741"/>
      <c r="AB10" s="741"/>
      <c r="AC10" s="741"/>
      <c r="AD10" s="741"/>
      <c r="AE10" s="741"/>
      <c r="AF10" s="741"/>
      <c r="AG10" s="741"/>
      <c r="AH10" s="741"/>
      <c r="AI10" s="741"/>
      <c r="AJ10" s="741"/>
      <c r="AK10" s="741"/>
      <c r="AL10" s="741"/>
    </row>
    <row r="11" spans="1:256" ht="24" customHeight="1">
      <c r="A11" s="375"/>
      <c r="B11" s="375"/>
      <c r="C11" s="761" t="str">
        <f>IF('Names of Bidder'!C11=0, "", 'Names of Bidder'!C11)</f>
        <v/>
      </c>
      <c r="D11" s="761"/>
      <c r="E11" s="761"/>
      <c r="F11" s="761"/>
      <c r="G11" s="761"/>
      <c r="H11" s="375"/>
      <c r="I11" s="375"/>
      <c r="J11" s="374"/>
      <c r="K11" s="235" t="s">
        <v>5</v>
      </c>
      <c r="N11" s="4"/>
    </row>
    <row r="12" spans="1:256" ht="24" customHeight="1">
      <c r="A12" s="375"/>
      <c r="B12" s="375"/>
      <c r="C12" s="761" t="str">
        <f>IF('Names of Bidder'!C12=0, "", 'Names of Bidder'!C12)</f>
        <v/>
      </c>
      <c r="D12" s="761"/>
      <c r="E12" s="761"/>
      <c r="F12" s="761"/>
      <c r="G12" s="761"/>
      <c r="H12" s="375"/>
      <c r="I12" s="375"/>
      <c r="J12" s="374"/>
      <c r="K12" s="235" t="s">
        <v>6</v>
      </c>
      <c r="N12" s="4"/>
    </row>
    <row r="13" spans="1:256" s="480" customFormat="1" ht="26.25" customHeight="1">
      <c r="A13" s="763" t="s">
        <v>299</v>
      </c>
      <c r="B13" s="763"/>
      <c r="C13" s="763"/>
      <c r="D13" s="763"/>
      <c r="E13" s="763"/>
      <c r="F13" s="763"/>
      <c r="G13" s="763"/>
      <c r="H13" s="763"/>
      <c r="I13" s="763"/>
      <c r="J13" s="763"/>
      <c r="K13" s="763"/>
      <c r="L13" s="763"/>
      <c r="M13" s="763"/>
      <c r="N13" s="763"/>
    </row>
    <row r="14" spans="1:256" ht="15.75" customHeight="1">
      <c r="A14" s="4"/>
      <c r="B14" s="4"/>
      <c r="C14" s="4"/>
      <c r="D14" s="321"/>
      <c r="E14" s="4"/>
      <c r="F14" s="4"/>
      <c r="G14" s="4"/>
      <c r="H14" s="4"/>
      <c r="I14" s="4"/>
      <c r="J14" s="321"/>
      <c r="K14" s="760" t="s">
        <v>344</v>
      </c>
      <c r="L14" s="760"/>
      <c r="M14" s="760"/>
      <c r="N14" s="760"/>
    </row>
    <row r="15" spans="1:256" ht="122.25" customHeight="1">
      <c r="A15" s="359" t="s">
        <v>7</v>
      </c>
      <c r="B15" s="359" t="s">
        <v>260</v>
      </c>
      <c r="C15" s="359" t="s">
        <v>272</v>
      </c>
      <c r="D15" s="359" t="s">
        <v>274</v>
      </c>
      <c r="E15" s="359" t="s">
        <v>13</v>
      </c>
      <c r="F15" s="359" t="s">
        <v>300</v>
      </c>
      <c r="G15" s="402" t="s">
        <v>303</v>
      </c>
      <c r="H15" s="359" t="s">
        <v>306</v>
      </c>
      <c r="I15" s="403" t="s">
        <v>304</v>
      </c>
      <c r="J15" s="359" t="s">
        <v>8</v>
      </c>
      <c r="K15" s="15" t="s">
        <v>9</v>
      </c>
      <c r="L15" s="15" t="s">
        <v>10</v>
      </c>
      <c r="M15" s="359" t="s">
        <v>343</v>
      </c>
      <c r="N15" s="359" t="s">
        <v>342</v>
      </c>
    </row>
    <row r="16" spans="1:256" s="536" customFormat="1">
      <c r="A16" s="532">
        <v>1</v>
      </c>
      <c r="B16" s="532">
        <v>2</v>
      </c>
      <c r="C16" s="532">
        <v>3</v>
      </c>
      <c r="D16" s="533">
        <v>4</v>
      </c>
      <c r="E16" s="532">
        <v>5</v>
      </c>
      <c r="F16" s="532">
        <v>6</v>
      </c>
      <c r="G16" s="534">
        <v>7</v>
      </c>
      <c r="H16" s="532">
        <v>8</v>
      </c>
      <c r="I16" s="535">
        <v>9</v>
      </c>
      <c r="J16" s="533">
        <v>10</v>
      </c>
      <c r="K16" s="532">
        <v>11</v>
      </c>
      <c r="L16" s="532">
        <v>12</v>
      </c>
      <c r="M16" s="532">
        <v>13</v>
      </c>
      <c r="N16" s="532" t="s">
        <v>341</v>
      </c>
      <c r="IV16" s="536">
        <f>SUM(A16:IU16)</f>
        <v>91</v>
      </c>
    </row>
    <row r="17" spans="1:20" s="676" customFormat="1" ht="16.5">
      <c r="A17" s="673"/>
      <c r="B17" s="753" t="s">
        <v>539</v>
      </c>
      <c r="C17" s="754"/>
      <c r="D17" s="754"/>
      <c r="E17" s="754"/>
      <c r="F17" s="754"/>
      <c r="G17" s="755"/>
      <c r="H17" s="673"/>
      <c r="I17" s="674"/>
      <c r="J17" s="675"/>
      <c r="K17" s="673"/>
      <c r="L17" s="673"/>
      <c r="M17" s="673"/>
      <c r="N17" s="673"/>
    </row>
    <row r="18" spans="1:20" ht="31.5">
      <c r="A18" s="415">
        <v>1</v>
      </c>
      <c r="B18" s="484"/>
      <c r="C18" s="484"/>
      <c r="D18" s="478" t="s">
        <v>540</v>
      </c>
      <c r="E18" s="478">
        <v>1000013472</v>
      </c>
      <c r="F18" s="478">
        <v>73181500</v>
      </c>
      <c r="G18" s="477"/>
      <c r="H18" s="478">
        <v>18</v>
      </c>
      <c r="I18" s="476"/>
      <c r="J18" s="478" t="s">
        <v>500</v>
      </c>
      <c r="K18" s="478" t="s">
        <v>496</v>
      </c>
      <c r="L18" s="484">
        <v>492</v>
      </c>
      <c r="M18" s="661"/>
      <c r="N18" s="486" t="str">
        <f>IF(M18=0, "INCLUDED", IF(ISERROR(M18*L18), M18, M18*L18))</f>
        <v>INCLUDED</v>
      </c>
      <c r="O18" s="558">
        <f>IF(N18="Included",0,N18)</f>
        <v>0</v>
      </c>
      <c r="P18" s="558">
        <f>IF( I18="",H18*(IF(N18="Included",0,N18))/100,I18*(IF(N18="Included",0,N18)))</f>
        <v>0</v>
      </c>
      <c r="Q18" s="561">
        <f>Discount!$H$36</f>
        <v>0</v>
      </c>
      <c r="R18" s="561">
        <f>Q18*O18</f>
        <v>0</v>
      </c>
      <c r="S18" s="561">
        <f>IF(I18="",H18*R18/100,I18*R18)</f>
        <v>0</v>
      </c>
      <c r="T18" s="658">
        <f>M18*L18</f>
        <v>0</v>
      </c>
    </row>
    <row r="19" spans="1:20">
      <c r="A19" s="415">
        <v>2</v>
      </c>
      <c r="B19" s="484"/>
      <c r="C19" s="484"/>
      <c r="D19" s="478" t="s">
        <v>540</v>
      </c>
      <c r="E19" s="478">
        <v>1000007847</v>
      </c>
      <c r="F19" s="478">
        <v>73181500</v>
      </c>
      <c r="G19" s="477"/>
      <c r="H19" s="478">
        <v>18</v>
      </c>
      <c r="I19" s="476"/>
      <c r="J19" s="478" t="s">
        <v>501</v>
      </c>
      <c r="K19" s="478" t="s">
        <v>496</v>
      </c>
      <c r="L19" s="484">
        <v>11</v>
      </c>
      <c r="M19" s="661"/>
      <c r="N19" s="486" t="str">
        <f t="shared" ref="N19:N82" si="0">IF(M19=0, "INCLUDED", IF(ISERROR(M19*L19), M19, M19*L19))</f>
        <v>INCLUDED</v>
      </c>
      <c r="O19" s="558">
        <f t="shared" ref="O19:O82" si="1">IF(N19="Included",0,N19)</f>
        <v>0</v>
      </c>
      <c r="P19" s="558">
        <f t="shared" ref="P19:P82" si="2">IF( I19="",H19*(IF(N19="Included",0,N19))/100,I19*(IF(N19="Included",0,N19)))</f>
        <v>0</v>
      </c>
      <c r="Q19" s="561">
        <f>Discount!$H$36</f>
        <v>0</v>
      </c>
      <c r="R19" s="561">
        <f t="shared" ref="R19:R82" si="3">Q19*O19</f>
        <v>0</v>
      </c>
      <c r="S19" s="561">
        <f t="shared" ref="S19:S82" si="4">IF(I19="",H19*R19/100,I19*R19)</f>
        <v>0</v>
      </c>
      <c r="T19" s="658">
        <f t="shared" ref="T19:T82" si="5">M19*L19</f>
        <v>0</v>
      </c>
    </row>
    <row r="20" spans="1:20" ht="31.5">
      <c r="A20" s="415">
        <v>3</v>
      </c>
      <c r="B20" s="484"/>
      <c r="C20" s="484"/>
      <c r="D20" s="478" t="s">
        <v>540</v>
      </c>
      <c r="E20" s="478">
        <v>1000013472</v>
      </c>
      <c r="F20" s="478">
        <v>73181500</v>
      </c>
      <c r="G20" s="477"/>
      <c r="H20" s="478">
        <v>18</v>
      </c>
      <c r="I20" s="476"/>
      <c r="J20" s="478" t="s">
        <v>500</v>
      </c>
      <c r="K20" s="478" t="s">
        <v>496</v>
      </c>
      <c r="L20" s="484">
        <v>4.9000000000000004</v>
      </c>
      <c r="M20" s="661"/>
      <c r="N20" s="486" t="str">
        <f t="shared" si="0"/>
        <v>INCLUDED</v>
      </c>
      <c r="O20" s="558">
        <f t="shared" si="1"/>
        <v>0</v>
      </c>
      <c r="P20" s="558">
        <f t="shared" si="2"/>
        <v>0</v>
      </c>
      <c r="Q20" s="561">
        <f>Discount!$H$36</f>
        <v>0</v>
      </c>
      <c r="R20" s="561">
        <f t="shared" si="3"/>
        <v>0</v>
      </c>
      <c r="S20" s="561">
        <f t="shared" si="4"/>
        <v>0</v>
      </c>
      <c r="T20" s="658">
        <f t="shared" si="5"/>
        <v>0</v>
      </c>
    </row>
    <row r="21" spans="1:20" ht="20.25" customHeight="1">
      <c r="A21" s="415">
        <v>4</v>
      </c>
      <c r="B21" s="484"/>
      <c r="C21" s="484"/>
      <c r="D21" s="478" t="s">
        <v>540</v>
      </c>
      <c r="E21" s="478">
        <v>1000007847</v>
      </c>
      <c r="F21" s="478">
        <v>73181500</v>
      </c>
      <c r="G21" s="477"/>
      <c r="H21" s="478">
        <v>18</v>
      </c>
      <c r="I21" s="476"/>
      <c r="J21" s="478" t="s">
        <v>593</v>
      </c>
      <c r="K21" s="478" t="s">
        <v>496</v>
      </c>
      <c r="L21" s="484">
        <v>0.1</v>
      </c>
      <c r="M21" s="661"/>
      <c r="N21" s="486" t="str">
        <f t="shared" si="0"/>
        <v>INCLUDED</v>
      </c>
      <c r="O21" s="558">
        <f t="shared" si="1"/>
        <v>0</v>
      </c>
      <c r="P21" s="558">
        <f t="shared" si="2"/>
        <v>0</v>
      </c>
      <c r="Q21" s="561">
        <f>Discount!$H$36</f>
        <v>0</v>
      </c>
      <c r="R21" s="561">
        <f t="shared" si="3"/>
        <v>0</v>
      </c>
      <c r="S21" s="561">
        <f t="shared" si="4"/>
        <v>0</v>
      </c>
      <c r="T21" s="658">
        <f t="shared" si="5"/>
        <v>0</v>
      </c>
    </row>
    <row r="22" spans="1:20" ht="78.75">
      <c r="A22" s="415">
        <v>5</v>
      </c>
      <c r="B22" s="484"/>
      <c r="C22" s="484"/>
      <c r="D22" s="478" t="s">
        <v>540</v>
      </c>
      <c r="E22" s="478">
        <v>1000033625</v>
      </c>
      <c r="F22" s="478">
        <v>73082011</v>
      </c>
      <c r="G22" s="477"/>
      <c r="H22" s="478">
        <v>18</v>
      </c>
      <c r="I22" s="476"/>
      <c r="J22" s="478" t="s">
        <v>594</v>
      </c>
      <c r="K22" s="478" t="s">
        <v>496</v>
      </c>
      <c r="L22" s="484">
        <v>4087</v>
      </c>
      <c r="M22" s="661"/>
      <c r="N22" s="486" t="str">
        <f t="shared" si="0"/>
        <v>INCLUDED</v>
      </c>
      <c r="O22" s="558">
        <f t="shared" si="1"/>
        <v>0</v>
      </c>
      <c r="P22" s="558">
        <f t="shared" si="2"/>
        <v>0</v>
      </c>
      <c r="Q22" s="561">
        <f>Discount!$H$36</f>
        <v>0</v>
      </c>
      <c r="R22" s="561">
        <f t="shared" si="3"/>
        <v>0</v>
      </c>
      <c r="S22" s="561">
        <f t="shared" si="4"/>
        <v>0</v>
      </c>
      <c r="T22" s="658">
        <f t="shared" si="5"/>
        <v>0</v>
      </c>
    </row>
    <row r="23" spans="1:20" ht="78.75">
      <c r="A23" s="415">
        <v>6</v>
      </c>
      <c r="B23" s="484"/>
      <c r="C23" s="484"/>
      <c r="D23" s="478" t="s">
        <v>540</v>
      </c>
      <c r="E23" s="478">
        <v>1000033623</v>
      </c>
      <c r="F23" s="478">
        <v>73082011</v>
      </c>
      <c r="G23" s="477"/>
      <c r="H23" s="478">
        <v>18</v>
      </c>
      <c r="I23" s="476"/>
      <c r="J23" s="478" t="s">
        <v>557</v>
      </c>
      <c r="K23" s="478" t="s">
        <v>496</v>
      </c>
      <c r="L23" s="484">
        <v>4929</v>
      </c>
      <c r="M23" s="661"/>
      <c r="N23" s="486" t="str">
        <f t="shared" si="0"/>
        <v>INCLUDED</v>
      </c>
      <c r="O23" s="558">
        <f t="shared" si="1"/>
        <v>0</v>
      </c>
      <c r="P23" s="558">
        <f t="shared" si="2"/>
        <v>0</v>
      </c>
      <c r="Q23" s="561">
        <f>Discount!$H$36</f>
        <v>0</v>
      </c>
      <c r="R23" s="561">
        <f t="shared" si="3"/>
        <v>0</v>
      </c>
      <c r="S23" s="561">
        <f t="shared" si="4"/>
        <v>0</v>
      </c>
      <c r="T23" s="658">
        <f t="shared" si="5"/>
        <v>0</v>
      </c>
    </row>
    <row r="24" spans="1:20" ht="78.75">
      <c r="A24" s="415">
        <v>7</v>
      </c>
      <c r="B24" s="484"/>
      <c r="C24" s="484"/>
      <c r="D24" s="478" t="s">
        <v>540</v>
      </c>
      <c r="E24" s="478">
        <v>1000033624</v>
      </c>
      <c r="F24" s="478">
        <v>73082011</v>
      </c>
      <c r="G24" s="477"/>
      <c r="H24" s="478">
        <v>18</v>
      </c>
      <c r="I24" s="476"/>
      <c r="J24" s="478" t="s">
        <v>558</v>
      </c>
      <c r="K24" s="478" t="s">
        <v>496</v>
      </c>
      <c r="L24" s="484">
        <v>360</v>
      </c>
      <c r="M24" s="661"/>
      <c r="N24" s="486" t="str">
        <f t="shared" si="0"/>
        <v>INCLUDED</v>
      </c>
      <c r="O24" s="558">
        <f t="shared" si="1"/>
        <v>0</v>
      </c>
      <c r="P24" s="558">
        <f t="shared" si="2"/>
        <v>0</v>
      </c>
      <c r="Q24" s="561">
        <f>Discount!$H$36</f>
        <v>0</v>
      </c>
      <c r="R24" s="561">
        <f t="shared" si="3"/>
        <v>0</v>
      </c>
      <c r="S24" s="561">
        <f t="shared" si="4"/>
        <v>0</v>
      </c>
      <c r="T24" s="658">
        <f t="shared" si="5"/>
        <v>0</v>
      </c>
    </row>
    <row r="25" spans="1:20" ht="78.75">
      <c r="A25" s="415">
        <v>8</v>
      </c>
      <c r="B25" s="484"/>
      <c r="C25" s="484"/>
      <c r="D25" s="478" t="s">
        <v>540</v>
      </c>
      <c r="E25" s="478">
        <v>1000033625</v>
      </c>
      <c r="F25" s="478">
        <v>73082011</v>
      </c>
      <c r="G25" s="477"/>
      <c r="H25" s="478">
        <v>18</v>
      </c>
      <c r="I25" s="476"/>
      <c r="J25" s="478" t="s">
        <v>556</v>
      </c>
      <c r="K25" s="478" t="s">
        <v>496</v>
      </c>
      <c r="L25" s="484">
        <v>40.9</v>
      </c>
      <c r="M25" s="661"/>
      <c r="N25" s="486" t="str">
        <f t="shared" si="0"/>
        <v>INCLUDED</v>
      </c>
      <c r="O25" s="558">
        <f t="shared" si="1"/>
        <v>0</v>
      </c>
      <c r="P25" s="558">
        <f t="shared" si="2"/>
        <v>0</v>
      </c>
      <c r="Q25" s="561">
        <f>Discount!$H$36</f>
        <v>0</v>
      </c>
      <c r="R25" s="561">
        <f t="shared" si="3"/>
        <v>0</v>
      </c>
      <c r="S25" s="561">
        <f t="shared" si="4"/>
        <v>0</v>
      </c>
      <c r="T25" s="658">
        <f t="shared" si="5"/>
        <v>0</v>
      </c>
    </row>
    <row r="26" spans="1:20" ht="78.75">
      <c r="A26" s="415">
        <v>9</v>
      </c>
      <c r="B26" s="484"/>
      <c r="C26" s="484"/>
      <c r="D26" s="478" t="s">
        <v>540</v>
      </c>
      <c r="E26" s="478">
        <v>1000033623</v>
      </c>
      <c r="F26" s="478">
        <v>73082011</v>
      </c>
      <c r="G26" s="477"/>
      <c r="H26" s="478">
        <v>18</v>
      </c>
      <c r="I26" s="476"/>
      <c r="J26" s="478" t="s">
        <v>557</v>
      </c>
      <c r="K26" s="478" t="s">
        <v>496</v>
      </c>
      <c r="L26" s="484">
        <v>49.3</v>
      </c>
      <c r="M26" s="661"/>
      <c r="N26" s="486" t="str">
        <f t="shared" si="0"/>
        <v>INCLUDED</v>
      </c>
      <c r="O26" s="558">
        <f t="shared" si="1"/>
        <v>0</v>
      </c>
      <c r="P26" s="558">
        <f t="shared" si="2"/>
        <v>0</v>
      </c>
      <c r="Q26" s="561">
        <f>Discount!$H$36</f>
        <v>0</v>
      </c>
      <c r="R26" s="561">
        <f t="shared" si="3"/>
        <v>0</v>
      </c>
      <c r="S26" s="561">
        <f t="shared" si="4"/>
        <v>0</v>
      </c>
      <c r="T26" s="658">
        <f t="shared" si="5"/>
        <v>0</v>
      </c>
    </row>
    <row r="27" spans="1:20" ht="78.75">
      <c r="A27" s="415">
        <v>10</v>
      </c>
      <c r="B27" s="484"/>
      <c r="C27" s="484"/>
      <c r="D27" s="478" t="s">
        <v>540</v>
      </c>
      <c r="E27" s="478">
        <v>1000033624</v>
      </c>
      <c r="F27" s="478">
        <v>73082011</v>
      </c>
      <c r="G27" s="477"/>
      <c r="H27" s="478">
        <v>18</v>
      </c>
      <c r="I27" s="476"/>
      <c r="J27" s="478" t="s">
        <v>558</v>
      </c>
      <c r="K27" s="478" t="s">
        <v>496</v>
      </c>
      <c r="L27" s="484">
        <v>3.6</v>
      </c>
      <c r="M27" s="661"/>
      <c r="N27" s="486" t="str">
        <f t="shared" si="0"/>
        <v>INCLUDED</v>
      </c>
      <c r="O27" s="558">
        <f t="shared" si="1"/>
        <v>0</v>
      </c>
      <c r="P27" s="558">
        <f t="shared" si="2"/>
        <v>0</v>
      </c>
      <c r="Q27" s="561">
        <f>Discount!$H$36</f>
        <v>0</v>
      </c>
      <c r="R27" s="561">
        <f t="shared" si="3"/>
        <v>0</v>
      </c>
      <c r="S27" s="561">
        <f t="shared" si="4"/>
        <v>0</v>
      </c>
      <c r="T27" s="658">
        <f t="shared" si="5"/>
        <v>0</v>
      </c>
    </row>
    <row r="28" spans="1:20" ht="35.25" customHeight="1">
      <c r="A28" s="415">
        <v>11</v>
      </c>
      <c r="B28" s="484"/>
      <c r="C28" s="484"/>
      <c r="D28" s="478" t="s">
        <v>541</v>
      </c>
      <c r="E28" s="478">
        <v>1000075072</v>
      </c>
      <c r="F28" s="478">
        <v>73082011</v>
      </c>
      <c r="G28" s="477"/>
      <c r="H28" s="478">
        <v>18</v>
      </c>
      <c r="I28" s="476"/>
      <c r="J28" s="478" t="s">
        <v>559</v>
      </c>
      <c r="K28" s="478" t="s">
        <v>496</v>
      </c>
      <c r="L28" s="484">
        <v>1500</v>
      </c>
      <c r="M28" s="661"/>
      <c r="N28" s="486" t="str">
        <f t="shared" si="0"/>
        <v>INCLUDED</v>
      </c>
      <c r="O28" s="558">
        <f t="shared" si="1"/>
        <v>0</v>
      </c>
      <c r="P28" s="558">
        <f t="shared" si="2"/>
        <v>0</v>
      </c>
      <c r="Q28" s="561">
        <f>Discount!$H$36</f>
        <v>0</v>
      </c>
      <c r="R28" s="561">
        <f t="shared" si="3"/>
        <v>0</v>
      </c>
      <c r="S28" s="561">
        <f t="shared" si="4"/>
        <v>0</v>
      </c>
      <c r="T28" s="658">
        <f t="shared" si="5"/>
        <v>0</v>
      </c>
    </row>
    <row r="29" spans="1:20" ht="54" customHeight="1">
      <c r="A29" s="415">
        <v>12</v>
      </c>
      <c r="B29" s="484"/>
      <c r="C29" s="484"/>
      <c r="D29" s="478" t="s">
        <v>541</v>
      </c>
      <c r="E29" s="478">
        <v>1000013472</v>
      </c>
      <c r="F29" s="478">
        <v>73181500</v>
      </c>
      <c r="G29" s="477"/>
      <c r="H29" s="478">
        <v>18</v>
      </c>
      <c r="I29" s="476"/>
      <c r="J29" s="478" t="s">
        <v>500</v>
      </c>
      <c r="K29" s="478" t="s">
        <v>496</v>
      </c>
      <c r="L29" s="484">
        <v>75</v>
      </c>
      <c r="M29" s="661"/>
      <c r="N29" s="486" t="str">
        <f t="shared" si="0"/>
        <v>INCLUDED</v>
      </c>
      <c r="O29" s="558">
        <f t="shared" si="1"/>
        <v>0</v>
      </c>
      <c r="P29" s="558">
        <f t="shared" si="2"/>
        <v>0</v>
      </c>
      <c r="Q29" s="561">
        <f>Discount!$H$36</f>
        <v>0</v>
      </c>
      <c r="R29" s="561">
        <f t="shared" si="3"/>
        <v>0</v>
      </c>
      <c r="S29" s="561">
        <f t="shared" si="4"/>
        <v>0</v>
      </c>
      <c r="T29" s="658">
        <f t="shared" si="5"/>
        <v>0</v>
      </c>
    </row>
    <row r="30" spans="1:20" ht="36.75" customHeight="1">
      <c r="A30" s="415">
        <v>13</v>
      </c>
      <c r="B30" s="484"/>
      <c r="C30" s="484"/>
      <c r="D30" s="478" t="s">
        <v>542</v>
      </c>
      <c r="E30" s="478">
        <v>1000017587</v>
      </c>
      <c r="F30" s="478">
        <v>73082011</v>
      </c>
      <c r="G30" s="477"/>
      <c r="H30" s="478">
        <v>18</v>
      </c>
      <c r="I30" s="476"/>
      <c r="J30" s="478" t="s">
        <v>474</v>
      </c>
      <c r="K30" s="478" t="s">
        <v>475</v>
      </c>
      <c r="L30" s="484">
        <v>12</v>
      </c>
      <c r="M30" s="661"/>
      <c r="N30" s="486" t="str">
        <f t="shared" si="0"/>
        <v>INCLUDED</v>
      </c>
      <c r="O30" s="558">
        <f t="shared" si="1"/>
        <v>0</v>
      </c>
      <c r="P30" s="558">
        <f t="shared" si="2"/>
        <v>0</v>
      </c>
      <c r="Q30" s="561">
        <f>Discount!$H$36</f>
        <v>0</v>
      </c>
      <c r="R30" s="561">
        <f t="shared" si="3"/>
        <v>0</v>
      </c>
      <c r="S30" s="561">
        <f t="shared" si="4"/>
        <v>0</v>
      </c>
      <c r="T30" s="658">
        <f t="shared" si="5"/>
        <v>0</v>
      </c>
    </row>
    <row r="31" spans="1:20" ht="31.5">
      <c r="A31" s="415">
        <v>14</v>
      </c>
      <c r="B31" s="484"/>
      <c r="C31" s="484"/>
      <c r="D31" s="478" t="s">
        <v>542</v>
      </c>
      <c r="E31" s="478">
        <v>1000019718</v>
      </c>
      <c r="F31" s="478">
        <v>73082011</v>
      </c>
      <c r="G31" s="477"/>
      <c r="H31" s="478">
        <v>18</v>
      </c>
      <c r="I31" s="476"/>
      <c r="J31" s="478" t="s">
        <v>502</v>
      </c>
      <c r="K31" s="478" t="s">
        <v>475</v>
      </c>
      <c r="L31" s="484">
        <v>2</v>
      </c>
      <c r="M31" s="661"/>
      <c r="N31" s="486" t="str">
        <f t="shared" si="0"/>
        <v>INCLUDED</v>
      </c>
      <c r="O31" s="558">
        <f t="shared" si="1"/>
        <v>0</v>
      </c>
      <c r="P31" s="558">
        <f t="shared" si="2"/>
        <v>0</v>
      </c>
      <c r="Q31" s="561">
        <f>Discount!$H$36</f>
        <v>0</v>
      </c>
      <c r="R31" s="561">
        <f t="shared" si="3"/>
        <v>0</v>
      </c>
      <c r="S31" s="561">
        <f t="shared" si="4"/>
        <v>0</v>
      </c>
      <c r="T31" s="658">
        <f t="shared" si="5"/>
        <v>0</v>
      </c>
    </row>
    <row r="32" spans="1:20">
      <c r="A32" s="415">
        <v>15</v>
      </c>
      <c r="B32" s="484"/>
      <c r="C32" s="484"/>
      <c r="D32" s="478" t="s">
        <v>542</v>
      </c>
      <c r="E32" s="478">
        <v>1000038340</v>
      </c>
      <c r="F32" s="478">
        <v>73082011</v>
      </c>
      <c r="G32" s="477"/>
      <c r="H32" s="478">
        <v>18</v>
      </c>
      <c r="I32" s="476"/>
      <c r="J32" s="478" t="s">
        <v>476</v>
      </c>
      <c r="K32" s="478" t="s">
        <v>475</v>
      </c>
      <c r="L32" s="484">
        <v>14</v>
      </c>
      <c r="M32" s="661"/>
      <c r="N32" s="486" t="str">
        <f t="shared" si="0"/>
        <v>INCLUDED</v>
      </c>
      <c r="O32" s="558">
        <f t="shared" si="1"/>
        <v>0</v>
      </c>
      <c r="P32" s="558">
        <f t="shared" si="2"/>
        <v>0</v>
      </c>
      <c r="Q32" s="561">
        <f>Discount!$H$36</f>
        <v>0</v>
      </c>
      <c r="R32" s="561">
        <f t="shared" si="3"/>
        <v>0</v>
      </c>
      <c r="S32" s="561">
        <f t="shared" si="4"/>
        <v>0</v>
      </c>
      <c r="T32" s="658">
        <f t="shared" si="5"/>
        <v>0</v>
      </c>
    </row>
    <row r="33" spans="1:20">
      <c r="A33" s="415">
        <v>16</v>
      </c>
      <c r="B33" s="484"/>
      <c r="C33" s="484"/>
      <c r="D33" s="478" t="s">
        <v>542</v>
      </c>
      <c r="E33" s="478">
        <v>1000045873</v>
      </c>
      <c r="F33" s="478">
        <v>73082011</v>
      </c>
      <c r="G33" s="477"/>
      <c r="H33" s="478">
        <v>18</v>
      </c>
      <c r="I33" s="476"/>
      <c r="J33" s="478" t="s">
        <v>515</v>
      </c>
      <c r="K33" s="478" t="s">
        <v>475</v>
      </c>
      <c r="L33" s="484">
        <v>2</v>
      </c>
      <c r="M33" s="661"/>
      <c r="N33" s="486" t="str">
        <f t="shared" si="0"/>
        <v>INCLUDED</v>
      </c>
      <c r="O33" s="558">
        <f t="shared" si="1"/>
        <v>0</v>
      </c>
      <c r="P33" s="558">
        <f t="shared" si="2"/>
        <v>0</v>
      </c>
      <c r="Q33" s="561">
        <f>Discount!$H$36</f>
        <v>0</v>
      </c>
      <c r="R33" s="561">
        <f t="shared" si="3"/>
        <v>0</v>
      </c>
      <c r="S33" s="561">
        <f t="shared" si="4"/>
        <v>0</v>
      </c>
      <c r="T33" s="658">
        <f t="shared" si="5"/>
        <v>0</v>
      </c>
    </row>
    <row r="34" spans="1:20">
      <c r="A34" s="415">
        <v>17</v>
      </c>
      <c r="B34" s="484"/>
      <c r="C34" s="484"/>
      <c r="D34" s="478" t="s">
        <v>542</v>
      </c>
      <c r="E34" s="478">
        <v>1000010003</v>
      </c>
      <c r="F34" s="478">
        <v>73082011</v>
      </c>
      <c r="G34" s="477"/>
      <c r="H34" s="478">
        <v>18</v>
      </c>
      <c r="I34" s="476"/>
      <c r="J34" s="478" t="s">
        <v>516</v>
      </c>
      <c r="K34" s="478" t="s">
        <v>475</v>
      </c>
      <c r="L34" s="484">
        <v>59</v>
      </c>
      <c r="M34" s="661"/>
      <c r="N34" s="486" t="str">
        <f t="shared" si="0"/>
        <v>INCLUDED</v>
      </c>
      <c r="O34" s="558">
        <f t="shared" si="1"/>
        <v>0</v>
      </c>
      <c r="P34" s="558">
        <f t="shared" si="2"/>
        <v>0</v>
      </c>
      <c r="Q34" s="561">
        <f>Discount!$H$36</f>
        <v>0</v>
      </c>
      <c r="R34" s="561">
        <f t="shared" si="3"/>
        <v>0</v>
      </c>
      <c r="S34" s="561">
        <f t="shared" si="4"/>
        <v>0</v>
      </c>
      <c r="T34" s="658">
        <f t="shared" si="5"/>
        <v>0</v>
      </c>
    </row>
    <row r="35" spans="1:20" ht="31.5">
      <c r="A35" s="415">
        <v>18</v>
      </c>
      <c r="B35" s="484"/>
      <c r="C35" s="484"/>
      <c r="D35" s="478" t="s">
        <v>542</v>
      </c>
      <c r="E35" s="478">
        <v>1000048808</v>
      </c>
      <c r="F35" s="478">
        <v>73082011</v>
      </c>
      <c r="G35" s="477"/>
      <c r="H35" s="478">
        <v>18</v>
      </c>
      <c r="I35" s="476"/>
      <c r="J35" s="478" t="s">
        <v>517</v>
      </c>
      <c r="K35" s="478" t="s">
        <v>475</v>
      </c>
      <c r="L35" s="484">
        <v>7</v>
      </c>
      <c r="M35" s="661"/>
      <c r="N35" s="486" t="str">
        <f t="shared" si="0"/>
        <v>INCLUDED</v>
      </c>
      <c r="O35" s="558">
        <f t="shared" si="1"/>
        <v>0</v>
      </c>
      <c r="P35" s="558">
        <f t="shared" si="2"/>
        <v>0</v>
      </c>
      <c r="Q35" s="561">
        <f>Discount!$H$36</f>
        <v>0</v>
      </c>
      <c r="R35" s="561">
        <f t="shared" si="3"/>
        <v>0</v>
      </c>
      <c r="S35" s="561">
        <f t="shared" si="4"/>
        <v>0</v>
      </c>
      <c r="T35" s="658">
        <f t="shared" si="5"/>
        <v>0</v>
      </c>
    </row>
    <row r="36" spans="1:20">
      <c r="A36" s="415">
        <v>19</v>
      </c>
      <c r="B36" s="484"/>
      <c r="C36" s="484"/>
      <c r="D36" s="478" t="s">
        <v>542</v>
      </c>
      <c r="E36" s="478">
        <v>1000010005</v>
      </c>
      <c r="F36" s="478">
        <v>73082011</v>
      </c>
      <c r="G36" s="477"/>
      <c r="H36" s="478">
        <v>18</v>
      </c>
      <c r="I36" s="476"/>
      <c r="J36" s="478" t="s">
        <v>560</v>
      </c>
      <c r="K36" s="478" t="s">
        <v>475</v>
      </c>
      <c r="L36" s="484">
        <v>59</v>
      </c>
      <c r="M36" s="661"/>
      <c r="N36" s="486" t="str">
        <f t="shared" si="0"/>
        <v>INCLUDED</v>
      </c>
      <c r="O36" s="558">
        <f t="shared" si="1"/>
        <v>0</v>
      </c>
      <c r="P36" s="558">
        <f t="shared" si="2"/>
        <v>0</v>
      </c>
      <c r="Q36" s="561">
        <f>Discount!$H$36</f>
        <v>0</v>
      </c>
      <c r="R36" s="561">
        <f t="shared" si="3"/>
        <v>0</v>
      </c>
      <c r="S36" s="561">
        <f t="shared" si="4"/>
        <v>0</v>
      </c>
      <c r="T36" s="658">
        <f t="shared" si="5"/>
        <v>0</v>
      </c>
    </row>
    <row r="37" spans="1:20" ht="31.5">
      <c r="A37" s="415">
        <v>20</v>
      </c>
      <c r="B37" s="484"/>
      <c r="C37" s="484"/>
      <c r="D37" s="478" t="s">
        <v>542</v>
      </c>
      <c r="E37" s="478">
        <v>1000048809</v>
      </c>
      <c r="F37" s="478">
        <v>73082011</v>
      </c>
      <c r="G37" s="477"/>
      <c r="H37" s="478">
        <v>18</v>
      </c>
      <c r="I37" s="476"/>
      <c r="J37" s="478" t="s">
        <v>561</v>
      </c>
      <c r="K37" s="478" t="s">
        <v>475</v>
      </c>
      <c r="L37" s="484">
        <v>7</v>
      </c>
      <c r="M37" s="661"/>
      <c r="N37" s="486" t="str">
        <f t="shared" si="0"/>
        <v>INCLUDED</v>
      </c>
      <c r="O37" s="558">
        <f t="shared" si="1"/>
        <v>0</v>
      </c>
      <c r="P37" s="558">
        <f t="shared" si="2"/>
        <v>0</v>
      </c>
      <c r="Q37" s="561">
        <f>Discount!$H$36</f>
        <v>0</v>
      </c>
      <c r="R37" s="561">
        <f t="shared" si="3"/>
        <v>0</v>
      </c>
      <c r="S37" s="561">
        <f t="shared" si="4"/>
        <v>0</v>
      </c>
      <c r="T37" s="658">
        <f t="shared" si="5"/>
        <v>0</v>
      </c>
    </row>
    <row r="38" spans="1:20" ht="31.5">
      <c r="A38" s="415">
        <v>21</v>
      </c>
      <c r="B38" s="484"/>
      <c r="C38" s="484"/>
      <c r="D38" s="478" t="s">
        <v>542</v>
      </c>
      <c r="E38" s="478">
        <v>1000057380</v>
      </c>
      <c r="F38" s="478">
        <v>73082011</v>
      </c>
      <c r="G38" s="477"/>
      <c r="H38" s="478">
        <v>18</v>
      </c>
      <c r="I38" s="476"/>
      <c r="J38" s="478" t="s">
        <v>518</v>
      </c>
      <c r="K38" s="478" t="s">
        <v>475</v>
      </c>
      <c r="L38" s="484">
        <v>6</v>
      </c>
      <c r="M38" s="661"/>
      <c r="N38" s="486" t="str">
        <f t="shared" si="0"/>
        <v>INCLUDED</v>
      </c>
      <c r="O38" s="558">
        <f t="shared" si="1"/>
        <v>0</v>
      </c>
      <c r="P38" s="558">
        <f t="shared" si="2"/>
        <v>0</v>
      </c>
      <c r="Q38" s="561">
        <f>Discount!$H$36</f>
        <v>0</v>
      </c>
      <c r="R38" s="561">
        <f t="shared" si="3"/>
        <v>0</v>
      </c>
      <c r="S38" s="561">
        <f t="shared" si="4"/>
        <v>0</v>
      </c>
      <c r="T38" s="658">
        <f t="shared" si="5"/>
        <v>0</v>
      </c>
    </row>
    <row r="39" spans="1:20" ht="31.5">
      <c r="A39" s="415">
        <v>22</v>
      </c>
      <c r="B39" s="484"/>
      <c r="C39" s="484"/>
      <c r="D39" s="478" t="s">
        <v>543</v>
      </c>
      <c r="E39" s="478">
        <v>1000017671</v>
      </c>
      <c r="F39" s="478">
        <v>73082011</v>
      </c>
      <c r="G39" s="477"/>
      <c r="H39" s="478">
        <v>18</v>
      </c>
      <c r="I39" s="476"/>
      <c r="J39" s="478" t="s">
        <v>562</v>
      </c>
      <c r="K39" s="478" t="s">
        <v>477</v>
      </c>
      <c r="L39" s="484">
        <v>146</v>
      </c>
      <c r="M39" s="661"/>
      <c r="N39" s="486" t="str">
        <f t="shared" si="0"/>
        <v>INCLUDED</v>
      </c>
      <c r="O39" s="558">
        <f t="shared" si="1"/>
        <v>0</v>
      </c>
      <c r="P39" s="558">
        <f t="shared" si="2"/>
        <v>0</v>
      </c>
      <c r="Q39" s="561">
        <f>Discount!$H$36</f>
        <v>0</v>
      </c>
      <c r="R39" s="561">
        <f t="shared" si="3"/>
        <v>0</v>
      </c>
      <c r="S39" s="561">
        <f t="shared" si="4"/>
        <v>0</v>
      </c>
      <c r="T39" s="658">
        <f t="shared" si="5"/>
        <v>0</v>
      </c>
    </row>
    <row r="40" spans="1:20" ht="31.5">
      <c r="A40" s="415">
        <v>23</v>
      </c>
      <c r="B40" s="484"/>
      <c r="C40" s="484"/>
      <c r="D40" s="478" t="s">
        <v>543</v>
      </c>
      <c r="E40" s="478">
        <v>1000006779</v>
      </c>
      <c r="F40" s="478">
        <v>73082011</v>
      </c>
      <c r="G40" s="477"/>
      <c r="H40" s="478">
        <v>18</v>
      </c>
      <c r="I40" s="476"/>
      <c r="J40" s="478" t="s">
        <v>503</v>
      </c>
      <c r="K40" s="478" t="s">
        <v>477</v>
      </c>
      <c r="L40" s="484">
        <v>146</v>
      </c>
      <c r="M40" s="661"/>
      <c r="N40" s="486" t="str">
        <f t="shared" si="0"/>
        <v>INCLUDED</v>
      </c>
      <c r="O40" s="558">
        <f t="shared" si="1"/>
        <v>0</v>
      </c>
      <c r="P40" s="558">
        <f t="shared" si="2"/>
        <v>0</v>
      </c>
      <c r="Q40" s="561">
        <f>Discount!$H$36</f>
        <v>0</v>
      </c>
      <c r="R40" s="561">
        <f t="shared" si="3"/>
        <v>0</v>
      </c>
      <c r="S40" s="561">
        <f t="shared" si="4"/>
        <v>0</v>
      </c>
      <c r="T40" s="658">
        <f t="shared" si="5"/>
        <v>0</v>
      </c>
    </row>
    <row r="41" spans="1:20" ht="31.5">
      <c r="A41" s="415">
        <v>24</v>
      </c>
      <c r="B41" s="484"/>
      <c r="C41" s="484"/>
      <c r="D41" s="478" t="s">
        <v>543</v>
      </c>
      <c r="E41" s="478">
        <v>1000053828</v>
      </c>
      <c r="F41" s="478">
        <v>73082011</v>
      </c>
      <c r="G41" s="477"/>
      <c r="H41" s="478">
        <v>18</v>
      </c>
      <c r="I41" s="476"/>
      <c r="J41" s="478" t="s">
        <v>563</v>
      </c>
      <c r="K41" s="478" t="s">
        <v>475</v>
      </c>
      <c r="L41" s="484">
        <v>146</v>
      </c>
      <c r="M41" s="661"/>
      <c r="N41" s="486" t="str">
        <f t="shared" si="0"/>
        <v>INCLUDED</v>
      </c>
      <c r="O41" s="558">
        <f t="shared" si="1"/>
        <v>0</v>
      </c>
      <c r="P41" s="558">
        <f t="shared" si="2"/>
        <v>0</v>
      </c>
      <c r="Q41" s="561">
        <f>Discount!$H$36</f>
        <v>0</v>
      </c>
      <c r="R41" s="561">
        <f t="shared" si="3"/>
        <v>0</v>
      </c>
      <c r="S41" s="561">
        <f t="shared" si="4"/>
        <v>0</v>
      </c>
      <c r="T41" s="658">
        <f t="shared" si="5"/>
        <v>0</v>
      </c>
    </row>
    <row r="42" spans="1:20" ht="31.5">
      <c r="A42" s="415">
        <v>25</v>
      </c>
      <c r="B42" s="484"/>
      <c r="C42" s="484"/>
      <c r="D42" s="478" t="s">
        <v>543</v>
      </c>
      <c r="E42" s="478">
        <v>1000053829</v>
      </c>
      <c r="F42" s="478">
        <v>73082011</v>
      </c>
      <c r="G42" s="477"/>
      <c r="H42" s="478">
        <v>18</v>
      </c>
      <c r="I42" s="476"/>
      <c r="J42" s="478" t="s">
        <v>564</v>
      </c>
      <c r="K42" s="478" t="s">
        <v>475</v>
      </c>
      <c r="L42" s="484">
        <v>146</v>
      </c>
      <c r="M42" s="661"/>
      <c r="N42" s="486" t="str">
        <f t="shared" si="0"/>
        <v>INCLUDED</v>
      </c>
      <c r="O42" s="558">
        <f t="shared" si="1"/>
        <v>0</v>
      </c>
      <c r="P42" s="558">
        <f t="shared" si="2"/>
        <v>0</v>
      </c>
      <c r="Q42" s="561">
        <f>Discount!$H$36</f>
        <v>0</v>
      </c>
      <c r="R42" s="561">
        <f t="shared" si="3"/>
        <v>0</v>
      </c>
      <c r="S42" s="561">
        <f t="shared" si="4"/>
        <v>0</v>
      </c>
      <c r="T42" s="658">
        <f t="shared" si="5"/>
        <v>0</v>
      </c>
    </row>
    <row r="43" spans="1:20" ht="31.5">
      <c r="A43" s="415">
        <v>26</v>
      </c>
      <c r="B43" s="484"/>
      <c r="C43" s="484"/>
      <c r="D43" s="478" t="s">
        <v>543</v>
      </c>
      <c r="E43" s="478">
        <v>1000045871</v>
      </c>
      <c r="F43" s="478">
        <v>73082011</v>
      </c>
      <c r="G43" s="477"/>
      <c r="H43" s="478">
        <v>18</v>
      </c>
      <c r="I43" s="476"/>
      <c r="J43" s="478" t="s">
        <v>511</v>
      </c>
      <c r="K43" s="478" t="s">
        <v>475</v>
      </c>
      <c r="L43" s="484">
        <v>343</v>
      </c>
      <c r="M43" s="661"/>
      <c r="N43" s="486" t="str">
        <f t="shared" si="0"/>
        <v>INCLUDED</v>
      </c>
      <c r="O43" s="558">
        <f t="shared" si="1"/>
        <v>0</v>
      </c>
      <c r="P43" s="558">
        <f t="shared" si="2"/>
        <v>0</v>
      </c>
      <c r="Q43" s="561">
        <f>Discount!$H$36</f>
        <v>0</v>
      </c>
      <c r="R43" s="561">
        <f t="shared" si="3"/>
        <v>0</v>
      </c>
      <c r="S43" s="561">
        <f t="shared" si="4"/>
        <v>0</v>
      </c>
      <c r="T43" s="658">
        <f t="shared" si="5"/>
        <v>0</v>
      </c>
    </row>
    <row r="44" spans="1:20" ht="31.5">
      <c r="A44" s="415">
        <v>27</v>
      </c>
      <c r="B44" s="484"/>
      <c r="C44" s="484"/>
      <c r="D44" s="478" t="s">
        <v>544</v>
      </c>
      <c r="E44" s="478">
        <v>1000053338</v>
      </c>
      <c r="F44" s="478">
        <v>73082011</v>
      </c>
      <c r="G44" s="477"/>
      <c r="H44" s="478">
        <v>18</v>
      </c>
      <c r="I44" s="476"/>
      <c r="J44" s="478" t="s">
        <v>565</v>
      </c>
      <c r="K44" s="478" t="s">
        <v>477</v>
      </c>
      <c r="L44" s="484">
        <v>1168</v>
      </c>
      <c r="M44" s="661"/>
      <c r="N44" s="486" t="str">
        <f t="shared" si="0"/>
        <v>INCLUDED</v>
      </c>
      <c r="O44" s="558">
        <f t="shared" si="1"/>
        <v>0</v>
      </c>
      <c r="P44" s="558">
        <f t="shared" si="2"/>
        <v>0</v>
      </c>
      <c r="Q44" s="561">
        <f>Discount!$H$36</f>
        <v>0</v>
      </c>
      <c r="R44" s="561">
        <f t="shared" si="3"/>
        <v>0</v>
      </c>
      <c r="S44" s="561">
        <f t="shared" si="4"/>
        <v>0</v>
      </c>
      <c r="T44" s="658">
        <f t="shared" si="5"/>
        <v>0</v>
      </c>
    </row>
    <row r="45" spans="1:20" ht="31.5">
      <c r="A45" s="415">
        <v>28</v>
      </c>
      <c r="B45" s="484"/>
      <c r="C45" s="484"/>
      <c r="D45" s="478" t="s">
        <v>544</v>
      </c>
      <c r="E45" s="478">
        <v>1000053338</v>
      </c>
      <c r="F45" s="478">
        <v>73082011</v>
      </c>
      <c r="G45" s="477"/>
      <c r="H45" s="478">
        <v>18</v>
      </c>
      <c r="I45" s="476"/>
      <c r="J45" s="478" t="s">
        <v>565</v>
      </c>
      <c r="K45" s="478" t="s">
        <v>477</v>
      </c>
      <c r="L45" s="484">
        <v>24</v>
      </c>
      <c r="M45" s="661"/>
      <c r="N45" s="486" t="str">
        <f t="shared" si="0"/>
        <v>INCLUDED</v>
      </c>
      <c r="O45" s="558">
        <f t="shared" si="1"/>
        <v>0</v>
      </c>
      <c r="P45" s="558">
        <f t="shared" si="2"/>
        <v>0</v>
      </c>
      <c r="Q45" s="561">
        <f>Discount!$H$36</f>
        <v>0</v>
      </c>
      <c r="R45" s="561">
        <f t="shared" si="3"/>
        <v>0</v>
      </c>
      <c r="S45" s="561">
        <f t="shared" si="4"/>
        <v>0</v>
      </c>
      <c r="T45" s="658">
        <f t="shared" si="5"/>
        <v>0</v>
      </c>
    </row>
    <row r="46" spans="1:20" ht="31.5">
      <c r="A46" s="415">
        <v>29</v>
      </c>
      <c r="B46" s="484"/>
      <c r="C46" s="484"/>
      <c r="D46" s="478" t="s">
        <v>544</v>
      </c>
      <c r="E46" s="478">
        <v>1000062521</v>
      </c>
      <c r="F46" s="478">
        <v>73082011</v>
      </c>
      <c r="G46" s="477"/>
      <c r="H46" s="478">
        <v>18</v>
      </c>
      <c r="I46" s="476"/>
      <c r="J46" s="478" t="s">
        <v>566</v>
      </c>
      <c r="K46" s="478" t="s">
        <v>477</v>
      </c>
      <c r="L46" s="484">
        <v>172</v>
      </c>
      <c r="M46" s="661"/>
      <c r="N46" s="486" t="str">
        <f t="shared" si="0"/>
        <v>INCLUDED</v>
      </c>
      <c r="O46" s="558">
        <f t="shared" si="1"/>
        <v>0</v>
      </c>
      <c r="P46" s="558">
        <f t="shared" si="2"/>
        <v>0</v>
      </c>
      <c r="Q46" s="561">
        <f>Discount!$H$36</f>
        <v>0</v>
      </c>
      <c r="R46" s="561">
        <f t="shared" si="3"/>
        <v>0</v>
      </c>
      <c r="S46" s="561">
        <f t="shared" si="4"/>
        <v>0</v>
      </c>
      <c r="T46" s="658">
        <f t="shared" si="5"/>
        <v>0</v>
      </c>
    </row>
    <row r="47" spans="1:20" ht="31.5">
      <c r="A47" s="415">
        <v>30</v>
      </c>
      <c r="B47" s="484"/>
      <c r="C47" s="484"/>
      <c r="D47" s="478" t="s">
        <v>544</v>
      </c>
      <c r="E47" s="478">
        <v>1000062521</v>
      </c>
      <c r="F47" s="478">
        <v>73082011</v>
      </c>
      <c r="G47" s="477"/>
      <c r="H47" s="478">
        <v>18</v>
      </c>
      <c r="I47" s="476"/>
      <c r="J47" s="478" t="s">
        <v>566</v>
      </c>
      <c r="K47" s="478" t="s">
        <v>477</v>
      </c>
      <c r="L47" s="484">
        <v>4</v>
      </c>
      <c r="M47" s="661"/>
      <c r="N47" s="486" t="str">
        <f t="shared" si="0"/>
        <v>INCLUDED</v>
      </c>
      <c r="O47" s="558">
        <f t="shared" si="1"/>
        <v>0</v>
      </c>
      <c r="P47" s="558">
        <f t="shared" si="2"/>
        <v>0</v>
      </c>
      <c r="Q47" s="561">
        <f>Discount!$H$36</f>
        <v>0</v>
      </c>
      <c r="R47" s="561">
        <f t="shared" si="3"/>
        <v>0</v>
      </c>
      <c r="S47" s="561">
        <f t="shared" si="4"/>
        <v>0</v>
      </c>
      <c r="T47" s="658">
        <f t="shared" si="5"/>
        <v>0</v>
      </c>
    </row>
    <row r="48" spans="1:20">
      <c r="A48" s="415">
        <v>31</v>
      </c>
      <c r="B48" s="484"/>
      <c r="C48" s="484"/>
      <c r="D48" s="478" t="s">
        <v>545</v>
      </c>
      <c r="E48" s="478">
        <v>1000015513</v>
      </c>
      <c r="F48" s="478">
        <v>76169990</v>
      </c>
      <c r="G48" s="477"/>
      <c r="H48" s="478">
        <v>18</v>
      </c>
      <c r="I48" s="476"/>
      <c r="J48" s="478" t="s">
        <v>567</v>
      </c>
      <c r="K48" s="478" t="s">
        <v>475</v>
      </c>
      <c r="L48" s="484">
        <v>475</v>
      </c>
      <c r="M48" s="661"/>
      <c r="N48" s="486" t="str">
        <f t="shared" si="0"/>
        <v>INCLUDED</v>
      </c>
      <c r="O48" s="558">
        <f t="shared" si="1"/>
        <v>0</v>
      </c>
      <c r="P48" s="558">
        <f t="shared" si="2"/>
        <v>0</v>
      </c>
      <c r="Q48" s="561">
        <f>Discount!$H$36</f>
        <v>0</v>
      </c>
      <c r="R48" s="561">
        <f t="shared" si="3"/>
        <v>0</v>
      </c>
      <c r="S48" s="561">
        <f t="shared" si="4"/>
        <v>0</v>
      </c>
      <c r="T48" s="658">
        <f t="shared" si="5"/>
        <v>0</v>
      </c>
    </row>
    <row r="49" spans="1:20">
      <c r="A49" s="415">
        <v>32</v>
      </c>
      <c r="B49" s="484"/>
      <c r="C49" s="484"/>
      <c r="D49" s="478" t="s">
        <v>545</v>
      </c>
      <c r="E49" s="478">
        <v>1000018442</v>
      </c>
      <c r="F49" s="478">
        <v>76169990</v>
      </c>
      <c r="G49" s="477"/>
      <c r="H49" s="478">
        <v>18</v>
      </c>
      <c r="I49" s="476"/>
      <c r="J49" s="478" t="s">
        <v>568</v>
      </c>
      <c r="K49" s="478" t="s">
        <v>475</v>
      </c>
      <c r="L49" s="484">
        <v>159</v>
      </c>
      <c r="M49" s="661"/>
      <c r="N49" s="486" t="str">
        <f t="shared" si="0"/>
        <v>INCLUDED</v>
      </c>
      <c r="O49" s="558">
        <f t="shared" si="1"/>
        <v>0</v>
      </c>
      <c r="P49" s="558">
        <f t="shared" si="2"/>
        <v>0</v>
      </c>
      <c r="Q49" s="561">
        <f>Discount!$H$36</f>
        <v>0</v>
      </c>
      <c r="R49" s="561">
        <f t="shared" si="3"/>
        <v>0</v>
      </c>
      <c r="S49" s="561">
        <f t="shared" si="4"/>
        <v>0</v>
      </c>
      <c r="T49" s="658">
        <f t="shared" si="5"/>
        <v>0</v>
      </c>
    </row>
    <row r="50" spans="1:20" ht="31.5">
      <c r="A50" s="415">
        <v>33</v>
      </c>
      <c r="B50" s="484"/>
      <c r="C50" s="484"/>
      <c r="D50" s="478" t="s">
        <v>545</v>
      </c>
      <c r="E50" s="478">
        <v>1000047986</v>
      </c>
      <c r="F50" s="478">
        <v>76169990</v>
      </c>
      <c r="G50" s="477"/>
      <c r="H50" s="478">
        <v>18</v>
      </c>
      <c r="I50" s="476"/>
      <c r="J50" s="478" t="s">
        <v>569</v>
      </c>
      <c r="K50" s="478" t="s">
        <v>475</v>
      </c>
      <c r="L50" s="484">
        <v>3528</v>
      </c>
      <c r="M50" s="661"/>
      <c r="N50" s="486" t="str">
        <f t="shared" si="0"/>
        <v>INCLUDED</v>
      </c>
      <c r="O50" s="558">
        <f t="shared" si="1"/>
        <v>0</v>
      </c>
      <c r="P50" s="558">
        <f t="shared" si="2"/>
        <v>0</v>
      </c>
      <c r="Q50" s="561">
        <f>Discount!$H$36</f>
        <v>0</v>
      </c>
      <c r="R50" s="561">
        <f t="shared" si="3"/>
        <v>0</v>
      </c>
      <c r="S50" s="561">
        <f t="shared" si="4"/>
        <v>0</v>
      </c>
      <c r="T50" s="658">
        <f t="shared" si="5"/>
        <v>0</v>
      </c>
    </row>
    <row r="51" spans="1:20">
      <c r="A51" s="415">
        <v>34</v>
      </c>
      <c r="B51" s="484"/>
      <c r="C51" s="484"/>
      <c r="D51" s="478" t="s">
        <v>545</v>
      </c>
      <c r="E51" s="478">
        <v>1000017978</v>
      </c>
      <c r="F51" s="478">
        <v>76169990</v>
      </c>
      <c r="G51" s="477"/>
      <c r="H51" s="478">
        <v>18</v>
      </c>
      <c r="I51" s="476"/>
      <c r="J51" s="478" t="s">
        <v>570</v>
      </c>
      <c r="K51" s="478" t="s">
        <v>475</v>
      </c>
      <c r="L51" s="484">
        <v>4088</v>
      </c>
      <c r="M51" s="661"/>
      <c r="N51" s="486" t="str">
        <f t="shared" si="0"/>
        <v>INCLUDED</v>
      </c>
      <c r="O51" s="558">
        <f t="shared" si="1"/>
        <v>0</v>
      </c>
      <c r="P51" s="558">
        <f t="shared" si="2"/>
        <v>0</v>
      </c>
      <c r="Q51" s="561">
        <f>Discount!$H$36</f>
        <v>0</v>
      </c>
      <c r="R51" s="561">
        <f t="shared" si="3"/>
        <v>0</v>
      </c>
      <c r="S51" s="561">
        <f t="shared" si="4"/>
        <v>0</v>
      </c>
      <c r="T51" s="658">
        <f t="shared" si="5"/>
        <v>0</v>
      </c>
    </row>
    <row r="52" spans="1:20">
      <c r="A52" s="415">
        <v>35</v>
      </c>
      <c r="B52" s="484"/>
      <c r="C52" s="484"/>
      <c r="D52" s="478" t="s">
        <v>545</v>
      </c>
      <c r="E52" s="478">
        <v>1000015513</v>
      </c>
      <c r="F52" s="478">
        <v>76169990</v>
      </c>
      <c r="G52" s="477"/>
      <c r="H52" s="478">
        <v>18</v>
      </c>
      <c r="I52" s="476"/>
      <c r="J52" s="478" t="s">
        <v>567</v>
      </c>
      <c r="K52" s="478" t="s">
        <v>475</v>
      </c>
      <c r="L52" s="484">
        <v>10</v>
      </c>
      <c r="M52" s="661"/>
      <c r="N52" s="486" t="str">
        <f t="shared" si="0"/>
        <v>INCLUDED</v>
      </c>
      <c r="O52" s="558">
        <f t="shared" si="1"/>
        <v>0</v>
      </c>
      <c r="P52" s="558">
        <f t="shared" si="2"/>
        <v>0</v>
      </c>
      <c r="Q52" s="561">
        <f>Discount!$H$36</f>
        <v>0</v>
      </c>
      <c r="R52" s="561">
        <f t="shared" si="3"/>
        <v>0</v>
      </c>
      <c r="S52" s="561">
        <f t="shared" si="4"/>
        <v>0</v>
      </c>
      <c r="T52" s="658">
        <f t="shared" si="5"/>
        <v>0</v>
      </c>
    </row>
    <row r="53" spans="1:20">
      <c r="A53" s="415">
        <v>36</v>
      </c>
      <c r="B53" s="484"/>
      <c r="C53" s="484"/>
      <c r="D53" s="478" t="s">
        <v>545</v>
      </c>
      <c r="E53" s="478">
        <v>1000018442</v>
      </c>
      <c r="F53" s="478">
        <v>76169990</v>
      </c>
      <c r="G53" s="477"/>
      <c r="H53" s="478">
        <v>18</v>
      </c>
      <c r="I53" s="476"/>
      <c r="J53" s="478" t="s">
        <v>568</v>
      </c>
      <c r="K53" s="478" t="s">
        <v>475</v>
      </c>
      <c r="L53" s="484">
        <v>4</v>
      </c>
      <c r="M53" s="661"/>
      <c r="N53" s="486" t="str">
        <f t="shared" si="0"/>
        <v>INCLUDED</v>
      </c>
      <c r="O53" s="558">
        <f t="shared" si="1"/>
        <v>0</v>
      </c>
      <c r="P53" s="558">
        <f t="shared" si="2"/>
        <v>0</v>
      </c>
      <c r="Q53" s="561">
        <f>Discount!$H$36</f>
        <v>0</v>
      </c>
      <c r="R53" s="561">
        <f t="shared" si="3"/>
        <v>0</v>
      </c>
      <c r="S53" s="561">
        <f t="shared" si="4"/>
        <v>0</v>
      </c>
      <c r="T53" s="658">
        <f t="shared" si="5"/>
        <v>0</v>
      </c>
    </row>
    <row r="54" spans="1:20" ht="31.5">
      <c r="A54" s="415">
        <v>37</v>
      </c>
      <c r="B54" s="484"/>
      <c r="C54" s="484"/>
      <c r="D54" s="478" t="s">
        <v>545</v>
      </c>
      <c r="E54" s="478">
        <v>1000047986</v>
      </c>
      <c r="F54" s="478">
        <v>76169990</v>
      </c>
      <c r="G54" s="477"/>
      <c r="H54" s="478">
        <v>18</v>
      </c>
      <c r="I54" s="476"/>
      <c r="J54" s="478" t="s">
        <v>569</v>
      </c>
      <c r="K54" s="478" t="s">
        <v>475</v>
      </c>
      <c r="L54" s="484">
        <v>71</v>
      </c>
      <c r="M54" s="661"/>
      <c r="N54" s="486" t="str">
        <f t="shared" si="0"/>
        <v>INCLUDED</v>
      </c>
      <c r="O54" s="558">
        <f t="shared" si="1"/>
        <v>0</v>
      </c>
      <c r="P54" s="558">
        <f t="shared" si="2"/>
        <v>0</v>
      </c>
      <c r="Q54" s="561">
        <f>Discount!$H$36</f>
        <v>0</v>
      </c>
      <c r="R54" s="561">
        <f t="shared" si="3"/>
        <v>0</v>
      </c>
      <c r="S54" s="561">
        <f t="shared" si="4"/>
        <v>0</v>
      </c>
      <c r="T54" s="658">
        <f t="shared" si="5"/>
        <v>0</v>
      </c>
    </row>
    <row r="55" spans="1:20">
      <c r="A55" s="415">
        <v>38</v>
      </c>
      <c r="B55" s="484"/>
      <c r="C55" s="484"/>
      <c r="D55" s="478" t="s">
        <v>545</v>
      </c>
      <c r="E55" s="478">
        <v>1000017978</v>
      </c>
      <c r="F55" s="478">
        <v>76169990</v>
      </c>
      <c r="G55" s="477"/>
      <c r="H55" s="478">
        <v>18</v>
      </c>
      <c r="I55" s="476"/>
      <c r="J55" s="478" t="s">
        <v>570</v>
      </c>
      <c r="K55" s="478" t="s">
        <v>475</v>
      </c>
      <c r="L55" s="484">
        <v>82</v>
      </c>
      <c r="M55" s="661"/>
      <c r="N55" s="486" t="str">
        <f t="shared" si="0"/>
        <v>INCLUDED</v>
      </c>
      <c r="O55" s="558">
        <f t="shared" si="1"/>
        <v>0</v>
      </c>
      <c r="P55" s="558">
        <f t="shared" si="2"/>
        <v>0</v>
      </c>
      <c r="Q55" s="561">
        <f>Discount!$H$36</f>
        <v>0</v>
      </c>
      <c r="R55" s="561">
        <f t="shared" si="3"/>
        <v>0</v>
      </c>
      <c r="S55" s="561">
        <f t="shared" si="4"/>
        <v>0</v>
      </c>
      <c r="T55" s="658">
        <f t="shared" si="5"/>
        <v>0</v>
      </c>
    </row>
    <row r="56" spans="1:20" ht="31.5">
      <c r="A56" s="415">
        <v>39</v>
      </c>
      <c r="B56" s="484"/>
      <c r="C56" s="484"/>
      <c r="D56" s="478" t="s">
        <v>546</v>
      </c>
      <c r="E56" s="478">
        <v>1000053333</v>
      </c>
      <c r="F56" s="478">
        <v>85391000</v>
      </c>
      <c r="G56" s="477"/>
      <c r="H56" s="478">
        <v>18</v>
      </c>
      <c r="I56" s="476"/>
      <c r="J56" s="478" t="s">
        <v>571</v>
      </c>
      <c r="K56" s="478" t="s">
        <v>477</v>
      </c>
      <c r="L56" s="484">
        <v>84</v>
      </c>
      <c r="M56" s="661"/>
      <c r="N56" s="486" t="str">
        <f t="shared" si="0"/>
        <v>INCLUDED</v>
      </c>
      <c r="O56" s="558">
        <f t="shared" si="1"/>
        <v>0</v>
      </c>
      <c r="P56" s="558">
        <f t="shared" si="2"/>
        <v>0</v>
      </c>
      <c r="Q56" s="561">
        <f>Discount!$H$36</f>
        <v>0</v>
      </c>
      <c r="R56" s="561">
        <f t="shared" si="3"/>
        <v>0</v>
      </c>
      <c r="S56" s="561">
        <f t="shared" si="4"/>
        <v>0</v>
      </c>
      <c r="T56" s="658">
        <f t="shared" si="5"/>
        <v>0</v>
      </c>
    </row>
    <row r="57" spans="1:20">
      <c r="A57" s="415">
        <v>40</v>
      </c>
      <c r="B57" s="484"/>
      <c r="C57" s="484"/>
      <c r="D57" s="478" t="s">
        <v>546</v>
      </c>
      <c r="E57" s="478">
        <v>1000019903</v>
      </c>
      <c r="F57" s="478">
        <v>73082011</v>
      </c>
      <c r="G57" s="477"/>
      <c r="H57" s="478">
        <v>18</v>
      </c>
      <c r="I57" s="476"/>
      <c r="J57" s="478" t="s">
        <v>494</v>
      </c>
      <c r="K57" s="478" t="s">
        <v>475</v>
      </c>
      <c r="L57" s="484">
        <v>84</v>
      </c>
      <c r="M57" s="661"/>
      <c r="N57" s="486" t="str">
        <f t="shared" si="0"/>
        <v>INCLUDED</v>
      </c>
      <c r="O57" s="558">
        <f t="shared" si="1"/>
        <v>0</v>
      </c>
      <c r="P57" s="558">
        <f t="shared" si="2"/>
        <v>0</v>
      </c>
      <c r="Q57" s="561">
        <f>Discount!$H$36</f>
        <v>0</v>
      </c>
      <c r="R57" s="561">
        <f t="shared" si="3"/>
        <v>0</v>
      </c>
      <c r="S57" s="561">
        <f t="shared" si="4"/>
        <v>0</v>
      </c>
      <c r="T57" s="658">
        <f t="shared" si="5"/>
        <v>0</v>
      </c>
    </row>
    <row r="58" spans="1:20">
      <c r="A58" s="415">
        <v>41</v>
      </c>
      <c r="B58" s="484"/>
      <c r="C58" s="484"/>
      <c r="D58" s="478" t="s">
        <v>547</v>
      </c>
      <c r="E58" s="478">
        <v>1000001134</v>
      </c>
      <c r="F58" s="478">
        <v>85462039</v>
      </c>
      <c r="G58" s="477"/>
      <c r="H58" s="478">
        <v>18</v>
      </c>
      <c r="I58" s="476"/>
      <c r="J58" s="478" t="s">
        <v>572</v>
      </c>
      <c r="K58" s="478" t="s">
        <v>475</v>
      </c>
      <c r="L58" s="484">
        <v>190608</v>
      </c>
      <c r="M58" s="661"/>
      <c r="N58" s="486" t="str">
        <f t="shared" si="0"/>
        <v>INCLUDED</v>
      </c>
      <c r="O58" s="558">
        <f t="shared" si="1"/>
        <v>0</v>
      </c>
      <c r="P58" s="558">
        <f t="shared" si="2"/>
        <v>0</v>
      </c>
      <c r="Q58" s="561">
        <f>Discount!$H$36</f>
        <v>0</v>
      </c>
      <c r="R58" s="561">
        <f t="shared" si="3"/>
        <v>0</v>
      </c>
      <c r="S58" s="561">
        <f t="shared" si="4"/>
        <v>0</v>
      </c>
      <c r="T58" s="658">
        <f t="shared" si="5"/>
        <v>0</v>
      </c>
    </row>
    <row r="59" spans="1:20">
      <c r="A59" s="415">
        <v>42</v>
      </c>
      <c r="B59" s="484"/>
      <c r="C59" s="484"/>
      <c r="D59" s="478" t="s">
        <v>547</v>
      </c>
      <c r="E59" s="478">
        <v>1000001134</v>
      </c>
      <c r="F59" s="478">
        <v>85462039</v>
      </c>
      <c r="G59" s="477"/>
      <c r="H59" s="478">
        <v>18</v>
      </c>
      <c r="I59" s="476"/>
      <c r="J59" s="478" t="s">
        <v>572</v>
      </c>
      <c r="K59" s="478" t="s">
        <v>475</v>
      </c>
      <c r="L59" s="484">
        <v>19061</v>
      </c>
      <c r="M59" s="661"/>
      <c r="N59" s="486" t="str">
        <f t="shared" si="0"/>
        <v>INCLUDED</v>
      </c>
      <c r="O59" s="558">
        <f t="shared" si="1"/>
        <v>0</v>
      </c>
      <c r="P59" s="558">
        <f t="shared" si="2"/>
        <v>0</v>
      </c>
      <c r="Q59" s="561">
        <f>Discount!$H$36</f>
        <v>0</v>
      </c>
      <c r="R59" s="561">
        <f t="shared" si="3"/>
        <v>0</v>
      </c>
      <c r="S59" s="561">
        <f t="shared" si="4"/>
        <v>0</v>
      </c>
      <c r="T59" s="658">
        <f t="shared" si="5"/>
        <v>0</v>
      </c>
    </row>
    <row r="60" spans="1:20" ht="31.5">
      <c r="A60" s="415">
        <v>43</v>
      </c>
      <c r="B60" s="484"/>
      <c r="C60" s="484"/>
      <c r="D60" s="478" t="s">
        <v>548</v>
      </c>
      <c r="E60" s="478">
        <v>1000030941</v>
      </c>
      <c r="F60" s="478">
        <v>85447090</v>
      </c>
      <c r="G60" s="477"/>
      <c r="H60" s="478">
        <v>18</v>
      </c>
      <c r="I60" s="476"/>
      <c r="J60" s="478" t="s">
        <v>573</v>
      </c>
      <c r="K60" s="478" t="s">
        <v>478</v>
      </c>
      <c r="L60" s="484">
        <v>51.36</v>
      </c>
      <c r="M60" s="661"/>
      <c r="N60" s="486" t="str">
        <f t="shared" si="0"/>
        <v>INCLUDED</v>
      </c>
      <c r="O60" s="558">
        <f t="shared" si="1"/>
        <v>0</v>
      </c>
      <c r="P60" s="558">
        <f t="shared" si="2"/>
        <v>0</v>
      </c>
      <c r="Q60" s="561">
        <f>Discount!$H$36</f>
        <v>0</v>
      </c>
      <c r="R60" s="561">
        <f t="shared" si="3"/>
        <v>0</v>
      </c>
      <c r="S60" s="561">
        <f t="shared" si="4"/>
        <v>0</v>
      </c>
      <c r="T60" s="658">
        <f t="shared" si="5"/>
        <v>0</v>
      </c>
    </row>
    <row r="61" spans="1:20" ht="31.5">
      <c r="A61" s="415">
        <v>44</v>
      </c>
      <c r="B61" s="484"/>
      <c r="C61" s="484"/>
      <c r="D61" s="478" t="s">
        <v>548</v>
      </c>
      <c r="E61" s="478">
        <v>1000031040</v>
      </c>
      <c r="F61" s="478">
        <v>82057000</v>
      </c>
      <c r="G61" s="477"/>
      <c r="H61" s="478">
        <v>18</v>
      </c>
      <c r="I61" s="476"/>
      <c r="J61" s="478" t="s">
        <v>574</v>
      </c>
      <c r="K61" s="478" t="s">
        <v>477</v>
      </c>
      <c r="L61" s="484">
        <v>19</v>
      </c>
      <c r="M61" s="661"/>
      <c r="N61" s="486" t="str">
        <f t="shared" si="0"/>
        <v>INCLUDED</v>
      </c>
      <c r="O61" s="558">
        <f t="shared" si="1"/>
        <v>0</v>
      </c>
      <c r="P61" s="558">
        <f t="shared" si="2"/>
        <v>0</v>
      </c>
      <c r="Q61" s="561">
        <f>Discount!$H$36</f>
        <v>0</v>
      </c>
      <c r="R61" s="561">
        <f t="shared" si="3"/>
        <v>0</v>
      </c>
      <c r="S61" s="561">
        <f t="shared" si="4"/>
        <v>0</v>
      </c>
      <c r="T61" s="658">
        <f t="shared" si="5"/>
        <v>0</v>
      </c>
    </row>
    <row r="62" spans="1:20" ht="21" customHeight="1">
      <c r="A62" s="415">
        <v>45</v>
      </c>
      <c r="B62" s="484"/>
      <c r="C62" s="484"/>
      <c r="D62" s="478" t="s">
        <v>548</v>
      </c>
      <c r="E62" s="478">
        <v>1000033147</v>
      </c>
      <c r="F62" s="478">
        <v>82057000</v>
      </c>
      <c r="G62" s="477"/>
      <c r="H62" s="478">
        <v>18</v>
      </c>
      <c r="I62" s="476"/>
      <c r="J62" s="478" t="s">
        <v>575</v>
      </c>
      <c r="K62" s="478" t="s">
        <v>477</v>
      </c>
      <c r="L62" s="484">
        <v>127</v>
      </c>
      <c r="M62" s="661"/>
      <c r="N62" s="486" t="str">
        <f t="shared" si="0"/>
        <v>INCLUDED</v>
      </c>
      <c r="O62" s="558">
        <f t="shared" si="1"/>
        <v>0</v>
      </c>
      <c r="P62" s="558">
        <f t="shared" si="2"/>
        <v>0</v>
      </c>
      <c r="Q62" s="561">
        <f>Discount!$H$36</f>
        <v>0</v>
      </c>
      <c r="R62" s="561">
        <f t="shared" si="3"/>
        <v>0</v>
      </c>
      <c r="S62" s="561">
        <f t="shared" si="4"/>
        <v>0</v>
      </c>
      <c r="T62" s="658">
        <f t="shared" si="5"/>
        <v>0</v>
      </c>
    </row>
    <row r="63" spans="1:20" ht="31.5">
      <c r="A63" s="415">
        <v>46</v>
      </c>
      <c r="B63" s="484"/>
      <c r="C63" s="484"/>
      <c r="D63" s="478" t="s">
        <v>548</v>
      </c>
      <c r="E63" s="478">
        <v>1000022418</v>
      </c>
      <c r="F63" s="478">
        <v>82057000</v>
      </c>
      <c r="G63" s="477"/>
      <c r="H63" s="478">
        <v>18</v>
      </c>
      <c r="I63" s="476"/>
      <c r="J63" s="478" t="s">
        <v>576</v>
      </c>
      <c r="K63" s="478" t="s">
        <v>475</v>
      </c>
      <c r="L63" s="484">
        <v>876</v>
      </c>
      <c r="M63" s="661"/>
      <c r="N63" s="486" t="str">
        <f t="shared" si="0"/>
        <v>INCLUDED</v>
      </c>
      <c r="O63" s="558">
        <f t="shared" si="1"/>
        <v>0</v>
      </c>
      <c r="P63" s="558">
        <f t="shared" si="2"/>
        <v>0</v>
      </c>
      <c r="Q63" s="561">
        <f>Discount!$H$36</f>
        <v>0</v>
      </c>
      <c r="R63" s="561">
        <f t="shared" si="3"/>
        <v>0</v>
      </c>
      <c r="S63" s="561">
        <f t="shared" si="4"/>
        <v>0</v>
      </c>
      <c r="T63" s="658">
        <f t="shared" si="5"/>
        <v>0</v>
      </c>
    </row>
    <row r="64" spans="1:20" ht="31.5">
      <c r="A64" s="415">
        <v>47</v>
      </c>
      <c r="B64" s="484"/>
      <c r="C64" s="484"/>
      <c r="D64" s="478" t="s">
        <v>548</v>
      </c>
      <c r="E64" s="478">
        <v>1000010820</v>
      </c>
      <c r="F64" s="478">
        <v>82057000</v>
      </c>
      <c r="G64" s="477"/>
      <c r="H64" s="478">
        <v>18</v>
      </c>
      <c r="I64" s="476"/>
      <c r="J64" s="478" t="s">
        <v>577</v>
      </c>
      <c r="K64" s="478" t="s">
        <v>475</v>
      </c>
      <c r="L64" s="484">
        <v>634</v>
      </c>
      <c r="M64" s="661"/>
      <c r="N64" s="486" t="str">
        <f t="shared" si="0"/>
        <v>INCLUDED</v>
      </c>
      <c r="O64" s="558">
        <f t="shared" si="1"/>
        <v>0</v>
      </c>
      <c r="P64" s="558">
        <f t="shared" si="2"/>
        <v>0</v>
      </c>
      <c r="Q64" s="561">
        <f>Discount!$H$36</f>
        <v>0</v>
      </c>
      <c r="R64" s="561">
        <f t="shared" si="3"/>
        <v>0</v>
      </c>
      <c r="S64" s="561">
        <f t="shared" si="4"/>
        <v>0</v>
      </c>
      <c r="T64" s="658">
        <f t="shared" si="5"/>
        <v>0</v>
      </c>
    </row>
    <row r="65" spans="1:20" ht="31.5">
      <c r="A65" s="415">
        <v>48</v>
      </c>
      <c r="B65" s="484"/>
      <c r="C65" s="484"/>
      <c r="D65" s="478" t="s">
        <v>548</v>
      </c>
      <c r="E65" s="478">
        <v>1000014201</v>
      </c>
      <c r="F65" s="478">
        <v>85353090</v>
      </c>
      <c r="G65" s="477"/>
      <c r="H65" s="478">
        <v>18</v>
      </c>
      <c r="I65" s="476"/>
      <c r="J65" s="478" t="s">
        <v>578</v>
      </c>
      <c r="K65" s="478" t="s">
        <v>475</v>
      </c>
      <c r="L65" s="484">
        <v>19</v>
      </c>
      <c r="M65" s="661"/>
      <c r="N65" s="486" t="str">
        <f t="shared" si="0"/>
        <v>INCLUDED</v>
      </c>
      <c r="O65" s="558">
        <f t="shared" si="1"/>
        <v>0</v>
      </c>
      <c r="P65" s="558">
        <f t="shared" si="2"/>
        <v>0</v>
      </c>
      <c r="Q65" s="561">
        <f>Discount!$H$36</f>
        <v>0</v>
      </c>
      <c r="R65" s="561">
        <f t="shared" si="3"/>
        <v>0</v>
      </c>
      <c r="S65" s="561">
        <f t="shared" si="4"/>
        <v>0</v>
      </c>
      <c r="T65" s="658">
        <f t="shared" si="5"/>
        <v>0</v>
      </c>
    </row>
    <row r="66" spans="1:20" ht="31.5">
      <c r="A66" s="415">
        <v>49</v>
      </c>
      <c r="B66" s="484"/>
      <c r="C66" s="484"/>
      <c r="D66" s="478" t="s">
        <v>549</v>
      </c>
      <c r="E66" s="478">
        <v>1000030941</v>
      </c>
      <c r="F66" s="478">
        <v>85447090</v>
      </c>
      <c r="G66" s="477"/>
      <c r="H66" s="478">
        <v>18</v>
      </c>
      <c r="I66" s="476"/>
      <c r="J66" s="478" t="s">
        <v>573</v>
      </c>
      <c r="K66" s="478" t="s">
        <v>478</v>
      </c>
      <c r="L66" s="484">
        <v>3</v>
      </c>
      <c r="M66" s="661"/>
      <c r="N66" s="486" t="str">
        <f t="shared" si="0"/>
        <v>INCLUDED</v>
      </c>
      <c r="O66" s="558">
        <f t="shared" si="1"/>
        <v>0</v>
      </c>
      <c r="P66" s="558">
        <f t="shared" si="2"/>
        <v>0</v>
      </c>
      <c r="Q66" s="561">
        <f>Discount!$H$36</f>
        <v>0</v>
      </c>
      <c r="R66" s="561">
        <f t="shared" si="3"/>
        <v>0</v>
      </c>
      <c r="S66" s="561">
        <f t="shared" si="4"/>
        <v>0</v>
      </c>
      <c r="T66" s="658">
        <f t="shared" si="5"/>
        <v>0</v>
      </c>
    </row>
    <row r="67" spans="1:20" ht="31.5">
      <c r="A67" s="415">
        <v>50</v>
      </c>
      <c r="B67" s="484"/>
      <c r="C67" s="484"/>
      <c r="D67" s="478" t="s">
        <v>549</v>
      </c>
      <c r="E67" s="478">
        <v>1000031040</v>
      </c>
      <c r="F67" s="478">
        <v>82057000</v>
      </c>
      <c r="G67" s="477"/>
      <c r="H67" s="478">
        <v>18</v>
      </c>
      <c r="I67" s="476"/>
      <c r="J67" s="478" t="s">
        <v>574</v>
      </c>
      <c r="K67" s="478" t="s">
        <v>477</v>
      </c>
      <c r="L67" s="484">
        <v>5</v>
      </c>
      <c r="M67" s="661"/>
      <c r="N67" s="486" t="str">
        <f t="shared" si="0"/>
        <v>INCLUDED</v>
      </c>
      <c r="O67" s="558">
        <f t="shared" si="1"/>
        <v>0</v>
      </c>
      <c r="P67" s="558">
        <f t="shared" si="2"/>
        <v>0</v>
      </c>
      <c r="Q67" s="561">
        <f>Discount!$H$36</f>
        <v>0</v>
      </c>
      <c r="R67" s="561">
        <f t="shared" si="3"/>
        <v>0</v>
      </c>
      <c r="S67" s="561">
        <f t="shared" si="4"/>
        <v>0</v>
      </c>
      <c r="T67" s="658">
        <f t="shared" si="5"/>
        <v>0</v>
      </c>
    </row>
    <row r="68" spans="1:20" ht="31.5">
      <c r="A68" s="415">
        <v>51</v>
      </c>
      <c r="B68" s="484"/>
      <c r="C68" s="484"/>
      <c r="D68" s="478" t="s">
        <v>549</v>
      </c>
      <c r="E68" s="478">
        <v>1000033147</v>
      </c>
      <c r="F68" s="478">
        <v>82057000</v>
      </c>
      <c r="G68" s="477"/>
      <c r="H68" s="478">
        <v>18</v>
      </c>
      <c r="I68" s="476"/>
      <c r="J68" s="478" t="s">
        <v>575</v>
      </c>
      <c r="K68" s="478" t="s">
        <v>477</v>
      </c>
      <c r="L68" s="484">
        <v>1</v>
      </c>
      <c r="M68" s="661"/>
      <c r="N68" s="486" t="str">
        <f t="shared" si="0"/>
        <v>INCLUDED</v>
      </c>
      <c r="O68" s="558">
        <f t="shared" si="1"/>
        <v>0</v>
      </c>
      <c r="P68" s="558">
        <f t="shared" si="2"/>
        <v>0</v>
      </c>
      <c r="Q68" s="561">
        <f>Discount!$H$36</f>
        <v>0</v>
      </c>
      <c r="R68" s="561">
        <f t="shared" si="3"/>
        <v>0</v>
      </c>
      <c r="S68" s="561">
        <f t="shared" si="4"/>
        <v>0</v>
      </c>
      <c r="T68" s="658">
        <f t="shared" si="5"/>
        <v>0</v>
      </c>
    </row>
    <row r="69" spans="1:20" ht="31.5">
      <c r="A69" s="415">
        <v>52</v>
      </c>
      <c r="B69" s="484"/>
      <c r="C69" s="484"/>
      <c r="D69" s="478" t="s">
        <v>549</v>
      </c>
      <c r="E69" s="478">
        <v>1000022418</v>
      </c>
      <c r="F69" s="478">
        <v>82057000</v>
      </c>
      <c r="G69" s="477"/>
      <c r="H69" s="478">
        <v>18</v>
      </c>
      <c r="I69" s="476"/>
      <c r="J69" s="478" t="s">
        <v>576</v>
      </c>
      <c r="K69" s="478" t="s">
        <v>475</v>
      </c>
      <c r="L69" s="484">
        <v>31</v>
      </c>
      <c r="M69" s="661"/>
      <c r="N69" s="486" t="str">
        <f t="shared" si="0"/>
        <v>INCLUDED</v>
      </c>
      <c r="O69" s="558">
        <f t="shared" si="1"/>
        <v>0</v>
      </c>
      <c r="P69" s="558">
        <f t="shared" si="2"/>
        <v>0</v>
      </c>
      <c r="Q69" s="561">
        <f>Discount!$H$36</f>
        <v>0</v>
      </c>
      <c r="R69" s="561">
        <f t="shared" si="3"/>
        <v>0</v>
      </c>
      <c r="S69" s="561">
        <f t="shared" si="4"/>
        <v>0</v>
      </c>
      <c r="T69" s="658">
        <f t="shared" si="5"/>
        <v>0</v>
      </c>
    </row>
    <row r="70" spans="1:20" ht="31.5">
      <c r="A70" s="415">
        <v>53</v>
      </c>
      <c r="B70" s="484"/>
      <c r="C70" s="484"/>
      <c r="D70" s="478" t="s">
        <v>549</v>
      </c>
      <c r="E70" s="478">
        <v>1000010820</v>
      </c>
      <c r="F70" s="478">
        <v>82057000</v>
      </c>
      <c r="G70" s="477"/>
      <c r="H70" s="478">
        <v>18</v>
      </c>
      <c r="I70" s="476"/>
      <c r="J70" s="478" t="s">
        <v>577</v>
      </c>
      <c r="K70" s="478" t="s">
        <v>475</v>
      </c>
      <c r="L70" s="484">
        <v>23</v>
      </c>
      <c r="M70" s="661"/>
      <c r="N70" s="486" t="str">
        <f t="shared" si="0"/>
        <v>INCLUDED</v>
      </c>
      <c r="O70" s="558">
        <f t="shared" si="1"/>
        <v>0</v>
      </c>
      <c r="P70" s="558">
        <f t="shared" si="2"/>
        <v>0</v>
      </c>
      <c r="Q70" s="561">
        <f>Discount!$H$36</f>
        <v>0</v>
      </c>
      <c r="R70" s="561">
        <f t="shared" si="3"/>
        <v>0</v>
      </c>
      <c r="S70" s="561">
        <f t="shared" si="4"/>
        <v>0</v>
      </c>
      <c r="T70" s="658">
        <f t="shared" si="5"/>
        <v>0</v>
      </c>
    </row>
    <row r="71" spans="1:20" ht="31.5">
      <c r="A71" s="415">
        <v>54</v>
      </c>
      <c r="B71" s="484"/>
      <c r="C71" s="484"/>
      <c r="D71" s="478" t="s">
        <v>549</v>
      </c>
      <c r="E71" s="478">
        <v>1000014201</v>
      </c>
      <c r="F71" s="478">
        <v>85353090</v>
      </c>
      <c r="G71" s="477"/>
      <c r="H71" s="478">
        <v>18</v>
      </c>
      <c r="I71" s="476"/>
      <c r="J71" s="478" t="s">
        <v>578</v>
      </c>
      <c r="K71" s="478" t="s">
        <v>475</v>
      </c>
      <c r="L71" s="484">
        <v>1</v>
      </c>
      <c r="M71" s="661"/>
      <c r="N71" s="486" t="str">
        <f t="shared" si="0"/>
        <v>INCLUDED</v>
      </c>
      <c r="O71" s="558">
        <f t="shared" si="1"/>
        <v>0</v>
      </c>
      <c r="P71" s="558">
        <f t="shared" si="2"/>
        <v>0</v>
      </c>
      <c r="Q71" s="561">
        <f>Discount!$H$36</f>
        <v>0</v>
      </c>
      <c r="R71" s="561">
        <f t="shared" si="3"/>
        <v>0</v>
      </c>
      <c r="S71" s="561">
        <f t="shared" si="4"/>
        <v>0</v>
      </c>
      <c r="T71" s="658">
        <f t="shared" si="5"/>
        <v>0</v>
      </c>
    </row>
    <row r="72" spans="1:20" ht="31.5">
      <c r="A72" s="415">
        <v>55</v>
      </c>
      <c r="B72" s="484"/>
      <c r="C72" s="484"/>
      <c r="D72" s="478" t="s">
        <v>550</v>
      </c>
      <c r="E72" s="478">
        <v>1000030941</v>
      </c>
      <c r="F72" s="478">
        <v>85447090</v>
      </c>
      <c r="G72" s="477"/>
      <c r="H72" s="478">
        <v>18</v>
      </c>
      <c r="I72" s="476"/>
      <c r="J72" s="478" t="s">
        <v>573</v>
      </c>
      <c r="K72" s="478" t="s">
        <v>478</v>
      </c>
      <c r="L72" s="484">
        <v>51.36</v>
      </c>
      <c r="M72" s="661"/>
      <c r="N72" s="486" t="str">
        <f t="shared" si="0"/>
        <v>INCLUDED</v>
      </c>
      <c r="O72" s="558">
        <f t="shared" si="1"/>
        <v>0</v>
      </c>
      <c r="P72" s="558">
        <f t="shared" si="2"/>
        <v>0</v>
      </c>
      <c r="Q72" s="561">
        <f>Discount!$H$36</f>
        <v>0</v>
      </c>
      <c r="R72" s="561">
        <f t="shared" si="3"/>
        <v>0</v>
      </c>
      <c r="S72" s="561">
        <f t="shared" si="4"/>
        <v>0</v>
      </c>
      <c r="T72" s="658">
        <f t="shared" si="5"/>
        <v>0</v>
      </c>
    </row>
    <row r="73" spans="1:20" ht="31.5">
      <c r="A73" s="415">
        <v>56</v>
      </c>
      <c r="B73" s="484"/>
      <c r="C73" s="484"/>
      <c r="D73" s="478" t="s">
        <v>550</v>
      </c>
      <c r="E73" s="478">
        <v>1000031040</v>
      </c>
      <c r="F73" s="478">
        <v>82057000</v>
      </c>
      <c r="G73" s="477"/>
      <c r="H73" s="478">
        <v>18</v>
      </c>
      <c r="I73" s="476"/>
      <c r="J73" s="478" t="s">
        <v>574</v>
      </c>
      <c r="K73" s="478" t="s">
        <v>477</v>
      </c>
      <c r="L73" s="484">
        <v>19</v>
      </c>
      <c r="M73" s="661"/>
      <c r="N73" s="486" t="str">
        <f t="shared" si="0"/>
        <v>INCLUDED</v>
      </c>
      <c r="O73" s="558">
        <f t="shared" si="1"/>
        <v>0</v>
      </c>
      <c r="P73" s="558">
        <f t="shared" si="2"/>
        <v>0</v>
      </c>
      <c r="Q73" s="561">
        <f>Discount!$H$36</f>
        <v>0</v>
      </c>
      <c r="R73" s="561">
        <f t="shared" si="3"/>
        <v>0</v>
      </c>
      <c r="S73" s="561">
        <f t="shared" si="4"/>
        <v>0</v>
      </c>
      <c r="T73" s="658">
        <f t="shared" si="5"/>
        <v>0</v>
      </c>
    </row>
    <row r="74" spans="1:20" ht="31.5">
      <c r="A74" s="415">
        <v>57</v>
      </c>
      <c r="B74" s="484"/>
      <c r="C74" s="484"/>
      <c r="D74" s="478" t="s">
        <v>550</v>
      </c>
      <c r="E74" s="478">
        <v>1000033147</v>
      </c>
      <c r="F74" s="478">
        <v>82057000</v>
      </c>
      <c r="G74" s="477"/>
      <c r="H74" s="478">
        <v>18</v>
      </c>
      <c r="I74" s="476"/>
      <c r="J74" s="478" t="s">
        <v>575</v>
      </c>
      <c r="K74" s="478" t="s">
        <v>477</v>
      </c>
      <c r="L74" s="484">
        <v>127</v>
      </c>
      <c r="M74" s="661"/>
      <c r="N74" s="486" t="str">
        <f t="shared" si="0"/>
        <v>INCLUDED</v>
      </c>
      <c r="O74" s="558">
        <f t="shared" si="1"/>
        <v>0</v>
      </c>
      <c r="P74" s="558">
        <f t="shared" si="2"/>
        <v>0</v>
      </c>
      <c r="Q74" s="561">
        <f>Discount!$H$36</f>
        <v>0</v>
      </c>
      <c r="R74" s="561">
        <f t="shared" si="3"/>
        <v>0</v>
      </c>
      <c r="S74" s="561">
        <f t="shared" si="4"/>
        <v>0</v>
      </c>
      <c r="T74" s="658">
        <f t="shared" si="5"/>
        <v>0</v>
      </c>
    </row>
    <row r="75" spans="1:20" ht="31.5">
      <c r="A75" s="415">
        <v>58</v>
      </c>
      <c r="B75" s="484"/>
      <c r="C75" s="484"/>
      <c r="D75" s="478" t="s">
        <v>550</v>
      </c>
      <c r="E75" s="478">
        <v>1000022418</v>
      </c>
      <c r="F75" s="478">
        <v>82057000</v>
      </c>
      <c r="G75" s="477"/>
      <c r="H75" s="478">
        <v>18</v>
      </c>
      <c r="I75" s="476"/>
      <c r="J75" s="478" t="s">
        <v>576</v>
      </c>
      <c r="K75" s="478" t="s">
        <v>475</v>
      </c>
      <c r="L75" s="484">
        <v>876</v>
      </c>
      <c r="M75" s="661"/>
      <c r="N75" s="486" t="str">
        <f t="shared" si="0"/>
        <v>INCLUDED</v>
      </c>
      <c r="O75" s="558">
        <f t="shared" si="1"/>
        <v>0</v>
      </c>
      <c r="P75" s="558">
        <f t="shared" si="2"/>
        <v>0</v>
      </c>
      <c r="Q75" s="561">
        <f>Discount!$H$36</f>
        <v>0</v>
      </c>
      <c r="R75" s="561">
        <f t="shared" si="3"/>
        <v>0</v>
      </c>
      <c r="S75" s="561">
        <f t="shared" si="4"/>
        <v>0</v>
      </c>
      <c r="T75" s="658">
        <f t="shared" si="5"/>
        <v>0</v>
      </c>
    </row>
    <row r="76" spans="1:20" ht="54.75" customHeight="1">
      <c r="A76" s="415">
        <v>59</v>
      </c>
      <c r="B76" s="484"/>
      <c r="C76" s="484"/>
      <c r="D76" s="478" t="s">
        <v>550</v>
      </c>
      <c r="E76" s="478">
        <v>1000010820</v>
      </c>
      <c r="F76" s="478">
        <v>82057000</v>
      </c>
      <c r="G76" s="477"/>
      <c r="H76" s="478">
        <v>18</v>
      </c>
      <c r="I76" s="476"/>
      <c r="J76" s="478" t="s">
        <v>577</v>
      </c>
      <c r="K76" s="478" t="s">
        <v>475</v>
      </c>
      <c r="L76" s="484">
        <v>634</v>
      </c>
      <c r="M76" s="661"/>
      <c r="N76" s="486" t="str">
        <f t="shared" si="0"/>
        <v>INCLUDED</v>
      </c>
      <c r="O76" s="558">
        <f t="shared" si="1"/>
        <v>0</v>
      </c>
      <c r="P76" s="558">
        <f t="shared" si="2"/>
        <v>0</v>
      </c>
      <c r="Q76" s="561">
        <f>Discount!$H$36</f>
        <v>0</v>
      </c>
      <c r="R76" s="561">
        <f t="shared" si="3"/>
        <v>0</v>
      </c>
      <c r="S76" s="561">
        <f t="shared" si="4"/>
        <v>0</v>
      </c>
      <c r="T76" s="658">
        <f t="shared" si="5"/>
        <v>0</v>
      </c>
    </row>
    <row r="77" spans="1:20" ht="51" customHeight="1">
      <c r="A77" s="415">
        <v>60</v>
      </c>
      <c r="B77" s="484"/>
      <c r="C77" s="484"/>
      <c r="D77" s="478" t="s">
        <v>550</v>
      </c>
      <c r="E77" s="478">
        <v>1000014201</v>
      </c>
      <c r="F77" s="478">
        <v>85353090</v>
      </c>
      <c r="G77" s="477"/>
      <c r="H77" s="478">
        <v>18</v>
      </c>
      <c r="I77" s="476"/>
      <c r="J77" s="478" t="s">
        <v>578</v>
      </c>
      <c r="K77" s="478" t="s">
        <v>475</v>
      </c>
      <c r="L77" s="484">
        <v>19</v>
      </c>
      <c r="M77" s="661"/>
      <c r="N77" s="486" t="str">
        <f t="shared" si="0"/>
        <v>INCLUDED</v>
      </c>
      <c r="O77" s="558">
        <f t="shared" si="1"/>
        <v>0</v>
      </c>
      <c r="P77" s="558">
        <f t="shared" si="2"/>
        <v>0</v>
      </c>
      <c r="Q77" s="561">
        <f>Discount!$H$36</f>
        <v>0</v>
      </c>
      <c r="R77" s="561">
        <f t="shared" si="3"/>
        <v>0</v>
      </c>
      <c r="S77" s="561">
        <f t="shared" si="4"/>
        <v>0</v>
      </c>
      <c r="T77" s="658">
        <f t="shared" si="5"/>
        <v>0</v>
      </c>
    </row>
    <row r="78" spans="1:20" ht="51" customHeight="1">
      <c r="A78" s="415">
        <v>61</v>
      </c>
      <c r="B78" s="484"/>
      <c r="C78" s="484"/>
      <c r="D78" s="478" t="s">
        <v>551</v>
      </c>
      <c r="E78" s="478">
        <v>1000030941</v>
      </c>
      <c r="F78" s="478">
        <v>85447090</v>
      </c>
      <c r="G78" s="477"/>
      <c r="H78" s="478">
        <v>18</v>
      </c>
      <c r="I78" s="476"/>
      <c r="J78" s="478" t="s">
        <v>573</v>
      </c>
      <c r="K78" s="478" t="s">
        <v>478</v>
      </c>
      <c r="L78" s="484">
        <v>3</v>
      </c>
      <c r="M78" s="661"/>
      <c r="N78" s="486" t="str">
        <f t="shared" si="0"/>
        <v>INCLUDED</v>
      </c>
      <c r="O78" s="558">
        <f t="shared" si="1"/>
        <v>0</v>
      </c>
      <c r="P78" s="558">
        <f t="shared" si="2"/>
        <v>0</v>
      </c>
      <c r="Q78" s="561">
        <f>Discount!$H$36</f>
        <v>0</v>
      </c>
      <c r="R78" s="561">
        <f t="shared" si="3"/>
        <v>0</v>
      </c>
      <c r="S78" s="561">
        <f t="shared" si="4"/>
        <v>0</v>
      </c>
      <c r="T78" s="658">
        <f t="shared" si="5"/>
        <v>0</v>
      </c>
    </row>
    <row r="79" spans="1:20" ht="19.5" customHeight="1">
      <c r="A79" s="415">
        <v>62</v>
      </c>
      <c r="B79" s="484"/>
      <c r="C79" s="484"/>
      <c r="D79" s="478" t="s">
        <v>551</v>
      </c>
      <c r="E79" s="478">
        <v>1000031040</v>
      </c>
      <c r="F79" s="478">
        <v>82057000</v>
      </c>
      <c r="G79" s="477"/>
      <c r="H79" s="478">
        <v>18</v>
      </c>
      <c r="I79" s="476"/>
      <c r="J79" s="478" t="s">
        <v>574</v>
      </c>
      <c r="K79" s="478" t="s">
        <v>477</v>
      </c>
      <c r="L79" s="484">
        <v>5</v>
      </c>
      <c r="M79" s="661"/>
      <c r="N79" s="486" t="str">
        <f t="shared" si="0"/>
        <v>INCLUDED</v>
      </c>
      <c r="O79" s="558">
        <f t="shared" si="1"/>
        <v>0</v>
      </c>
      <c r="P79" s="558">
        <f t="shared" si="2"/>
        <v>0</v>
      </c>
      <c r="Q79" s="561">
        <f>Discount!$H$36</f>
        <v>0</v>
      </c>
      <c r="R79" s="561">
        <f t="shared" si="3"/>
        <v>0</v>
      </c>
      <c r="S79" s="561">
        <f t="shared" si="4"/>
        <v>0</v>
      </c>
      <c r="T79" s="658">
        <f t="shared" si="5"/>
        <v>0</v>
      </c>
    </row>
    <row r="80" spans="1:20" ht="31.5">
      <c r="A80" s="415">
        <v>63</v>
      </c>
      <c r="B80" s="484"/>
      <c r="C80" s="484"/>
      <c r="D80" s="478" t="s">
        <v>551</v>
      </c>
      <c r="E80" s="478">
        <v>1000033147</v>
      </c>
      <c r="F80" s="478">
        <v>82057000</v>
      </c>
      <c r="G80" s="477"/>
      <c r="H80" s="478">
        <v>18</v>
      </c>
      <c r="I80" s="476"/>
      <c r="J80" s="478" t="s">
        <v>575</v>
      </c>
      <c r="K80" s="478" t="s">
        <v>477</v>
      </c>
      <c r="L80" s="484">
        <v>1</v>
      </c>
      <c r="M80" s="661"/>
      <c r="N80" s="486" t="str">
        <f t="shared" si="0"/>
        <v>INCLUDED</v>
      </c>
      <c r="O80" s="558">
        <f t="shared" si="1"/>
        <v>0</v>
      </c>
      <c r="P80" s="558">
        <f t="shared" si="2"/>
        <v>0</v>
      </c>
      <c r="Q80" s="561">
        <f>Discount!$H$36</f>
        <v>0</v>
      </c>
      <c r="R80" s="561">
        <f t="shared" si="3"/>
        <v>0</v>
      </c>
      <c r="S80" s="561">
        <f t="shared" si="4"/>
        <v>0</v>
      </c>
      <c r="T80" s="658">
        <f t="shared" si="5"/>
        <v>0</v>
      </c>
    </row>
    <row r="81" spans="1:20" ht="31.5">
      <c r="A81" s="415">
        <v>64</v>
      </c>
      <c r="B81" s="484"/>
      <c r="C81" s="484"/>
      <c r="D81" s="478" t="s">
        <v>551</v>
      </c>
      <c r="E81" s="478">
        <v>1000022418</v>
      </c>
      <c r="F81" s="478">
        <v>82057000</v>
      </c>
      <c r="G81" s="477"/>
      <c r="H81" s="478">
        <v>18</v>
      </c>
      <c r="I81" s="476"/>
      <c r="J81" s="478" t="s">
        <v>576</v>
      </c>
      <c r="K81" s="478" t="s">
        <v>475</v>
      </c>
      <c r="L81" s="484">
        <v>31</v>
      </c>
      <c r="M81" s="661"/>
      <c r="N81" s="486" t="str">
        <f t="shared" si="0"/>
        <v>INCLUDED</v>
      </c>
      <c r="O81" s="558">
        <f t="shared" si="1"/>
        <v>0</v>
      </c>
      <c r="P81" s="558">
        <f t="shared" si="2"/>
        <v>0</v>
      </c>
      <c r="Q81" s="561">
        <f>Discount!$H$36</f>
        <v>0</v>
      </c>
      <c r="R81" s="561">
        <f t="shared" si="3"/>
        <v>0</v>
      </c>
      <c r="S81" s="561">
        <f t="shared" si="4"/>
        <v>0</v>
      </c>
      <c r="T81" s="658">
        <f t="shared" si="5"/>
        <v>0</v>
      </c>
    </row>
    <row r="82" spans="1:20" ht="31.5">
      <c r="A82" s="415">
        <v>65</v>
      </c>
      <c r="B82" s="484"/>
      <c r="C82" s="484"/>
      <c r="D82" s="478" t="s">
        <v>551</v>
      </c>
      <c r="E82" s="478">
        <v>1000010820</v>
      </c>
      <c r="F82" s="478">
        <v>82057000</v>
      </c>
      <c r="G82" s="477"/>
      <c r="H82" s="478">
        <v>18</v>
      </c>
      <c r="I82" s="476"/>
      <c r="J82" s="478" t="s">
        <v>577</v>
      </c>
      <c r="K82" s="478" t="s">
        <v>475</v>
      </c>
      <c r="L82" s="484">
        <v>23</v>
      </c>
      <c r="M82" s="661"/>
      <c r="N82" s="486" t="str">
        <f t="shared" si="0"/>
        <v>INCLUDED</v>
      </c>
      <c r="O82" s="558">
        <f t="shared" si="1"/>
        <v>0</v>
      </c>
      <c r="P82" s="558">
        <f t="shared" si="2"/>
        <v>0</v>
      </c>
      <c r="Q82" s="561">
        <f>Discount!$H$36</f>
        <v>0</v>
      </c>
      <c r="R82" s="561">
        <f t="shared" si="3"/>
        <v>0</v>
      </c>
      <c r="S82" s="561">
        <f t="shared" si="4"/>
        <v>0</v>
      </c>
      <c r="T82" s="658">
        <f t="shared" si="5"/>
        <v>0</v>
      </c>
    </row>
    <row r="83" spans="1:20" ht="31.5">
      <c r="A83" s="415">
        <v>66</v>
      </c>
      <c r="B83" s="484"/>
      <c r="C83" s="484"/>
      <c r="D83" s="478" t="s">
        <v>551</v>
      </c>
      <c r="E83" s="478">
        <v>1000014201</v>
      </c>
      <c r="F83" s="478">
        <v>85353090</v>
      </c>
      <c r="G83" s="477"/>
      <c r="H83" s="478">
        <v>18</v>
      </c>
      <c r="I83" s="476"/>
      <c r="J83" s="478" t="s">
        <v>578</v>
      </c>
      <c r="K83" s="478" t="s">
        <v>475</v>
      </c>
      <c r="L83" s="484">
        <v>1</v>
      </c>
      <c r="M83" s="661"/>
      <c r="N83" s="486" t="str">
        <f t="shared" ref="N83:N134" si="6">IF(M83=0, "INCLUDED", IF(ISERROR(M83*L83), M83, M83*L83))</f>
        <v>INCLUDED</v>
      </c>
      <c r="O83" s="558">
        <f t="shared" ref="O83:O134" si="7">IF(N83="Included",0,N83)</f>
        <v>0</v>
      </c>
      <c r="P83" s="558">
        <f t="shared" ref="P83:P134" si="8">IF( I83="",H83*(IF(N83="Included",0,N83))/100,I83*(IF(N83="Included",0,N83)))</f>
        <v>0</v>
      </c>
      <c r="Q83" s="561">
        <f>Discount!$H$36</f>
        <v>0</v>
      </c>
      <c r="R83" s="561">
        <f t="shared" ref="R83:R134" si="9">Q83*O83</f>
        <v>0</v>
      </c>
      <c r="S83" s="561">
        <f t="shared" ref="S83:S134" si="10">IF(I83="",H83*R83/100,I83*R83)</f>
        <v>0</v>
      </c>
      <c r="T83" s="658">
        <f t="shared" ref="T83:T134" si="11">M83*L83</f>
        <v>0</v>
      </c>
    </row>
    <row r="84" spans="1:20" ht="31.5">
      <c r="A84" s="415">
        <v>67</v>
      </c>
      <c r="B84" s="484"/>
      <c r="C84" s="484"/>
      <c r="D84" s="478" t="s">
        <v>552</v>
      </c>
      <c r="E84" s="478">
        <v>1000013472</v>
      </c>
      <c r="F84" s="478">
        <v>73181500</v>
      </c>
      <c r="G84" s="477"/>
      <c r="H84" s="478">
        <v>18</v>
      </c>
      <c r="I84" s="476"/>
      <c r="J84" s="478" t="s">
        <v>500</v>
      </c>
      <c r="K84" s="478" t="s">
        <v>496</v>
      </c>
      <c r="L84" s="484">
        <v>31.31</v>
      </c>
      <c r="M84" s="661"/>
      <c r="N84" s="486" t="str">
        <f t="shared" si="6"/>
        <v>INCLUDED</v>
      </c>
      <c r="O84" s="558">
        <f t="shared" si="7"/>
        <v>0</v>
      </c>
      <c r="P84" s="558">
        <f t="shared" si="8"/>
        <v>0</v>
      </c>
      <c r="Q84" s="561">
        <f>Discount!$H$36</f>
        <v>0</v>
      </c>
      <c r="R84" s="561">
        <f t="shared" si="9"/>
        <v>0</v>
      </c>
      <c r="S84" s="561">
        <f t="shared" si="10"/>
        <v>0</v>
      </c>
      <c r="T84" s="658">
        <f t="shared" si="11"/>
        <v>0</v>
      </c>
    </row>
    <row r="85" spans="1:20" ht="31.5">
      <c r="A85" s="415">
        <v>68</v>
      </c>
      <c r="B85" s="484"/>
      <c r="C85" s="484"/>
      <c r="D85" s="478" t="s">
        <v>552</v>
      </c>
      <c r="E85" s="478">
        <v>1000007847</v>
      </c>
      <c r="F85" s="478">
        <v>73181500</v>
      </c>
      <c r="G85" s="477"/>
      <c r="H85" s="478">
        <v>18</v>
      </c>
      <c r="I85" s="476"/>
      <c r="J85" s="478" t="s">
        <v>501</v>
      </c>
      <c r="K85" s="478" t="s">
        <v>496</v>
      </c>
      <c r="L85" s="484">
        <v>0.46</v>
      </c>
      <c r="M85" s="661"/>
      <c r="N85" s="486" t="str">
        <f t="shared" si="6"/>
        <v>INCLUDED</v>
      </c>
      <c r="O85" s="558">
        <f t="shared" si="7"/>
        <v>0</v>
      </c>
      <c r="P85" s="558">
        <f t="shared" si="8"/>
        <v>0</v>
      </c>
      <c r="Q85" s="561">
        <f>Discount!$H$36</f>
        <v>0</v>
      </c>
      <c r="R85" s="561">
        <f t="shared" si="9"/>
        <v>0</v>
      </c>
      <c r="S85" s="561">
        <f t="shared" si="10"/>
        <v>0</v>
      </c>
      <c r="T85" s="658">
        <f t="shared" si="11"/>
        <v>0</v>
      </c>
    </row>
    <row r="86" spans="1:20" ht="31.5">
      <c r="A86" s="415">
        <v>69</v>
      </c>
      <c r="B86" s="484"/>
      <c r="C86" s="484"/>
      <c r="D86" s="478" t="s">
        <v>552</v>
      </c>
      <c r="E86" s="478">
        <v>1000013472</v>
      </c>
      <c r="F86" s="478">
        <v>73181500</v>
      </c>
      <c r="G86" s="477"/>
      <c r="H86" s="478">
        <v>18</v>
      </c>
      <c r="I86" s="476"/>
      <c r="J86" s="478" t="s">
        <v>500</v>
      </c>
      <c r="K86" s="478" t="s">
        <v>496</v>
      </c>
      <c r="L86" s="484">
        <v>0.31</v>
      </c>
      <c r="M86" s="661"/>
      <c r="N86" s="486" t="str">
        <f t="shared" si="6"/>
        <v>INCLUDED</v>
      </c>
      <c r="O86" s="558">
        <f t="shared" si="7"/>
        <v>0</v>
      </c>
      <c r="P86" s="558">
        <f t="shared" si="8"/>
        <v>0</v>
      </c>
      <c r="Q86" s="561">
        <f>Discount!$H$36</f>
        <v>0</v>
      </c>
      <c r="R86" s="561">
        <f t="shared" si="9"/>
        <v>0</v>
      </c>
      <c r="S86" s="561">
        <f t="shared" si="10"/>
        <v>0</v>
      </c>
      <c r="T86" s="658">
        <f t="shared" si="11"/>
        <v>0</v>
      </c>
    </row>
    <row r="87" spans="1:20" ht="31.5">
      <c r="A87" s="415">
        <v>70</v>
      </c>
      <c r="B87" s="484"/>
      <c r="C87" s="484"/>
      <c r="D87" s="478" t="s">
        <v>552</v>
      </c>
      <c r="E87" s="478">
        <v>1000007847</v>
      </c>
      <c r="F87" s="478">
        <v>73181500</v>
      </c>
      <c r="G87" s="477"/>
      <c r="H87" s="478">
        <v>18</v>
      </c>
      <c r="I87" s="476"/>
      <c r="J87" s="478" t="s">
        <v>501</v>
      </c>
      <c r="K87" s="478" t="s">
        <v>496</v>
      </c>
      <c r="L87" s="484">
        <v>5.0000000000000001E-3</v>
      </c>
      <c r="M87" s="661"/>
      <c r="N87" s="486" t="str">
        <f t="shared" si="6"/>
        <v>INCLUDED</v>
      </c>
      <c r="O87" s="558">
        <f t="shared" si="7"/>
        <v>0</v>
      </c>
      <c r="P87" s="558">
        <f t="shared" si="8"/>
        <v>0</v>
      </c>
      <c r="Q87" s="561">
        <f>Discount!$H$36</f>
        <v>0</v>
      </c>
      <c r="R87" s="561">
        <f t="shared" si="9"/>
        <v>0</v>
      </c>
      <c r="S87" s="561">
        <f t="shared" si="10"/>
        <v>0</v>
      </c>
      <c r="T87" s="658">
        <f t="shared" si="11"/>
        <v>0</v>
      </c>
    </row>
    <row r="88" spans="1:20" ht="78.75">
      <c r="A88" s="415">
        <v>71</v>
      </c>
      <c r="B88" s="484"/>
      <c r="C88" s="484"/>
      <c r="D88" s="478" t="s">
        <v>552</v>
      </c>
      <c r="E88" s="478">
        <v>1000033625</v>
      </c>
      <c r="F88" s="478">
        <v>73082011</v>
      </c>
      <c r="G88" s="477"/>
      <c r="H88" s="478">
        <v>18</v>
      </c>
      <c r="I88" s="476"/>
      <c r="J88" s="478" t="s">
        <v>556</v>
      </c>
      <c r="K88" s="478" t="s">
        <v>496</v>
      </c>
      <c r="L88" s="484">
        <v>254.33</v>
      </c>
      <c r="M88" s="661"/>
      <c r="N88" s="486" t="str">
        <f t="shared" si="6"/>
        <v>INCLUDED</v>
      </c>
      <c r="O88" s="558">
        <f t="shared" si="7"/>
        <v>0</v>
      </c>
      <c r="P88" s="558">
        <f t="shared" si="8"/>
        <v>0</v>
      </c>
      <c r="Q88" s="561">
        <f>Discount!$H$36</f>
        <v>0</v>
      </c>
      <c r="R88" s="561">
        <f t="shared" si="9"/>
        <v>0</v>
      </c>
      <c r="S88" s="561">
        <f t="shared" si="10"/>
        <v>0</v>
      </c>
      <c r="T88" s="658">
        <f t="shared" si="11"/>
        <v>0</v>
      </c>
    </row>
    <row r="89" spans="1:20" ht="78.75">
      <c r="A89" s="415">
        <v>72</v>
      </c>
      <c r="B89" s="484"/>
      <c r="C89" s="484"/>
      <c r="D89" s="478" t="s">
        <v>552</v>
      </c>
      <c r="E89" s="478">
        <v>1000033623</v>
      </c>
      <c r="F89" s="478">
        <v>73082011</v>
      </c>
      <c r="G89" s="477"/>
      <c r="H89" s="478">
        <v>18</v>
      </c>
      <c r="I89" s="476"/>
      <c r="J89" s="478" t="s">
        <v>557</v>
      </c>
      <c r="K89" s="478" t="s">
        <v>496</v>
      </c>
      <c r="L89" s="484">
        <v>319.72000000000003</v>
      </c>
      <c r="M89" s="661"/>
      <c r="N89" s="486" t="str">
        <f t="shared" si="6"/>
        <v>INCLUDED</v>
      </c>
      <c r="O89" s="558">
        <f t="shared" si="7"/>
        <v>0</v>
      </c>
      <c r="P89" s="558">
        <f t="shared" si="8"/>
        <v>0</v>
      </c>
      <c r="Q89" s="561">
        <f>Discount!$H$36</f>
        <v>0</v>
      </c>
      <c r="R89" s="561">
        <f t="shared" si="9"/>
        <v>0</v>
      </c>
      <c r="S89" s="561">
        <f t="shared" si="10"/>
        <v>0</v>
      </c>
      <c r="T89" s="658">
        <f t="shared" si="11"/>
        <v>0</v>
      </c>
    </row>
    <row r="90" spans="1:20" ht="78.75">
      <c r="A90" s="415">
        <v>73</v>
      </c>
      <c r="B90" s="484"/>
      <c r="C90" s="484"/>
      <c r="D90" s="478" t="s">
        <v>552</v>
      </c>
      <c r="E90" s="478">
        <v>1000033624</v>
      </c>
      <c r="F90" s="478">
        <v>73082011</v>
      </c>
      <c r="G90" s="477"/>
      <c r="H90" s="478">
        <v>18</v>
      </c>
      <c r="I90" s="476"/>
      <c r="J90" s="478" t="s">
        <v>558</v>
      </c>
      <c r="K90" s="478" t="s">
        <v>496</v>
      </c>
      <c r="L90" s="484">
        <v>15.58</v>
      </c>
      <c r="M90" s="661"/>
      <c r="N90" s="486" t="str">
        <f t="shared" si="6"/>
        <v>INCLUDED</v>
      </c>
      <c r="O90" s="558">
        <f t="shared" si="7"/>
        <v>0</v>
      </c>
      <c r="P90" s="558">
        <f t="shared" si="8"/>
        <v>0</v>
      </c>
      <c r="Q90" s="561">
        <f>Discount!$H$36</f>
        <v>0</v>
      </c>
      <c r="R90" s="561">
        <f t="shared" si="9"/>
        <v>0</v>
      </c>
      <c r="S90" s="561">
        <f t="shared" si="10"/>
        <v>0</v>
      </c>
      <c r="T90" s="658">
        <f t="shared" si="11"/>
        <v>0</v>
      </c>
    </row>
    <row r="91" spans="1:20" ht="78.75">
      <c r="A91" s="415">
        <v>74</v>
      </c>
      <c r="B91" s="484"/>
      <c r="C91" s="484"/>
      <c r="D91" s="478" t="s">
        <v>552</v>
      </c>
      <c r="E91" s="478">
        <v>1000033625</v>
      </c>
      <c r="F91" s="478">
        <v>73082011</v>
      </c>
      <c r="G91" s="477"/>
      <c r="H91" s="478">
        <v>18</v>
      </c>
      <c r="I91" s="476"/>
      <c r="J91" s="478" t="s">
        <v>556</v>
      </c>
      <c r="K91" s="478" t="s">
        <v>496</v>
      </c>
      <c r="L91" s="484">
        <v>2.54</v>
      </c>
      <c r="M91" s="661"/>
      <c r="N91" s="486" t="str">
        <f t="shared" si="6"/>
        <v>INCLUDED</v>
      </c>
      <c r="O91" s="558">
        <f t="shared" si="7"/>
        <v>0</v>
      </c>
      <c r="P91" s="558">
        <f t="shared" si="8"/>
        <v>0</v>
      </c>
      <c r="Q91" s="561">
        <f>Discount!$H$36</f>
        <v>0</v>
      </c>
      <c r="R91" s="561">
        <f t="shared" si="9"/>
        <v>0</v>
      </c>
      <c r="S91" s="561">
        <f t="shared" si="10"/>
        <v>0</v>
      </c>
      <c r="T91" s="658">
        <f t="shared" si="11"/>
        <v>0</v>
      </c>
    </row>
    <row r="92" spans="1:20" ht="78.75">
      <c r="A92" s="415">
        <v>75</v>
      </c>
      <c r="B92" s="484"/>
      <c r="C92" s="484"/>
      <c r="D92" s="478" t="s">
        <v>552</v>
      </c>
      <c r="E92" s="478">
        <v>1000033623</v>
      </c>
      <c r="F92" s="478">
        <v>73082011</v>
      </c>
      <c r="G92" s="477"/>
      <c r="H92" s="478">
        <v>18</v>
      </c>
      <c r="I92" s="476"/>
      <c r="J92" s="478" t="s">
        <v>557</v>
      </c>
      <c r="K92" s="478" t="s">
        <v>496</v>
      </c>
      <c r="L92" s="484">
        <v>3.2</v>
      </c>
      <c r="M92" s="661"/>
      <c r="N92" s="486" t="str">
        <f t="shared" si="6"/>
        <v>INCLUDED</v>
      </c>
      <c r="O92" s="558">
        <f t="shared" si="7"/>
        <v>0</v>
      </c>
      <c r="P92" s="558">
        <f t="shared" si="8"/>
        <v>0</v>
      </c>
      <c r="Q92" s="561">
        <f>Discount!$H$36</f>
        <v>0</v>
      </c>
      <c r="R92" s="561">
        <f t="shared" si="9"/>
        <v>0</v>
      </c>
      <c r="S92" s="561">
        <f t="shared" si="10"/>
        <v>0</v>
      </c>
      <c r="T92" s="658">
        <f t="shared" si="11"/>
        <v>0</v>
      </c>
    </row>
    <row r="93" spans="1:20" ht="78.75">
      <c r="A93" s="415">
        <v>76</v>
      </c>
      <c r="B93" s="484"/>
      <c r="C93" s="484"/>
      <c r="D93" s="478" t="s">
        <v>552</v>
      </c>
      <c r="E93" s="478">
        <v>1000033624</v>
      </c>
      <c r="F93" s="478">
        <v>73082011</v>
      </c>
      <c r="G93" s="477"/>
      <c r="H93" s="478">
        <v>18</v>
      </c>
      <c r="I93" s="476"/>
      <c r="J93" s="478" t="s">
        <v>558</v>
      </c>
      <c r="K93" s="478" t="s">
        <v>496</v>
      </c>
      <c r="L93" s="484">
        <v>0.16</v>
      </c>
      <c r="M93" s="661"/>
      <c r="N93" s="486" t="str">
        <f t="shared" si="6"/>
        <v>INCLUDED</v>
      </c>
      <c r="O93" s="558">
        <f t="shared" si="7"/>
        <v>0</v>
      </c>
      <c r="P93" s="558">
        <f t="shared" si="8"/>
        <v>0</v>
      </c>
      <c r="Q93" s="561">
        <f>Discount!$H$36</f>
        <v>0</v>
      </c>
      <c r="R93" s="561">
        <f t="shared" si="9"/>
        <v>0</v>
      </c>
      <c r="S93" s="561">
        <f t="shared" si="10"/>
        <v>0</v>
      </c>
      <c r="T93" s="658">
        <f t="shared" si="11"/>
        <v>0</v>
      </c>
    </row>
    <row r="94" spans="1:20">
      <c r="A94" s="415">
        <v>77</v>
      </c>
      <c r="B94" s="484"/>
      <c r="C94" s="484"/>
      <c r="D94" s="478" t="s">
        <v>553</v>
      </c>
      <c r="E94" s="478">
        <v>1000076810</v>
      </c>
      <c r="F94" s="478">
        <v>85447090</v>
      </c>
      <c r="G94" s="477"/>
      <c r="H94" s="478">
        <v>18</v>
      </c>
      <c r="I94" s="476"/>
      <c r="J94" s="478" t="s">
        <v>579</v>
      </c>
      <c r="K94" s="478" t="s">
        <v>478</v>
      </c>
      <c r="L94" s="484">
        <v>5</v>
      </c>
      <c r="M94" s="661"/>
      <c r="N94" s="486" t="str">
        <f t="shared" si="6"/>
        <v>INCLUDED</v>
      </c>
      <c r="O94" s="558">
        <f t="shared" si="7"/>
        <v>0</v>
      </c>
      <c r="P94" s="558">
        <f t="shared" si="8"/>
        <v>0</v>
      </c>
      <c r="Q94" s="561">
        <f>Discount!$H$36</f>
        <v>0</v>
      </c>
      <c r="R94" s="561">
        <f t="shared" si="9"/>
        <v>0</v>
      </c>
      <c r="S94" s="561">
        <f t="shared" si="10"/>
        <v>0</v>
      </c>
      <c r="T94" s="658">
        <f t="shared" si="11"/>
        <v>0</v>
      </c>
    </row>
    <row r="95" spans="1:20">
      <c r="A95" s="415">
        <v>78</v>
      </c>
      <c r="B95" s="484"/>
      <c r="C95" s="484"/>
      <c r="D95" s="478" t="s">
        <v>553</v>
      </c>
      <c r="E95" s="478">
        <v>1000076816</v>
      </c>
      <c r="F95" s="478">
        <v>82057000</v>
      </c>
      <c r="G95" s="477"/>
      <c r="H95" s="478">
        <v>18</v>
      </c>
      <c r="I95" s="476"/>
      <c r="J95" s="478" t="s">
        <v>580</v>
      </c>
      <c r="K95" s="478" t="s">
        <v>475</v>
      </c>
      <c r="L95" s="484">
        <v>1</v>
      </c>
      <c r="M95" s="661"/>
      <c r="N95" s="486" t="str">
        <f t="shared" si="6"/>
        <v>INCLUDED</v>
      </c>
      <c r="O95" s="558">
        <f t="shared" si="7"/>
        <v>0</v>
      </c>
      <c r="P95" s="558">
        <f t="shared" si="8"/>
        <v>0</v>
      </c>
      <c r="Q95" s="561">
        <f>Discount!$H$36</f>
        <v>0</v>
      </c>
      <c r="R95" s="561">
        <f t="shared" si="9"/>
        <v>0</v>
      </c>
      <c r="S95" s="561">
        <f t="shared" si="10"/>
        <v>0</v>
      </c>
      <c r="T95" s="658">
        <f t="shared" si="11"/>
        <v>0</v>
      </c>
    </row>
    <row r="96" spans="1:20">
      <c r="A96" s="415">
        <v>79</v>
      </c>
      <c r="B96" s="484"/>
      <c r="C96" s="484"/>
      <c r="D96" s="478" t="s">
        <v>553</v>
      </c>
      <c r="E96" s="478">
        <v>1000076811</v>
      </c>
      <c r="F96" s="478">
        <v>82057000</v>
      </c>
      <c r="G96" s="477"/>
      <c r="H96" s="478">
        <v>18</v>
      </c>
      <c r="I96" s="476"/>
      <c r="J96" s="478" t="s">
        <v>581</v>
      </c>
      <c r="K96" s="478" t="s">
        <v>477</v>
      </c>
      <c r="L96" s="484">
        <v>1</v>
      </c>
      <c r="M96" s="661"/>
      <c r="N96" s="486" t="str">
        <f t="shared" si="6"/>
        <v>INCLUDED</v>
      </c>
      <c r="O96" s="558">
        <f t="shared" si="7"/>
        <v>0</v>
      </c>
      <c r="P96" s="558">
        <f t="shared" si="8"/>
        <v>0</v>
      </c>
      <c r="Q96" s="561">
        <f>Discount!$H$36</f>
        <v>0</v>
      </c>
      <c r="R96" s="561">
        <f t="shared" si="9"/>
        <v>0</v>
      </c>
      <c r="S96" s="561">
        <f t="shared" si="10"/>
        <v>0</v>
      </c>
      <c r="T96" s="658">
        <f t="shared" si="11"/>
        <v>0</v>
      </c>
    </row>
    <row r="97" spans="1:20" ht="31.5">
      <c r="A97" s="415">
        <v>80</v>
      </c>
      <c r="B97" s="484"/>
      <c r="C97" s="484"/>
      <c r="D97" s="478" t="s">
        <v>553</v>
      </c>
      <c r="E97" s="478">
        <v>1000076813</v>
      </c>
      <c r="F97" s="478">
        <v>82057000</v>
      </c>
      <c r="G97" s="477"/>
      <c r="H97" s="478">
        <v>18</v>
      </c>
      <c r="I97" s="476"/>
      <c r="J97" s="478" t="s">
        <v>582</v>
      </c>
      <c r="K97" s="478" t="s">
        <v>477</v>
      </c>
      <c r="L97" s="484">
        <v>3</v>
      </c>
      <c r="M97" s="661"/>
      <c r="N97" s="486" t="str">
        <f t="shared" si="6"/>
        <v>INCLUDED</v>
      </c>
      <c r="O97" s="558">
        <f t="shared" si="7"/>
        <v>0</v>
      </c>
      <c r="P97" s="558">
        <f t="shared" si="8"/>
        <v>0</v>
      </c>
      <c r="Q97" s="561">
        <f>Discount!$H$36</f>
        <v>0</v>
      </c>
      <c r="R97" s="561">
        <f t="shared" si="9"/>
        <v>0</v>
      </c>
      <c r="S97" s="561">
        <f t="shared" si="10"/>
        <v>0</v>
      </c>
      <c r="T97" s="658">
        <f t="shared" si="11"/>
        <v>0</v>
      </c>
    </row>
    <row r="98" spans="1:20" ht="31.5">
      <c r="A98" s="415">
        <v>81</v>
      </c>
      <c r="B98" s="484"/>
      <c r="C98" s="484"/>
      <c r="D98" s="478" t="s">
        <v>553</v>
      </c>
      <c r="E98" s="478">
        <v>1000076815</v>
      </c>
      <c r="F98" s="478">
        <v>82057000</v>
      </c>
      <c r="G98" s="477"/>
      <c r="H98" s="478">
        <v>18</v>
      </c>
      <c r="I98" s="476"/>
      <c r="J98" s="478" t="s">
        <v>583</v>
      </c>
      <c r="K98" s="478" t="s">
        <v>477</v>
      </c>
      <c r="L98" s="484">
        <v>100</v>
      </c>
      <c r="M98" s="661"/>
      <c r="N98" s="486" t="str">
        <f t="shared" si="6"/>
        <v>INCLUDED</v>
      </c>
      <c r="O98" s="558">
        <f t="shared" si="7"/>
        <v>0</v>
      </c>
      <c r="P98" s="558">
        <f t="shared" si="8"/>
        <v>0</v>
      </c>
      <c r="Q98" s="561">
        <f>Discount!$H$36</f>
        <v>0</v>
      </c>
      <c r="R98" s="561">
        <f t="shared" si="9"/>
        <v>0</v>
      </c>
      <c r="S98" s="561">
        <f t="shared" si="10"/>
        <v>0</v>
      </c>
      <c r="T98" s="658">
        <f t="shared" si="11"/>
        <v>0</v>
      </c>
    </row>
    <row r="99" spans="1:20" ht="31.5">
      <c r="A99" s="415">
        <v>82</v>
      </c>
      <c r="B99" s="484"/>
      <c r="C99" s="484"/>
      <c r="D99" s="478" t="s">
        <v>553</v>
      </c>
      <c r="E99" s="478">
        <v>1000076817</v>
      </c>
      <c r="F99" s="478">
        <v>82057000</v>
      </c>
      <c r="G99" s="477"/>
      <c r="H99" s="478">
        <v>18</v>
      </c>
      <c r="I99" s="476"/>
      <c r="J99" s="478" t="s">
        <v>584</v>
      </c>
      <c r="K99" s="478" t="s">
        <v>477</v>
      </c>
      <c r="L99" s="484">
        <v>1</v>
      </c>
      <c r="M99" s="661"/>
      <c r="N99" s="486" t="str">
        <f t="shared" si="6"/>
        <v>INCLUDED</v>
      </c>
      <c r="O99" s="558">
        <f t="shared" si="7"/>
        <v>0</v>
      </c>
      <c r="P99" s="558">
        <f t="shared" si="8"/>
        <v>0</v>
      </c>
      <c r="Q99" s="561">
        <f>Discount!$H$36</f>
        <v>0</v>
      </c>
      <c r="R99" s="561">
        <f t="shared" si="9"/>
        <v>0</v>
      </c>
      <c r="S99" s="561">
        <f t="shared" si="10"/>
        <v>0</v>
      </c>
      <c r="T99" s="658">
        <f t="shared" si="11"/>
        <v>0</v>
      </c>
    </row>
    <row r="100" spans="1:20">
      <c r="A100" s="415">
        <v>83</v>
      </c>
      <c r="B100" s="484"/>
      <c r="C100" s="484"/>
      <c r="D100" s="478" t="s">
        <v>553</v>
      </c>
      <c r="E100" s="478">
        <v>1000076818</v>
      </c>
      <c r="F100" s="478">
        <v>82057000</v>
      </c>
      <c r="G100" s="477"/>
      <c r="H100" s="478">
        <v>18</v>
      </c>
      <c r="I100" s="476"/>
      <c r="J100" s="478" t="s">
        <v>585</v>
      </c>
      <c r="K100" s="478" t="s">
        <v>475</v>
      </c>
      <c r="L100" s="484">
        <v>10</v>
      </c>
      <c r="M100" s="661"/>
      <c r="N100" s="486" t="str">
        <f t="shared" si="6"/>
        <v>INCLUDED</v>
      </c>
      <c r="O100" s="558">
        <f t="shared" si="7"/>
        <v>0</v>
      </c>
      <c r="P100" s="558">
        <f t="shared" si="8"/>
        <v>0</v>
      </c>
      <c r="Q100" s="561">
        <f>Discount!$H$36</f>
        <v>0</v>
      </c>
      <c r="R100" s="561">
        <f t="shared" si="9"/>
        <v>0</v>
      </c>
      <c r="S100" s="561">
        <f t="shared" si="10"/>
        <v>0</v>
      </c>
      <c r="T100" s="658">
        <f t="shared" si="11"/>
        <v>0</v>
      </c>
    </row>
    <row r="101" spans="1:20">
      <c r="A101" s="415">
        <v>84</v>
      </c>
      <c r="B101" s="484"/>
      <c r="C101" s="484"/>
      <c r="D101" s="478" t="s">
        <v>553</v>
      </c>
      <c r="E101" s="478">
        <v>1000076812</v>
      </c>
      <c r="F101" s="478">
        <v>82057000</v>
      </c>
      <c r="G101" s="477"/>
      <c r="H101" s="478">
        <v>18</v>
      </c>
      <c r="I101" s="476"/>
      <c r="J101" s="478" t="s">
        <v>586</v>
      </c>
      <c r="K101" s="478" t="s">
        <v>475</v>
      </c>
      <c r="L101" s="484">
        <v>5</v>
      </c>
      <c r="M101" s="661"/>
      <c r="N101" s="486" t="str">
        <f t="shared" si="6"/>
        <v>INCLUDED</v>
      </c>
      <c r="O101" s="558">
        <f t="shared" si="7"/>
        <v>0</v>
      </c>
      <c r="P101" s="558">
        <f t="shared" si="8"/>
        <v>0</v>
      </c>
      <c r="Q101" s="561">
        <f>Discount!$H$36</f>
        <v>0</v>
      </c>
      <c r="R101" s="561">
        <f t="shared" si="9"/>
        <v>0</v>
      </c>
      <c r="S101" s="561">
        <f t="shared" si="10"/>
        <v>0</v>
      </c>
      <c r="T101" s="658">
        <f t="shared" si="11"/>
        <v>0</v>
      </c>
    </row>
    <row r="102" spans="1:20">
      <c r="A102" s="415">
        <v>85</v>
      </c>
      <c r="B102" s="484"/>
      <c r="C102" s="484"/>
      <c r="D102" s="478" t="s">
        <v>553</v>
      </c>
      <c r="E102" s="478">
        <v>1000076814</v>
      </c>
      <c r="F102" s="478">
        <v>85353090</v>
      </c>
      <c r="G102" s="477"/>
      <c r="H102" s="478">
        <v>18</v>
      </c>
      <c r="I102" s="476"/>
      <c r="J102" s="478" t="s">
        <v>587</v>
      </c>
      <c r="K102" s="478" t="s">
        <v>475</v>
      </c>
      <c r="L102" s="484">
        <v>3</v>
      </c>
      <c r="M102" s="661"/>
      <c r="N102" s="486" t="str">
        <f t="shared" si="6"/>
        <v>INCLUDED</v>
      </c>
      <c r="O102" s="558">
        <f t="shared" si="7"/>
        <v>0</v>
      </c>
      <c r="P102" s="558">
        <f t="shared" si="8"/>
        <v>0</v>
      </c>
      <c r="Q102" s="561">
        <f>Discount!$H$36</f>
        <v>0</v>
      </c>
      <c r="R102" s="561">
        <f t="shared" si="9"/>
        <v>0</v>
      </c>
      <c r="S102" s="561">
        <f t="shared" si="10"/>
        <v>0</v>
      </c>
      <c r="T102" s="658">
        <f t="shared" si="11"/>
        <v>0</v>
      </c>
    </row>
    <row r="103" spans="1:20">
      <c r="A103" s="415">
        <v>86</v>
      </c>
      <c r="B103" s="484"/>
      <c r="C103" s="484"/>
      <c r="D103" s="478" t="s">
        <v>553</v>
      </c>
      <c r="E103" s="478">
        <v>1000076809</v>
      </c>
      <c r="F103" s="478">
        <v>85447090</v>
      </c>
      <c r="G103" s="477"/>
      <c r="H103" s="478">
        <v>18</v>
      </c>
      <c r="I103" s="476"/>
      <c r="J103" s="478" t="s">
        <v>588</v>
      </c>
      <c r="K103" s="478" t="s">
        <v>478</v>
      </c>
      <c r="L103" s="484">
        <v>0.3</v>
      </c>
      <c r="M103" s="661"/>
      <c r="N103" s="486" t="str">
        <f t="shared" si="6"/>
        <v>INCLUDED</v>
      </c>
      <c r="O103" s="558">
        <f t="shared" si="7"/>
        <v>0</v>
      </c>
      <c r="P103" s="558">
        <f t="shared" si="8"/>
        <v>0</v>
      </c>
      <c r="Q103" s="561">
        <f>Discount!$H$36</f>
        <v>0</v>
      </c>
      <c r="R103" s="561">
        <f t="shared" si="9"/>
        <v>0</v>
      </c>
      <c r="S103" s="561">
        <f t="shared" si="10"/>
        <v>0</v>
      </c>
      <c r="T103" s="658">
        <f t="shared" si="11"/>
        <v>0</v>
      </c>
    </row>
    <row r="104" spans="1:20">
      <c r="A104" s="415">
        <v>87</v>
      </c>
      <c r="B104" s="484"/>
      <c r="C104" s="484"/>
      <c r="D104" s="478" t="s">
        <v>553</v>
      </c>
      <c r="E104" s="478">
        <v>1000023471</v>
      </c>
      <c r="F104" s="478">
        <v>85372000</v>
      </c>
      <c r="G104" s="477"/>
      <c r="H104" s="478">
        <v>18</v>
      </c>
      <c r="I104" s="476"/>
      <c r="J104" s="478" t="s">
        <v>589</v>
      </c>
      <c r="K104" s="478" t="s">
        <v>475</v>
      </c>
      <c r="L104" s="484">
        <v>1</v>
      </c>
      <c r="M104" s="661"/>
      <c r="N104" s="486" t="str">
        <f t="shared" si="6"/>
        <v>INCLUDED</v>
      </c>
      <c r="O104" s="558">
        <f t="shared" si="7"/>
        <v>0</v>
      </c>
      <c r="P104" s="558">
        <f t="shared" si="8"/>
        <v>0</v>
      </c>
      <c r="Q104" s="561">
        <f>Discount!$H$36</f>
        <v>0</v>
      </c>
      <c r="R104" s="561">
        <f t="shared" si="9"/>
        <v>0</v>
      </c>
      <c r="S104" s="561">
        <f t="shared" si="10"/>
        <v>0</v>
      </c>
      <c r="T104" s="658">
        <f t="shared" si="11"/>
        <v>0</v>
      </c>
    </row>
    <row r="105" spans="1:20">
      <c r="A105" s="415">
        <v>88</v>
      </c>
      <c r="B105" s="484"/>
      <c r="C105" s="484"/>
      <c r="D105" s="478" t="s">
        <v>553</v>
      </c>
      <c r="E105" s="478">
        <v>1000066614</v>
      </c>
      <c r="F105" s="478">
        <v>73069011</v>
      </c>
      <c r="G105" s="477"/>
      <c r="H105" s="478">
        <v>18</v>
      </c>
      <c r="I105" s="476"/>
      <c r="J105" s="478" t="s">
        <v>590</v>
      </c>
      <c r="K105" s="478" t="s">
        <v>478</v>
      </c>
      <c r="L105" s="484">
        <v>0.3</v>
      </c>
      <c r="M105" s="661"/>
      <c r="N105" s="486" t="str">
        <f t="shared" si="6"/>
        <v>INCLUDED</v>
      </c>
      <c r="O105" s="558">
        <f t="shared" si="7"/>
        <v>0</v>
      </c>
      <c r="P105" s="558">
        <f t="shared" si="8"/>
        <v>0</v>
      </c>
      <c r="Q105" s="561">
        <f>Discount!$H$36</f>
        <v>0</v>
      </c>
      <c r="R105" s="561">
        <f t="shared" si="9"/>
        <v>0</v>
      </c>
      <c r="S105" s="561">
        <f t="shared" si="10"/>
        <v>0</v>
      </c>
      <c r="T105" s="658">
        <f t="shared" si="11"/>
        <v>0</v>
      </c>
    </row>
    <row r="106" spans="1:20">
      <c r="A106" s="415">
        <v>89</v>
      </c>
      <c r="B106" s="484"/>
      <c r="C106" s="484"/>
      <c r="D106" s="478" t="s">
        <v>553</v>
      </c>
      <c r="E106" s="478">
        <v>1000066612</v>
      </c>
      <c r="F106" s="478">
        <v>73071900</v>
      </c>
      <c r="G106" s="477"/>
      <c r="H106" s="478">
        <v>18</v>
      </c>
      <c r="I106" s="476"/>
      <c r="J106" s="478" t="s">
        <v>591</v>
      </c>
      <c r="K106" s="478" t="s">
        <v>475</v>
      </c>
      <c r="L106" s="484">
        <v>5</v>
      </c>
      <c r="M106" s="661"/>
      <c r="N106" s="486" t="str">
        <f t="shared" si="6"/>
        <v>INCLUDED</v>
      </c>
      <c r="O106" s="558">
        <f t="shared" si="7"/>
        <v>0</v>
      </c>
      <c r="P106" s="558">
        <f t="shared" si="8"/>
        <v>0</v>
      </c>
      <c r="Q106" s="561">
        <f>Discount!$H$36</f>
        <v>0</v>
      </c>
      <c r="R106" s="561">
        <f t="shared" si="9"/>
        <v>0</v>
      </c>
      <c r="S106" s="561">
        <f t="shared" si="10"/>
        <v>0</v>
      </c>
      <c r="T106" s="658">
        <f t="shared" si="11"/>
        <v>0</v>
      </c>
    </row>
    <row r="107" spans="1:20" ht="31.5">
      <c r="A107" s="415">
        <v>90</v>
      </c>
      <c r="B107" s="484"/>
      <c r="C107" s="484"/>
      <c r="D107" s="478" t="s">
        <v>553</v>
      </c>
      <c r="E107" s="478">
        <v>1000066613</v>
      </c>
      <c r="F107" s="478">
        <v>83071000</v>
      </c>
      <c r="G107" s="477"/>
      <c r="H107" s="478">
        <v>18</v>
      </c>
      <c r="I107" s="476"/>
      <c r="J107" s="478" t="s">
        <v>592</v>
      </c>
      <c r="K107" s="478" t="s">
        <v>475</v>
      </c>
      <c r="L107" s="484">
        <v>2</v>
      </c>
      <c r="M107" s="661"/>
      <c r="N107" s="486" t="str">
        <f t="shared" si="6"/>
        <v>INCLUDED</v>
      </c>
      <c r="O107" s="558">
        <f t="shared" si="7"/>
        <v>0</v>
      </c>
      <c r="P107" s="558">
        <f t="shared" si="8"/>
        <v>0</v>
      </c>
      <c r="Q107" s="561">
        <f>Discount!$H$36</f>
        <v>0</v>
      </c>
      <c r="R107" s="561">
        <f t="shared" si="9"/>
        <v>0</v>
      </c>
      <c r="S107" s="561">
        <f t="shared" si="10"/>
        <v>0</v>
      </c>
      <c r="T107" s="658">
        <f t="shared" si="11"/>
        <v>0</v>
      </c>
    </row>
    <row r="108" spans="1:20">
      <c r="A108" s="415">
        <v>91</v>
      </c>
      <c r="B108" s="484"/>
      <c r="C108" s="484"/>
      <c r="D108" s="478" t="s">
        <v>554</v>
      </c>
      <c r="E108" s="478">
        <v>1000076810</v>
      </c>
      <c r="F108" s="478">
        <v>85447090</v>
      </c>
      <c r="G108" s="477"/>
      <c r="H108" s="478">
        <v>18</v>
      </c>
      <c r="I108" s="476"/>
      <c r="J108" s="478" t="s">
        <v>579</v>
      </c>
      <c r="K108" s="478" t="s">
        <v>478</v>
      </c>
      <c r="L108" s="484">
        <v>3</v>
      </c>
      <c r="M108" s="661"/>
      <c r="N108" s="486" t="str">
        <f t="shared" si="6"/>
        <v>INCLUDED</v>
      </c>
      <c r="O108" s="558">
        <f t="shared" si="7"/>
        <v>0</v>
      </c>
      <c r="P108" s="558">
        <f t="shared" si="8"/>
        <v>0</v>
      </c>
      <c r="Q108" s="561">
        <f>Discount!$H$36</f>
        <v>0</v>
      </c>
      <c r="R108" s="561">
        <f t="shared" si="9"/>
        <v>0</v>
      </c>
      <c r="S108" s="561">
        <f t="shared" si="10"/>
        <v>0</v>
      </c>
      <c r="T108" s="658">
        <f t="shared" si="11"/>
        <v>0</v>
      </c>
    </row>
    <row r="109" spans="1:20">
      <c r="A109" s="415">
        <v>92</v>
      </c>
      <c r="B109" s="484"/>
      <c r="C109" s="484"/>
      <c r="D109" s="478" t="s">
        <v>554</v>
      </c>
      <c r="E109" s="478">
        <v>1000076816</v>
      </c>
      <c r="F109" s="478">
        <v>82057000</v>
      </c>
      <c r="G109" s="477"/>
      <c r="H109" s="478">
        <v>18</v>
      </c>
      <c r="I109" s="476"/>
      <c r="J109" s="478" t="s">
        <v>580</v>
      </c>
      <c r="K109" s="478" t="s">
        <v>475</v>
      </c>
      <c r="L109" s="484">
        <v>1</v>
      </c>
      <c r="M109" s="661"/>
      <c r="N109" s="486" t="str">
        <f t="shared" si="6"/>
        <v>INCLUDED</v>
      </c>
      <c r="O109" s="558">
        <f t="shared" si="7"/>
        <v>0</v>
      </c>
      <c r="P109" s="558">
        <f t="shared" si="8"/>
        <v>0</v>
      </c>
      <c r="Q109" s="561">
        <f>Discount!$H$36</f>
        <v>0</v>
      </c>
      <c r="R109" s="561">
        <f t="shared" si="9"/>
        <v>0</v>
      </c>
      <c r="S109" s="561">
        <f t="shared" si="10"/>
        <v>0</v>
      </c>
      <c r="T109" s="658">
        <f t="shared" si="11"/>
        <v>0</v>
      </c>
    </row>
    <row r="110" spans="1:20">
      <c r="A110" s="415">
        <v>93</v>
      </c>
      <c r="B110" s="484"/>
      <c r="C110" s="484"/>
      <c r="D110" s="478" t="s">
        <v>554</v>
      </c>
      <c r="E110" s="478">
        <v>1000076811</v>
      </c>
      <c r="F110" s="478">
        <v>82057000</v>
      </c>
      <c r="G110" s="477"/>
      <c r="H110" s="478">
        <v>18</v>
      </c>
      <c r="I110" s="476"/>
      <c r="J110" s="478" t="s">
        <v>581</v>
      </c>
      <c r="K110" s="478" t="s">
        <v>477</v>
      </c>
      <c r="L110" s="484">
        <v>1</v>
      </c>
      <c r="M110" s="661"/>
      <c r="N110" s="486" t="str">
        <f t="shared" si="6"/>
        <v>INCLUDED</v>
      </c>
      <c r="O110" s="558">
        <f t="shared" si="7"/>
        <v>0</v>
      </c>
      <c r="P110" s="558">
        <f t="shared" si="8"/>
        <v>0</v>
      </c>
      <c r="Q110" s="561">
        <f>Discount!$H$36</f>
        <v>0</v>
      </c>
      <c r="R110" s="561">
        <f t="shared" si="9"/>
        <v>0</v>
      </c>
      <c r="S110" s="561">
        <f t="shared" si="10"/>
        <v>0</v>
      </c>
      <c r="T110" s="658">
        <f t="shared" si="11"/>
        <v>0</v>
      </c>
    </row>
    <row r="111" spans="1:20" ht="31.5">
      <c r="A111" s="415">
        <v>94</v>
      </c>
      <c r="B111" s="484"/>
      <c r="C111" s="484"/>
      <c r="D111" s="478" t="s">
        <v>554</v>
      </c>
      <c r="E111" s="478">
        <v>1000076813</v>
      </c>
      <c r="F111" s="478">
        <v>82057000</v>
      </c>
      <c r="G111" s="477"/>
      <c r="H111" s="478">
        <v>18</v>
      </c>
      <c r="I111" s="476"/>
      <c r="J111" s="478" t="s">
        <v>582</v>
      </c>
      <c r="K111" s="478" t="s">
        <v>477</v>
      </c>
      <c r="L111" s="484">
        <v>3</v>
      </c>
      <c r="M111" s="661"/>
      <c r="N111" s="486" t="str">
        <f t="shared" si="6"/>
        <v>INCLUDED</v>
      </c>
      <c r="O111" s="558">
        <f t="shared" si="7"/>
        <v>0</v>
      </c>
      <c r="P111" s="558">
        <f t="shared" si="8"/>
        <v>0</v>
      </c>
      <c r="Q111" s="561">
        <f>Discount!$H$36</f>
        <v>0</v>
      </c>
      <c r="R111" s="561">
        <f t="shared" si="9"/>
        <v>0</v>
      </c>
      <c r="S111" s="561">
        <f t="shared" si="10"/>
        <v>0</v>
      </c>
      <c r="T111" s="658">
        <f t="shared" si="11"/>
        <v>0</v>
      </c>
    </row>
    <row r="112" spans="1:20" ht="31.5">
      <c r="A112" s="415">
        <v>95</v>
      </c>
      <c r="B112" s="484"/>
      <c r="C112" s="484"/>
      <c r="D112" s="478" t="s">
        <v>554</v>
      </c>
      <c r="E112" s="478">
        <v>1000076815</v>
      </c>
      <c r="F112" s="478">
        <v>82057000</v>
      </c>
      <c r="G112" s="477"/>
      <c r="H112" s="478">
        <v>18</v>
      </c>
      <c r="I112" s="476"/>
      <c r="J112" s="478" t="s">
        <v>583</v>
      </c>
      <c r="K112" s="478" t="s">
        <v>477</v>
      </c>
      <c r="L112" s="484">
        <v>3</v>
      </c>
      <c r="M112" s="661"/>
      <c r="N112" s="486" t="str">
        <f t="shared" si="6"/>
        <v>INCLUDED</v>
      </c>
      <c r="O112" s="558">
        <f t="shared" si="7"/>
        <v>0</v>
      </c>
      <c r="P112" s="558">
        <f t="shared" si="8"/>
        <v>0</v>
      </c>
      <c r="Q112" s="561">
        <f>Discount!$H$36</f>
        <v>0</v>
      </c>
      <c r="R112" s="561">
        <f t="shared" si="9"/>
        <v>0</v>
      </c>
      <c r="S112" s="561">
        <f t="shared" si="10"/>
        <v>0</v>
      </c>
      <c r="T112" s="658">
        <f t="shared" si="11"/>
        <v>0</v>
      </c>
    </row>
    <row r="113" spans="1:20" ht="31.5">
      <c r="A113" s="415">
        <v>96</v>
      </c>
      <c r="B113" s="484"/>
      <c r="C113" s="484"/>
      <c r="D113" s="478" t="s">
        <v>554</v>
      </c>
      <c r="E113" s="478">
        <v>1000076817</v>
      </c>
      <c r="F113" s="478">
        <v>82057000</v>
      </c>
      <c r="G113" s="477"/>
      <c r="H113" s="478">
        <v>18</v>
      </c>
      <c r="I113" s="476"/>
      <c r="J113" s="478" t="s">
        <v>584</v>
      </c>
      <c r="K113" s="478" t="s">
        <v>477</v>
      </c>
      <c r="L113" s="484">
        <v>1</v>
      </c>
      <c r="M113" s="661"/>
      <c r="N113" s="486" t="str">
        <f t="shared" si="6"/>
        <v>INCLUDED</v>
      </c>
      <c r="O113" s="558">
        <f t="shared" si="7"/>
        <v>0</v>
      </c>
      <c r="P113" s="558">
        <f t="shared" si="8"/>
        <v>0</v>
      </c>
      <c r="Q113" s="561">
        <f>Discount!$H$36</f>
        <v>0</v>
      </c>
      <c r="R113" s="561">
        <f t="shared" si="9"/>
        <v>0</v>
      </c>
      <c r="S113" s="561">
        <f t="shared" si="10"/>
        <v>0</v>
      </c>
      <c r="T113" s="658">
        <f t="shared" si="11"/>
        <v>0</v>
      </c>
    </row>
    <row r="114" spans="1:20">
      <c r="A114" s="415">
        <v>97</v>
      </c>
      <c r="B114" s="484"/>
      <c r="C114" s="484"/>
      <c r="D114" s="478" t="s">
        <v>554</v>
      </c>
      <c r="E114" s="478">
        <v>1000076818</v>
      </c>
      <c r="F114" s="478">
        <v>82057000</v>
      </c>
      <c r="G114" s="477"/>
      <c r="H114" s="478">
        <v>18</v>
      </c>
      <c r="I114" s="476"/>
      <c r="J114" s="478" t="s">
        <v>585</v>
      </c>
      <c r="K114" s="478" t="s">
        <v>475</v>
      </c>
      <c r="L114" s="484">
        <v>10</v>
      </c>
      <c r="M114" s="661"/>
      <c r="N114" s="486" t="str">
        <f t="shared" si="6"/>
        <v>INCLUDED</v>
      </c>
      <c r="O114" s="558">
        <f t="shared" si="7"/>
        <v>0</v>
      </c>
      <c r="P114" s="558">
        <f t="shared" si="8"/>
        <v>0</v>
      </c>
      <c r="Q114" s="561">
        <f>Discount!$H$36</f>
        <v>0</v>
      </c>
      <c r="R114" s="561">
        <f t="shared" si="9"/>
        <v>0</v>
      </c>
      <c r="S114" s="561">
        <f t="shared" si="10"/>
        <v>0</v>
      </c>
      <c r="T114" s="658">
        <f t="shared" si="11"/>
        <v>0</v>
      </c>
    </row>
    <row r="115" spans="1:20">
      <c r="A115" s="415">
        <v>98</v>
      </c>
      <c r="B115" s="484"/>
      <c r="C115" s="484"/>
      <c r="D115" s="478" t="s">
        <v>554</v>
      </c>
      <c r="E115" s="478">
        <v>1000076812</v>
      </c>
      <c r="F115" s="478">
        <v>82057000</v>
      </c>
      <c r="G115" s="477"/>
      <c r="H115" s="478">
        <v>18</v>
      </c>
      <c r="I115" s="476"/>
      <c r="J115" s="478" t="s">
        <v>586</v>
      </c>
      <c r="K115" s="478" t="s">
        <v>475</v>
      </c>
      <c r="L115" s="484">
        <v>5</v>
      </c>
      <c r="M115" s="661"/>
      <c r="N115" s="486" t="str">
        <f t="shared" si="6"/>
        <v>INCLUDED</v>
      </c>
      <c r="O115" s="558">
        <f t="shared" si="7"/>
        <v>0</v>
      </c>
      <c r="P115" s="558">
        <f t="shared" si="8"/>
        <v>0</v>
      </c>
      <c r="Q115" s="561">
        <f>Discount!$H$36</f>
        <v>0</v>
      </c>
      <c r="R115" s="561">
        <f t="shared" si="9"/>
        <v>0</v>
      </c>
      <c r="S115" s="561">
        <f t="shared" si="10"/>
        <v>0</v>
      </c>
      <c r="T115" s="658">
        <f t="shared" si="11"/>
        <v>0</v>
      </c>
    </row>
    <row r="116" spans="1:20">
      <c r="A116" s="415">
        <v>99</v>
      </c>
      <c r="B116" s="484"/>
      <c r="C116" s="484"/>
      <c r="D116" s="478" t="s">
        <v>554</v>
      </c>
      <c r="E116" s="478">
        <v>1000076814</v>
      </c>
      <c r="F116" s="478">
        <v>85353090</v>
      </c>
      <c r="G116" s="477"/>
      <c r="H116" s="478">
        <v>18</v>
      </c>
      <c r="I116" s="476"/>
      <c r="J116" s="478" t="s">
        <v>587</v>
      </c>
      <c r="K116" s="478" t="s">
        <v>475</v>
      </c>
      <c r="L116" s="484">
        <v>3</v>
      </c>
      <c r="M116" s="661"/>
      <c r="N116" s="486" t="str">
        <f t="shared" si="6"/>
        <v>INCLUDED</v>
      </c>
      <c r="O116" s="558">
        <f t="shared" si="7"/>
        <v>0</v>
      </c>
      <c r="P116" s="558">
        <f t="shared" si="8"/>
        <v>0</v>
      </c>
      <c r="Q116" s="561">
        <f>Discount!$H$36</f>
        <v>0</v>
      </c>
      <c r="R116" s="561">
        <f t="shared" si="9"/>
        <v>0</v>
      </c>
      <c r="S116" s="561">
        <f t="shared" si="10"/>
        <v>0</v>
      </c>
      <c r="T116" s="658">
        <f t="shared" si="11"/>
        <v>0</v>
      </c>
    </row>
    <row r="117" spans="1:20">
      <c r="A117" s="415">
        <v>100</v>
      </c>
      <c r="B117" s="484"/>
      <c r="C117" s="484"/>
      <c r="D117" s="478" t="s">
        <v>554</v>
      </c>
      <c r="E117" s="478">
        <v>1000076809</v>
      </c>
      <c r="F117" s="478">
        <v>85447090</v>
      </c>
      <c r="G117" s="477"/>
      <c r="H117" s="478">
        <v>18</v>
      </c>
      <c r="I117" s="476"/>
      <c r="J117" s="478" t="s">
        <v>588</v>
      </c>
      <c r="K117" s="478" t="s">
        <v>478</v>
      </c>
      <c r="L117" s="484">
        <v>0.3</v>
      </c>
      <c r="M117" s="661"/>
      <c r="N117" s="486" t="str">
        <f t="shared" si="6"/>
        <v>INCLUDED</v>
      </c>
      <c r="O117" s="558">
        <f t="shared" si="7"/>
        <v>0</v>
      </c>
      <c r="P117" s="558">
        <f t="shared" si="8"/>
        <v>0</v>
      </c>
      <c r="Q117" s="561">
        <f>Discount!$H$36</f>
        <v>0</v>
      </c>
      <c r="R117" s="561">
        <f t="shared" si="9"/>
        <v>0</v>
      </c>
      <c r="S117" s="561">
        <f t="shared" si="10"/>
        <v>0</v>
      </c>
      <c r="T117" s="658">
        <f t="shared" si="11"/>
        <v>0</v>
      </c>
    </row>
    <row r="118" spans="1:20">
      <c r="A118" s="415">
        <v>101</v>
      </c>
      <c r="B118" s="484"/>
      <c r="C118" s="484"/>
      <c r="D118" s="478" t="s">
        <v>554</v>
      </c>
      <c r="E118" s="478">
        <v>1000066614</v>
      </c>
      <c r="F118" s="478">
        <v>73069011</v>
      </c>
      <c r="G118" s="477"/>
      <c r="H118" s="478">
        <v>18</v>
      </c>
      <c r="I118" s="476"/>
      <c r="J118" s="478" t="s">
        <v>590</v>
      </c>
      <c r="K118" s="478" t="s">
        <v>478</v>
      </c>
      <c r="L118" s="484">
        <v>0.18</v>
      </c>
      <c r="M118" s="661"/>
      <c r="N118" s="486" t="str">
        <f t="shared" si="6"/>
        <v>INCLUDED</v>
      </c>
      <c r="O118" s="558">
        <f t="shared" si="7"/>
        <v>0</v>
      </c>
      <c r="P118" s="558">
        <f t="shared" si="8"/>
        <v>0</v>
      </c>
      <c r="Q118" s="561">
        <f>Discount!$H$36</f>
        <v>0</v>
      </c>
      <c r="R118" s="561">
        <f t="shared" si="9"/>
        <v>0</v>
      </c>
      <c r="S118" s="561">
        <f t="shared" si="10"/>
        <v>0</v>
      </c>
      <c r="T118" s="658">
        <f t="shared" si="11"/>
        <v>0</v>
      </c>
    </row>
    <row r="119" spans="1:20">
      <c r="A119" s="415">
        <v>102</v>
      </c>
      <c r="B119" s="484"/>
      <c r="C119" s="484"/>
      <c r="D119" s="478" t="s">
        <v>554</v>
      </c>
      <c r="E119" s="478">
        <v>1000066612</v>
      </c>
      <c r="F119" s="478">
        <v>73071900</v>
      </c>
      <c r="G119" s="477"/>
      <c r="H119" s="478">
        <v>18</v>
      </c>
      <c r="I119" s="476"/>
      <c r="J119" s="478" t="s">
        <v>591</v>
      </c>
      <c r="K119" s="478" t="s">
        <v>475</v>
      </c>
      <c r="L119" s="484">
        <v>2</v>
      </c>
      <c r="M119" s="661"/>
      <c r="N119" s="486" t="str">
        <f t="shared" si="6"/>
        <v>INCLUDED</v>
      </c>
      <c r="O119" s="558">
        <f t="shared" si="7"/>
        <v>0</v>
      </c>
      <c r="P119" s="558">
        <f t="shared" si="8"/>
        <v>0</v>
      </c>
      <c r="Q119" s="561">
        <f>Discount!$H$36</f>
        <v>0</v>
      </c>
      <c r="R119" s="561">
        <f t="shared" si="9"/>
        <v>0</v>
      </c>
      <c r="S119" s="561">
        <f t="shared" si="10"/>
        <v>0</v>
      </c>
      <c r="T119" s="658">
        <f t="shared" si="11"/>
        <v>0</v>
      </c>
    </row>
    <row r="120" spans="1:20" ht="31.5">
      <c r="A120" s="415">
        <v>103</v>
      </c>
      <c r="B120" s="484"/>
      <c r="C120" s="484"/>
      <c r="D120" s="478" t="s">
        <v>554</v>
      </c>
      <c r="E120" s="478">
        <v>1000066613</v>
      </c>
      <c r="F120" s="478">
        <v>83071000</v>
      </c>
      <c r="G120" s="477"/>
      <c r="H120" s="478">
        <v>18</v>
      </c>
      <c r="I120" s="476"/>
      <c r="J120" s="478" t="s">
        <v>592</v>
      </c>
      <c r="K120" s="478" t="s">
        <v>475</v>
      </c>
      <c r="L120" s="484">
        <v>1</v>
      </c>
      <c r="M120" s="661"/>
      <c r="N120" s="486" t="str">
        <f t="shared" si="6"/>
        <v>INCLUDED</v>
      </c>
      <c r="O120" s="558">
        <f t="shared" si="7"/>
        <v>0</v>
      </c>
      <c r="P120" s="558">
        <f t="shared" si="8"/>
        <v>0</v>
      </c>
      <c r="Q120" s="561">
        <f>Discount!$H$36</f>
        <v>0</v>
      </c>
      <c r="R120" s="561">
        <f t="shared" si="9"/>
        <v>0</v>
      </c>
      <c r="S120" s="561">
        <f t="shared" si="10"/>
        <v>0</v>
      </c>
      <c r="T120" s="658">
        <f t="shared" si="11"/>
        <v>0</v>
      </c>
    </row>
    <row r="121" spans="1:20">
      <c r="A121" s="415">
        <v>104</v>
      </c>
      <c r="B121" s="484"/>
      <c r="C121" s="484"/>
      <c r="D121" s="478" t="s">
        <v>555</v>
      </c>
      <c r="E121" s="478">
        <v>1000076810</v>
      </c>
      <c r="F121" s="478">
        <v>85447090</v>
      </c>
      <c r="G121" s="477"/>
      <c r="H121" s="478">
        <v>18</v>
      </c>
      <c r="I121" s="476"/>
      <c r="J121" s="478" t="s">
        <v>579</v>
      </c>
      <c r="K121" s="478" t="s">
        <v>478</v>
      </c>
      <c r="L121" s="484">
        <v>5</v>
      </c>
      <c r="M121" s="661"/>
      <c r="N121" s="486" t="str">
        <f t="shared" si="6"/>
        <v>INCLUDED</v>
      </c>
      <c r="O121" s="558">
        <f t="shared" si="7"/>
        <v>0</v>
      </c>
      <c r="P121" s="558">
        <f t="shared" si="8"/>
        <v>0</v>
      </c>
      <c r="Q121" s="561">
        <f>Discount!$H$36</f>
        <v>0</v>
      </c>
      <c r="R121" s="561">
        <f t="shared" si="9"/>
        <v>0</v>
      </c>
      <c r="S121" s="561">
        <f t="shared" si="10"/>
        <v>0</v>
      </c>
      <c r="T121" s="658">
        <f t="shared" si="11"/>
        <v>0</v>
      </c>
    </row>
    <row r="122" spans="1:20">
      <c r="A122" s="415">
        <v>105</v>
      </c>
      <c r="B122" s="484"/>
      <c r="C122" s="484"/>
      <c r="D122" s="478" t="s">
        <v>555</v>
      </c>
      <c r="E122" s="478">
        <v>1000076816</v>
      </c>
      <c r="F122" s="478">
        <v>82057000</v>
      </c>
      <c r="G122" s="477"/>
      <c r="H122" s="478">
        <v>18</v>
      </c>
      <c r="I122" s="476"/>
      <c r="J122" s="478" t="s">
        <v>580</v>
      </c>
      <c r="K122" s="478" t="s">
        <v>475</v>
      </c>
      <c r="L122" s="484">
        <v>1</v>
      </c>
      <c r="M122" s="661"/>
      <c r="N122" s="486" t="str">
        <f t="shared" si="6"/>
        <v>INCLUDED</v>
      </c>
      <c r="O122" s="558">
        <f t="shared" si="7"/>
        <v>0</v>
      </c>
      <c r="P122" s="558">
        <f t="shared" si="8"/>
        <v>0</v>
      </c>
      <c r="Q122" s="561">
        <f>Discount!$H$36</f>
        <v>0</v>
      </c>
      <c r="R122" s="561">
        <f t="shared" si="9"/>
        <v>0</v>
      </c>
      <c r="S122" s="561">
        <f t="shared" si="10"/>
        <v>0</v>
      </c>
      <c r="T122" s="658">
        <f t="shared" si="11"/>
        <v>0</v>
      </c>
    </row>
    <row r="123" spans="1:20">
      <c r="A123" s="415">
        <v>106</v>
      </c>
      <c r="B123" s="484"/>
      <c r="C123" s="484"/>
      <c r="D123" s="478" t="s">
        <v>555</v>
      </c>
      <c r="E123" s="478">
        <v>1000076811</v>
      </c>
      <c r="F123" s="478">
        <v>82057000</v>
      </c>
      <c r="G123" s="477"/>
      <c r="H123" s="478">
        <v>18</v>
      </c>
      <c r="I123" s="476"/>
      <c r="J123" s="478" t="s">
        <v>581</v>
      </c>
      <c r="K123" s="478" t="s">
        <v>477</v>
      </c>
      <c r="L123" s="484">
        <v>1</v>
      </c>
      <c r="M123" s="661"/>
      <c r="N123" s="486" t="str">
        <f t="shared" si="6"/>
        <v>INCLUDED</v>
      </c>
      <c r="O123" s="558">
        <f t="shared" si="7"/>
        <v>0</v>
      </c>
      <c r="P123" s="558">
        <f t="shared" si="8"/>
        <v>0</v>
      </c>
      <c r="Q123" s="561">
        <f>Discount!$H$36</f>
        <v>0</v>
      </c>
      <c r="R123" s="561">
        <f t="shared" si="9"/>
        <v>0</v>
      </c>
      <c r="S123" s="561">
        <f t="shared" si="10"/>
        <v>0</v>
      </c>
      <c r="T123" s="658">
        <f t="shared" si="11"/>
        <v>0</v>
      </c>
    </row>
    <row r="124" spans="1:20" ht="31.5">
      <c r="A124" s="415">
        <v>107</v>
      </c>
      <c r="B124" s="484"/>
      <c r="C124" s="484"/>
      <c r="D124" s="478" t="s">
        <v>555</v>
      </c>
      <c r="E124" s="478">
        <v>1000076813</v>
      </c>
      <c r="F124" s="478">
        <v>82057000</v>
      </c>
      <c r="G124" s="477"/>
      <c r="H124" s="478">
        <v>18</v>
      </c>
      <c r="I124" s="476"/>
      <c r="J124" s="478" t="s">
        <v>582</v>
      </c>
      <c r="K124" s="478" t="s">
        <v>477</v>
      </c>
      <c r="L124" s="484">
        <v>3</v>
      </c>
      <c r="M124" s="661"/>
      <c r="N124" s="486" t="str">
        <f t="shared" si="6"/>
        <v>INCLUDED</v>
      </c>
      <c r="O124" s="558">
        <f t="shared" si="7"/>
        <v>0</v>
      </c>
      <c r="P124" s="558">
        <f t="shared" si="8"/>
        <v>0</v>
      </c>
      <c r="Q124" s="561">
        <f>Discount!$H$36</f>
        <v>0</v>
      </c>
      <c r="R124" s="561">
        <f t="shared" si="9"/>
        <v>0</v>
      </c>
      <c r="S124" s="561">
        <f t="shared" si="10"/>
        <v>0</v>
      </c>
      <c r="T124" s="658">
        <f t="shared" si="11"/>
        <v>0</v>
      </c>
    </row>
    <row r="125" spans="1:20" ht="31.5">
      <c r="A125" s="415">
        <v>108</v>
      </c>
      <c r="B125" s="484"/>
      <c r="C125" s="484"/>
      <c r="D125" s="478" t="s">
        <v>555</v>
      </c>
      <c r="E125" s="478">
        <v>1000076815</v>
      </c>
      <c r="F125" s="478">
        <v>82057000</v>
      </c>
      <c r="G125" s="477"/>
      <c r="H125" s="478">
        <v>18</v>
      </c>
      <c r="I125" s="476"/>
      <c r="J125" s="478" t="s">
        <v>583</v>
      </c>
      <c r="K125" s="478" t="s">
        <v>477</v>
      </c>
      <c r="L125" s="484">
        <v>100</v>
      </c>
      <c r="M125" s="661"/>
      <c r="N125" s="486" t="str">
        <f t="shared" si="6"/>
        <v>INCLUDED</v>
      </c>
      <c r="O125" s="558">
        <f t="shared" si="7"/>
        <v>0</v>
      </c>
      <c r="P125" s="558">
        <f t="shared" si="8"/>
        <v>0</v>
      </c>
      <c r="Q125" s="561">
        <f>Discount!$H$36</f>
        <v>0</v>
      </c>
      <c r="R125" s="561">
        <f t="shared" si="9"/>
        <v>0</v>
      </c>
      <c r="S125" s="561">
        <f t="shared" si="10"/>
        <v>0</v>
      </c>
      <c r="T125" s="658">
        <f t="shared" si="11"/>
        <v>0</v>
      </c>
    </row>
    <row r="126" spans="1:20" ht="31.5">
      <c r="A126" s="415">
        <v>109</v>
      </c>
      <c r="B126" s="484"/>
      <c r="C126" s="484"/>
      <c r="D126" s="478" t="s">
        <v>555</v>
      </c>
      <c r="E126" s="478">
        <v>1000076817</v>
      </c>
      <c r="F126" s="478">
        <v>82057000</v>
      </c>
      <c r="G126" s="477"/>
      <c r="H126" s="478">
        <v>18</v>
      </c>
      <c r="I126" s="476"/>
      <c r="J126" s="478" t="s">
        <v>584</v>
      </c>
      <c r="K126" s="478" t="s">
        <v>477</v>
      </c>
      <c r="L126" s="484">
        <v>3</v>
      </c>
      <c r="M126" s="661"/>
      <c r="N126" s="486" t="str">
        <f t="shared" si="6"/>
        <v>INCLUDED</v>
      </c>
      <c r="O126" s="558">
        <f t="shared" si="7"/>
        <v>0</v>
      </c>
      <c r="P126" s="558">
        <f t="shared" si="8"/>
        <v>0</v>
      </c>
      <c r="Q126" s="561">
        <f>Discount!$H$36</f>
        <v>0</v>
      </c>
      <c r="R126" s="561">
        <f t="shared" si="9"/>
        <v>0</v>
      </c>
      <c r="S126" s="561">
        <f t="shared" si="10"/>
        <v>0</v>
      </c>
      <c r="T126" s="658">
        <f t="shared" si="11"/>
        <v>0</v>
      </c>
    </row>
    <row r="127" spans="1:20">
      <c r="A127" s="415">
        <v>110</v>
      </c>
      <c r="B127" s="484"/>
      <c r="C127" s="484"/>
      <c r="D127" s="478" t="s">
        <v>555</v>
      </c>
      <c r="E127" s="478">
        <v>1000076818</v>
      </c>
      <c r="F127" s="478">
        <v>82057000</v>
      </c>
      <c r="G127" s="477"/>
      <c r="H127" s="478">
        <v>18</v>
      </c>
      <c r="I127" s="476"/>
      <c r="J127" s="478" t="s">
        <v>585</v>
      </c>
      <c r="K127" s="478" t="s">
        <v>475</v>
      </c>
      <c r="L127" s="484">
        <v>10</v>
      </c>
      <c r="M127" s="661"/>
      <c r="N127" s="486" t="str">
        <f t="shared" si="6"/>
        <v>INCLUDED</v>
      </c>
      <c r="O127" s="558">
        <f t="shared" si="7"/>
        <v>0</v>
      </c>
      <c r="P127" s="558">
        <f t="shared" si="8"/>
        <v>0</v>
      </c>
      <c r="Q127" s="561">
        <f>Discount!$H$36</f>
        <v>0</v>
      </c>
      <c r="R127" s="561">
        <f t="shared" si="9"/>
        <v>0</v>
      </c>
      <c r="S127" s="561">
        <f t="shared" si="10"/>
        <v>0</v>
      </c>
      <c r="T127" s="658">
        <f t="shared" si="11"/>
        <v>0</v>
      </c>
    </row>
    <row r="128" spans="1:20">
      <c r="A128" s="415">
        <v>111</v>
      </c>
      <c r="B128" s="484"/>
      <c r="C128" s="484"/>
      <c r="D128" s="478" t="s">
        <v>555</v>
      </c>
      <c r="E128" s="478">
        <v>1000076812</v>
      </c>
      <c r="F128" s="478">
        <v>82057000</v>
      </c>
      <c r="G128" s="477"/>
      <c r="H128" s="478">
        <v>18</v>
      </c>
      <c r="I128" s="476"/>
      <c r="J128" s="478" t="s">
        <v>586</v>
      </c>
      <c r="K128" s="478" t="s">
        <v>475</v>
      </c>
      <c r="L128" s="484">
        <v>5</v>
      </c>
      <c r="M128" s="661"/>
      <c r="N128" s="486" t="str">
        <f t="shared" si="6"/>
        <v>INCLUDED</v>
      </c>
      <c r="O128" s="558">
        <f t="shared" si="7"/>
        <v>0</v>
      </c>
      <c r="P128" s="558">
        <f t="shared" si="8"/>
        <v>0</v>
      </c>
      <c r="Q128" s="561">
        <f>Discount!$H$36</f>
        <v>0</v>
      </c>
      <c r="R128" s="561">
        <f t="shared" si="9"/>
        <v>0</v>
      </c>
      <c r="S128" s="561">
        <f t="shared" si="10"/>
        <v>0</v>
      </c>
      <c r="T128" s="658">
        <f t="shared" si="11"/>
        <v>0</v>
      </c>
    </row>
    <row r="129" spans="1:20">
      <c r="A129" s="415">
        <v>112</v>
      </c>
      <c r="B129" s="484"/>
      <c r="C129" s="484"/>
      <c r="D129" s="478" t="s">
        <v>555</v>
      </c>
      <c r="E129" s="478">
        <v>1000076814</v>
      </c>
      <c r="F129" s="478">
        <v>85353090</v>
      </c>
      <c r="G129" s="477"/>
      <c r="H129" s="478">
        <v>18</v>
      </c>
      <c r="I129" s="476"/>
      <c r="J129" s="478" t="s">
        <v>587</v>
      </c>
      <c r="K129" s="478" t="s">
        <v>475</v>
      </c>
      <c r="L129" s="484">
        <v>3</v>
      </c>
      <c r="M129" s="661"/>
      <c r="N129" s="486" t="str">
        <f t="shared" si="6"/>
        <v>INCLUDED</v>
      </c>
      <c r="O129" s="558">
        <f t="shared" si="7"/>
        <v>0</v>
      </c>
      <c r="P129" s="558">
        <f t="shared" si="8"/>
        <v>0</v>
      </c>
      <c r="Q129" s="561">
        <f>Discount!$H$36</f>
        <v>0</v>
      </c>
      <c r="R129" s="561">
        <f t="shared" si="9"/>
        <v>0</v>
      </c>
      <c r="S129" s="561">
        <f t="shared" si="10"/>
        <v>0</v>
      </c>
      <c r="T129" s="658">
        <f t="shared" si="11"/>
        <v>0</v>
      </c>
    </row>
    <row r="130" spans="1:20">
      <c r="A130" s="415">
        <v>113</v>
      </c>
      <c r="B130" s="484"/>
      <c r="C130" s="484"/>
      <c r="D130" s="478" t="s">
        <v>555</v>
      </c>
      <c r="E130" s="478">
        <v>1000076809</v>
      </c>
      <c r="F130" s="478">
        <v>85447090</v>
      </c>
      <c r="G130" s="477"/>
      <c r="H130" s="478">
        <v>18</v>
      </c>
      <c r="I130" s="476"/>
      <c r="J130" s="478" t="s">
        <v>588</v>
      </c>
      <c r="K130" s="478" t="s">
        <v>478</v>
      </c>
      <c r="L130" s="484">
        <v>0.3</v>
      </c>
      <c r="M130" s="661"/>
      <c r="N130" s="486" t="str">
        <f t="shared" si="6"/>
        <v>INCLUDED</v>
      </c>
      <c r="O130" s="558">
        <f t="shared" si="7"/>
        <v>0</v>
      </c>
      <c r="P130" s="558">
        <f t="shared" si="8"/>
        <v>0</v>
      </c>
      <c r="Q130" s="561">
        <f>Discount!$H$36</f>
        <v>0</v>
      </c>
      <c r="R130" s="561">
        <f t="shared" si="9"/>
        <v>0</v>
      </c>
      <c r="S130" s="561">
        <f t="shared" si="10"/>
        <v>0</v>
      </c>
      <c r="T130" s="658">
        <f t="shared" si="11"/>
        <v>0</v>
      </c>
    </row>
    <row r="131" spans="1:20">
      <c r="A131" s="415">
        <v>114</v>
      </c>
      <c r="B131" s="484"/>
      <c r="C131" s="484"/>
      <c r="D131" s="478" t="s">
        <v>555</v>
      </c>
      <c r="E131" s="478">
        <v>1000023471</v>
      </c>
      <c r="F131" s="478">
        <v>85372000</v>
      </c>
      <c r="G131" s="477"/>
      <c r="H131" s="478">
        <v>18</v>
      </c>
      <c r="I131" s="476"/>
      <c r="J131" s="478" t="s">
        <v>589</v>
      </c>
      <c r="K131" s="478" t="s">
        <v>475</v>
      </c>
      <c r="L131" s="484">
        <v>1</v>
      </c>
      <c r="M131" s="661"/>
      <c r="N131" s="486" t="str">
        <f t="shared" si="6"/>
        <v>INCLUDED</v>
      </c>
      <c r="O131" s="558">
        <f t="shared" si="7"/>
        <v>0</v>
      </c>
      <c r="P131" s="558">
        <f t="shared" si="8"/>
        <v>0</v>
      </c>
      <c r="Q131" s="561">
        <f>Discount!$H$36</f>
        <v>0</v>
      </c>
      <c r="R131" s="561">
        <f t="shared" si="9"/>
        <v>0</v>
      </c>
      <c r="S131" s="561">
        <f t="shared" si="10"/>
        <v>0</v>
      </c>
      <c r="T131" s="658">
        <f t="shared" si="11"/>
        <v>0</v>
      </c>
    </row>
    <row r="132" spans="1:20">
      <c r="A132" s="415">
        <v>115</v>
      </c>
      <c r="B132" s="484"/>
      <c r="C132" s="484"/>
      <c r="D132" s="478" t="s">
        <v>555</v>
      </c>
      <c r="E132" s="478">
        <v>1000066614</v>
      </c>
      <c r="F132" s="478">
        <v>73069011</v>
      </c>
      <c r="G132" s="477"/>
      <c r="H132" s="478">
        <v>18</v>
      </c>
      <c r="I132" s="476"/>
      <c r="J132" s="478" t="s">
        <v>590</v>
      </c>
      <c r="K132" s="478" t="s">
        <v>478</v>
      </c>
      <c r="L132" s="484">
        <v>0.3</v>
      </c>
      <c r="M132" s="661"/>
      <c r="N132" s="486" t="str">
        <f t="shared" si="6"/>
        <v>INCLUDED</v>
      </c>
      <c r="O132" s="558">
        <f t="shared" si="7"/>
        <v>0</v>
      </c>
      <c r="P132" s="558">
        <f t="shared" si="8"/>
        <v>0</v>
      </c>
      <c r="Q132" s="561">
        <f>Discount!$H$36</f>
        <v>0</v>
      </c>
      <c r="R132" s="561">
        <f t="shared" si="9"/>
        <v>0</v>
      </c>
      <c r="S132" s="561">
        <f t="shared" si="10"/>
        <v>0</v>
      </c>
      <c r="T132" s="658">
        <f t="shared" si="11"/>
        <v>0</v>
      </c>
    </row>
    <row r="133" spans="1:20">
      <c r="A133" s="415">
        <v>116</v>
      </c>
      <c r="B133" s="484"/>
      <c r="C133" s="484"/>
      <c r="D133" s="478" t="s">
        <v>555</v>
      </c>
      <c r="E133" s="478">
        <v>1000066612</v>
      </c>
      <c r="F133" s="478">
        <v>73071900</v>
      </c>
      <c r="G133" s="477"/>
      <c r="H133" s="478">
        <v>18</v>
      </c>
      <c r="I133" s="476"/>
      <c r="J133" s="478" t="s">
        <v>591</v>
      </c>
      <c r="K133" s="478" t="s">
        <v>475</v>
      </c>
      <c r="L133" s="484">
        <v>5</v>
      </c>
      <c r="M133" s="661"/>
      <c r="N133" s="486" t="str">
        <f t="shared" si="6"/>
        <v>INCLUDED</v>
      </c>
      <c r="O133" s="558">
        <f t="shared" si="7"/>
        <v>0</v>
      </c>
      <c r="P133" s="558">
        <f t="shared" si="8"/>
        <v>0</v>
      </c>
      <c r="Q133" s="561">
        <f>Discount!$H$36</f>
        <v>0</v>
      </c>
      <c r="R133" s="561">
        <f t="shared" si="9"/>
        <v>0</v>
      </c>
      <c r="S133" s="561">
        <f t="shared" si="10"/>
        <v>0</v>
      </c>
      <c r="T133" s="658">
        <f t="shared" si="11"/>
        <v>0</v>
      </c>
    </row>
    <row r="134" spans="1:20" ht="31.5">
      <c r="A134" s="415">
        <v>117</v>
      </c>
      <c r="B134" s="484"/>
      <c r="C134" s="484"/>
      <c r="D134" s="478" t="s">
        <v>555</v>
      </c>
      <c r="E134" s="478">
        <v>1000066613</v>
      </c>
      <c r="F134" s="478">
        <v>83071000</v>
      </c>
      <c r="G134" s="477"/>
      <c r="H134" s="478">
        <v>18</v>
      </c>
      <c r="I134" s="476"/>
      <c r="J134" s="478" t="s">
        <v>592</v>
      </c>
      <c r="K134" s="478" t="s">
        <v>475</v>
      </c>
      <c r="L134" s="484">
        <v>2</v>
      </c>
      <c r="M134" s="661"/>
      <c r="N134" s="486" t="str">
        <f t="shared" si="6"/>
        <v>INCLUDED</v>
      </c>
      <c r="O134" s="558">
        <f t="shared" si="7"/>
        <v>0</v>
      </c>
      <c r="P134" s="558">
        <f t="shared" si="8"/>
        <v>0</v>
      </c>
      <c r="Q134" s="561">
        <f>Discount!$H$36</f>
        <v>0</v>
      </c>
      <c r="R134" s="561">
        <f t="shared" si="9"/>
        <v>0</v>
      </c>
      <c r="S134" s="561">
        <f t="shared" si="10"/>
        <v>0</v>
      </c>
      <c r="T134" s="658">
        <f t="shared" si="11"/>
        <v>0</v>
      </c>
    </row>
    <row r="135" spans="1:20" ht="13.15" customHeight="1">
      <c r="A135" s="750"/>
      <c r="B135" s="751"/>
      <c r="C135" s="751"/>
      <c r="D135" s="751"/>
      <c r="E135" s="751"/>
      <c r="F135" s="751"/>
      <c r="G135" s="751"/>
      <c r="H135" s="751"/>
      <c r="I135" s="751"/>
      <c r="J135" s="751"/>
      <c r="K135" s="751"/>
      <c r="L135" s="751"/>
      <c r="M135" s="751"/>
      <c r="N135" s="752"/>
      <c r="O135" s="558"/>
      <c r="P135" s="558"/>
      <c r="Q135" s="561"/>
      <c r="R135" s="561"/>
      <c r="S135" s="561"/>
      <c r="T135" s="658">
        <f t="shared" ref="T135" si="12">M135*L135</f>
        <v>0</v>
      </c>
    </row>
    <row r="136" spans="1:20" ht="16.5" customHeight="1">
      <c r="A136" s="742" t="s">
        <v>461</v>
      </c>
      <c r="B136" s="743"/>
      <c r="C136" s="743"/>
      <c r="D136" s="743"/>
      <c r="E136" s="743"/>
      <c r="F136" s="743"/>
      <c r="G136" s="743"/>
      <c r="H136" s="743"/>
      <c r="I136" s="743"/>
      <c r="J136" s="743"/>
      <c r="K136" s="743"/>
      <c r="L136" s="743"/>
      <c r="M136" s="744"/>
      <c r="N136" s="647">
        <f>SUM(N18:N134)</f>
        <v>0</v>
      </c>
      <c r="O136" s="559"/>
      <c r="P136" s="560">
        <f>SUM(P18:P134)</f>
        <v>0</v>
      </c>
      <c r="Q136" s="560">
        <f t="shared" ref="Q136:T136" si="13">SUM(Q18:Q134)</f>
        <v>0</v>
      </c>
      <c r="R136" s="560">
        <f t="shared" si="13"/>
        <v>0</v>
      </c>
      <c r="S136" s="560">
        <f t="shared" si="13"/>
        <v>0</v>
      </c>
      <c r="T136" s="560">
        <f t="shared" si="13"/>
        <v>0</v>
      </c>
    </row>
    <row r="137" spans="1:20" ht="16.5">
      <c r="A137" s="742" t="s">
        <v>265</v>
      </c>
      <c r="B137" s="743"/>
      <c r="C137" s="743"/>
      <c r="D137" s="743"/>
      <c r="E137" s="743"/>
      <c r="F137" s="743"/>
      <c r="G137" s="743"/>
      <c r="H137" s="743"/>
      <c r="I137" s="743"/>
      <c r="J137" s="743"/>
      <c r="K137" s="743"/>
      <c r="L137" s="743"/>
      <c r="M137" s="744"/>
      <c r="N137" s="647">
        <f>'Sch-7'!M18</f>
        <v>0</v>
      </c>
      <c r="Q137" s="460"/>
      <c r="R137" s="460"/>
      <c r="S137" s="460"/>
    </row>
    <row r="138" spans="1:20" ht="16.5">
      <c r="A138" s="748" t="s">
        <v>462</v>
      </c>
      <c r="B138" s="748"/>
      <c r="C138" s="748"/>
      <c r="D138" s="748"/>
      <c r="E138" s="748"/>
      <c r="F138" s="748"/>
      <c r="G138" s="748"/>
      <c r="H138" s="748"/>
      <c r="I138" s="748"/>
      <c r="J138" s="748"/>
      <c r="K138" s="748"/>
      <c r="L138" s="748"/>
      <c r="M138" s="748"/>
      <c r="N138" s="647">
        <f>N136+N137</f>
        <v>0</v>
      </c>
      <c r="Q138" s="460"/>
      <c r="R138" s="460"/>
      <c r="S138" s="460"/>
    </row>
    <row r="139" spans="1:20" ht="32.25" customHeight="1">
      <c r="B139" s="746" t="s">
        <v>302</v>
      </c>
      <c r="C139" s="746"/>
      <c r="D139" s="746"/>
      <c r="E139" s="746"/>
      <c r="F139" s="746"/>
      <c r="G139" s="746"/>
      <c r="H139" s="746"/>
      <c r="I139" s="746"/>
      <c r="J139" s="746"/>
      <c r="K139" s="746"/>
      <c r="L139" s="746"/>
      <c r="M139" s="746"/>
      <c r="N139" s="746"/>
      <c r="Q139" s="460"/>
      <c r="R139" s="460"/>
      <c r="S139" s="460"/>
    </row>
    <row r="140" spans="1:20">
      <c r="H140" s="429"/>
      <c r="O140" s="460"/>
      <c r="P140" s="460"/>
      <c r="Q140" s="460"/>
      <c r="R140" s="460"/>
      <c r="S140" s="460"/>
    </row>
    <row r="141" spans="1:20" ht="16.5">
      <c r="B141" s="459" t="s">
        <v>307</v>
      </c>
      <c r="C141" s="749" t="str">
        <f>'Names of Bidder'!C22&amp;" "&amp;'Names of Bidder'!D22&amp;" "&amp;'Names of Bidder'!E22</f>
        <v xml:space="preserve">  </v>
      </c>
      <c r="D141" s="745"/>
      <c r="H141" s="429"/>
      <c r="I141" s="482"/>
      <c r="J141" s="531" t="s">
        <v>309</v>
      </c>
      <c r="K141" s="747" t="str">
        <f>IF('Names of Bidder'!C19="","",'Names of Bidder'!C19)</f>
        <v/>
      </c>
      <c r="L141" s="747"/>
      <c r="M141" s="747"/>
      <c r="N141" s="747"/>
      <c r="O141" s="460"/>
      <c r="P141" s="460"/>
      <c r="Q141" s="460"/>
      <c r="R141" s="460"/>
      <c r="S141" s="460"/>
    </row>
    <row r="142" spans="1:20" ht="16.5">
      <c r="B142" s="459" t="s">
        <v>308</v>
      </c>
      <c r="C142" s="745" t="str">
        <f>IF('Names of Bidder'!C23="","",'Names of Bidder'!C23)</f>
        <v/>
      </c>
      <c r="D142" s="745"/>
      <c r="H142" s="429"/>
      <c r="I142" s="482"/>
      <c r="J142" s="531" t="s">
        <v>124</v>
      </c>
      <c r="K142" s="747" t="str">
        <f>IF('Names of Bidder'!C20="","",'Names of Bidder'!C20)</f>
        <v/>
      </c>
      <c r="L142" s="747"/>
      <c r="M142" s="747"/>
      <c r="N142" s="747"/>
      <c r="O142" s="460"/>
      <c r="P142" s="460"/>
      <c r="Q142" s="460"/>
      <c r="R142" s="460"/>
      <c r="S142" s="460"/>
    </row>
    <row r="143" spans="1:20">
      <c r="H143" s="429"/>
      <c r="O143" s="460"/>
      <c r="P143" s="460"/>
      <c r="Q143" s="460"/>
      <c r="R143" s="460"/>
      <c r="S143" s="460"/>
    </row>
    <row r="144" spans="1:20">
      <c r="G144" s="483"/>
      <c r="H144" s="483"/>
      <c r="I144" s="483"/>
    </row>
    <row r="145" spans="7:9">
      <c r="G145" s="483"/>
      <c r="H145" s="483"/>
      <c r="I145" s="483"/>
    </row>
    <row r="146" spans="7:9">
      <c r="G146" s="483"/>
      <c r="H146" s="483"/>
      <c r="I146" s="483"/>
    </row>
    <row r="147" spans="7:9">
      <c r="G147" s="483"/>
      <c r="H147" s="483"/>
      <c r="I147" s="483"/>
    </row>
    <row r="148" spans="7:9">
      <c r="G148" s="483"/>
      <c r="H148" s="483"/>
      <c r="I148" s="483"/>
    </row>
    <row r="149" spans="7:9">
      <c r="G149" s="483"/>
      <c r="H149" s="483"/>
      <c r="I149" s="483"/>
    </row>
    <row r="150" spans="7:9">
      <c r="G150" s="483"/>
      <c r="H150" s="483"/>
      <c r="I150" s="483"/>
    </row>
    <row r="151" spans="7:9">
      <c r="G151" s="483"/>
      <c r="H151" s="483"/>
      <c r="I151" s="483"/>
    </row>
    <row r="152" spans="7:9">
      <c r="G152" s="483"/>
      <c r="H152" s="483"/>
      <c r="I152" s="483"/>
    </row>
    <row r="153" spans="7:9">
      <c r="G153" s="483"/>
      <c r="H153" s="483"/>
      <c r="I153" s="483"/>
    </row>
    <row r="154" spans="7:9">
      <c r="G154" s="483"/>
      <c r="H154" s="483"/>
      <c r="I154" s="483"/>
    </row>
    <row r="155" spans="7:9">
      <c r="G155" s="483"/>
      <c r="H155" s="483"/>
      <c r="I155" s="483"/>
    </row>
    <row r="156" spans="7:9">
      <c r="G156" s="483"/>
      <c r="H156" s="483"/>
      <c r="I156" s="483"/>
    </row>
    <row r="157" spans="7:9">
      <c r="G157" s="483"/>
      <c r="H157" s="483"/>
      <c r="I157" s="483"/>
    </row>
    <row r="158" spans="7:9">
      <c r="G158" s="483"/>
      <c r="H158" s="483"/>
      <c r="I158" s="483"/>
    </row>
    <row r="159" spans="7:9">
      <c r="G159" s="483"/>
      <c r="H159" s="483"/>
      <c r="I159" s="483"/>
    </row>
    <row r="160" spans="7:9">
      <c r="G160" s="483"/>
      <c r="H160" s="483"/>
      <c r="I160" s="483"/>
    </row>
    <row r="161" spans="7:9">
      <c r="G161" s="483"/>
      <c r="H161" s="483"/>
      <c r="I161" s="483"/>
    </row>
    <row r="162" spans="7:9">
      <c r="G162" s="483"/>
      <c r="H162" s="483"/>
      <c r="I162" s="483"/>
    </row>
    <row r="163" spans="7:9">
      <c r="G163" s="483"/>
      <c r="H163" s="483"/>
      <c r="I163" s="483"/>
    </row>
    <row r="164" spans="7:9">
      <c r="G164" s="483"/>
      <c r="H164" s="483"/>
      <c r="I164" s="483"/>
    </row>
    <row r="165" spans="7:9">
      <c r="G165" s="483"/>
      <c r="H165" s="483"/>
      <c r="I165" s="483"/>
    </row>
    <row r="166" spans="7:9">
      <c r="G166" s="483"/>
      <c r="H166" s="483"/>
      <c r="I166" s="483"/>
    </row>
    <row r="167" spans="7:9">
      <c r="G167" s="483"/>
      <c r="H167" s="483"/>
      <c r="I167" s="483"/>
    </row>
    <row r="168" spans="7:9">
      <c r="G168" s="483"/>
      <c r="H168" s="483"/>
      <c r="I168" s="483"/>
    </row>
  </sheetData>
  <sheetProtection algorithmName="SHA-512" hashValue="5EbJmOoU5bBqJ9+x+6h9ymE7WSlW1VNVhhotsI7dG/BGQHGBkhOC2AB/7UaUSfl3i/IW2EXwJi6+gglTfouCGg==" saltValue="klmK6SPG3/duv4eEBCoyww==" spinCount="100000" sheet="1" formatColumns="0" formatRows="0" selectLockedCells="1"/>
  <customSheetViews>
    <customSheetView guid="{89CB4E6A-722E-4E39-885D-E2A6D0D08321}" scale="70" showPageBreaks="1" fitToPage="1" printArea="1" hiddenColumns="1" view="pageBreakPreview" topLeftCell="E157">
      <selection activeCell="M18" sqref="M18"/>
      <pageMargins left="0.25" right="0.25" top="0.75" bottom="0.5" header="0.3" footer="0.5"/>
      <printOptions horizontalCentered="1"/>
      <pageSetup paperSize="9" scale="44" fitToHeight="0" orientation="landscape" r:id="rId1"/>
      <headerFooter>
        <oddHeader>&amp;RSchedule-1Page &amp;P of &amp;N</oddHeader>
      </headerFooter>
    </customSheetView>
    <customSheetView guid="{915C64AD-BD67-44F0-9117-5B9D998BA799}" scale="80" showPageBreaks="1" printArea="1" hiddenColumns="1" view="pageBreakPreview" topLeftCell="D7">
      <selection activeCell="M17" sqref="M17"/>
      <pageMargins left="0.25" right="0.25" top="0.75" bottom="0.5" header="0.3" footer="0.5"/>
      <printOptions horizontalCentered="1"/>
      <pageSetup paperSize="9" scale="59" orientation="landscape" r:id="rId2"/>
      <headerFooter>
        <oddHeader>&amp;RSchedule-1Page &amp;P of &amp;N</oddHeader>
      </headerFooter>
    </customSheetView>
    <customSheetView guid="{18EA11B4-BD82-47BF-99FA-7AB19BF74D0B}" scale="80" showPageBreaks="1" printArea="1" hiddenColumns="1" view="pageBreakPreview" topLeftCell="E10">
      <selection activeCell="M18" sqref="M18"/>
      <pageMargins left="0.25" right="0.25" top="0.75" bottom="0.5" header="0.3" footer="0.5"/>
      <printOptions horizontalCentered="1"/>
      <pageSetup paperSize="9" scale="59" orientation="landscape" r:id="rId3"/>
      <headerFooter>
        <oddHeader>&amp;RSchedule-1Page &amp;P of &amp;N</oddHeader>
      </headerFooter>
    </customSheetView>
    <customSheetView guid="{CCA37BAE-906F-43D5-9FD9-B13563E4B9D7}" scale="80" showPageBreaks="1" printArea="1" hiddenColumns="1" view="pageBreakPreview">
      <selection activeCell="M168" sqref="M168:M202"/>
      <pageMargins left="0.25" right="0.25" top="0.75" bottom="0.5" header="0.3" footer="0.5"/>
      <printOptions horizontalCentered="1"/>
      <pageSetup paperSize="9" scale="59" orientation="landscape" r:id="rId4"/>
      <headerFooter>
        <oddHeader>&amp;RSchedule-1Page &amp;P of &amp;N</oddHeader>
      </headerFooter>
    </customSheetView>
    <customSheetView guid="{99CA2F10-F926-46DC-8609-4EAE5B9F3585}" scale="90" showPageBreaks="1" printArea="1" hiddenColumns="1" view="pageBreakPreview" topLeftCell="A431">
      <selection activeCell="M435" sqref="M435"/>
      <rowBreaks count="21" manualBreakCount="21">
        <brk id="24" max="13" man="1"/>
        <brk id="47" max="13" man="1"/>
        <brk id="66" max="13" man="1"/>
        <brk id="89" max="13" man="1"/>
        <brk id="108" max="13" man="1"/>
        <brk id="130" max="13" man="1"/>
        <brk id="152" max="13" man="1"/>
        <brk id="172" max="13" man="1"/>
        <brk id="193" max="13" man="1"/>
        <brk id="213" max="13" man="1"/>
        <brk id="232" max="13" man="1"/>
        <brk id="255" max="13" man="1"/>
        <brk id="272" max="13" man="1"/>
        <brk id="291" max="13" man="1"/>
        <brk id="310" max="13" man="1"/>
        <brk id="333" max="13" man="1"/>
        <brk id="352" max="13" man="1"/>
        <brk id="372" max="13" man="1"/>
        <brk id="392" max="13" man="1"/>
        <brk id="411" max="13" man="1"/>
        <brk id="434" max="13" man="1"/>
      </rowBreaks>
      <pageMargins left="0.25" right="0.25" top="0.75" bottom="0.5" header="0.3" footer="0.5"/>
      <printOptions horizontalCentered="1"/>
      <pageSetup paperSize="9" scale="59" orientation="landscape" r:id="rId5"/>
      <headerFooter>
        <oddHeader>&amp;RSchedule-1Page &amp;P of &amp;N</oddHeader>
      </headerFooter>
    </customSheetView>
    <customSheetView guid="{63D51328-7CBC-4A1E-B96D-BAE91416501B}" showPageBreaks="1" printArea="1" hiddenColumns="1" view="pageBreakPreview" topLeftCell="A87">
      <selection activeCell="M113" sqref="M113"/>
      <pageMargins left="0.25" right="0.25" top="0.75" bottom="0.5" header="0.3" footer="0.5"/>
      <printOptions horizontalCentered="1"/>
      <pageSetup paperSize="9" scale="60" orientation="landscape" r:id="rId6"/>
      <headerFooter>
        <oddHeader>&amp;RSchedule-1Page &amp;P of &amp;N</oddHeader>
      </headerFooter>
    </customSheetView>
    <customSheetView guid="{3C00DDA0-7DDE-4169-A739-550DAF5DCF8D}" scale="80" showPageBreaks="1" printArea="1" hiddenColumns="1" view="pageBreakPreview" topLeftCell="A3">
      <selection activeCell="A16" sqref="A16"/>
      <pageMargins left="0.75" right="0.5" top="0.75" bottom="0.5" header="0.3" footer="0.5"/>
      <printOptions horizontalCentered="1" verticalCentered="1"/>
      <pageSetup paperSize="9" scale="53" orientation="landscape" r:id="rId7"/>
    </customSheetView>
    <customSheetView guid="{357C9841-BEC3-434B-AC63-C04FB4321BA3}" scale="80" showPageBreaks="1" printArea="1" hiddenColumns="1" view="pageBreakPreview" topLeftCell="A777">
      <selection activeCell="G783" sqref="G783"/>
      <pageMargins left="0.75" right="0.5" top="0.75" bottom="0.5" header="0.3" footer="0.5"/>
      <printOptions horizontalCentered="1" verticalCentered="1"/>
      <pageSetup paperSize="9" scale="53" orientation="landscape" r:id="rId8"/>
    </customSheetView>
    <customSheetView guid="{B96E710B-6DD7-4DE1-95AB-C9EE060CD030}" showPageBreaks="1" printArea="1" hiddenColumns="1" view="pageBreakPreview">
      <selection activeCell="I93" sqref="I93"/>
      <pageMargins left="0.25" right="0.25" top="0.75" bottom="0.5" header="0.3" footer="0.5"/>
      <printOptions horizontalCentered="1"/>
      <pageSetup paperSize="9" scale="60" orientation="landscape" r:id="rId9"/>
      <headerFooter>
        <oddHeader>&amp;RSchedule-1Page &amp;P of &amp;N</oddHeader>
      </headerFooter>
    </customSheetView>
    <customSheetView guid="{A58DB4DF-40C7-4BEB-B85E-6BD6F54941CF}" scale="80" showPageBreaks="1" printArea="1" hiddenColumns="1" view="pageBreakPreview" topLeftCell="D7">
      <selection activeCell="M17" sqref="M17"/>
      <pageMargins left="0.25" right="0.25" top="0.75" bottom="0.5" header="0.3" footer="0.5"/>
      <printOptions horizontalCentered="1"/>
      <pageSetup paperSize="9" scale="59" orientation="landscape" r:id="rId10"/>
      <headerFooter>
        <oddHeader>&amp;RSchedule-1Page &amp;P of &amp;N</oddHeader>
      </headerFooter>
    </customSheetView>
    <customSheetView guid="{889C3D82-0A24-4765-A688-A80A782F5056}" scale="85" showPageBreaks="1" fitToPage="1" printArea="1" hiddenColumns="1" view="pageBreakPreview">
      <selection activeCell="M17" sqref="M17"/>
      <pageMargins left="0.25" right="0.25" top="0.75" bottom="0.5" header="0.3" footer="0.5"/>
      <printOptions horizontalCentered="1"/>
      <pageSetup paperSize="9" scale="44" fitToHeight="0" orientation="landscape" r:id="rId11"/>
      <headerFooter>
        <oddHeader>&amp;RSchedule-1Page &amp;P of &amp;N</oddHeader>
      </headerFooter>
    </customSheetView>
  </customSheetViews>
  <mergeCells count="24">
    <mergeCell ref="A3:N3"/>
    <mergeCell ref="A4:N4"/>
    <mergeCell ref="A6:B6"/>
    <mergeCell ref="A8:G8"/>
    <mergeCell ref="K14:N14"/>
    <mergeCell ref="C12:G12"/>
    <mergeCell ref="C10:G10"/>
    <mergeCell ref="C9:G9"/>
    <mergeCell ref="A7:I7"/>
    <mergeCell ref="A13:N13"/>
    <mergeCell ref="C11:G11"/>
    <mergeCell ref="Z10:AL10"/>
    <mergeCell ref="Z8:AL8"/>
    <mergeCell ref="Z9:AL9"/>
    <mergeCell ref="A136:M136"/>
    <mergeCell ref="C142:D142"/>
    <mergeCell ref="B139:N139"/>
    <mergeCell ref="K142:N142"/>
    <mergeCell ref="K141:N141"/>
    <mergeCell ref="A137:M137"/>
    <mergeCell ref="A138:M138"/>
    <mergeCell ref="C141:D141"/>
    <mergeCell ref="A135:N135"/>
    <mergeCell ref="B17:G17"/>
  </mergeCells>
  <conditionalFormatting sqref="I18:I134">
    <cfRule type="expression" dxfId="4" priority="1" stopIfTrue="1">
      <formula>H18&gt;0</formula>
    </cfRule>
  </conditionalFormatting>
  <dataValidations count="2">
    <dataValidation type="list" operator="greaterThan" allowBlank="1" showInputMessage="1" showErrorMessage="1" sqref="I18:I134" xr:uid="{00000000-0002-0000-0400-000000000000}">
      <formula1>"0%,5%,12%,18%,28%"</formula1>
    </dataValidation>
    <dataValidation type="decimal" operator="greaterThanOrEqual" allowBlank="1" showInputMessage="1" showErrorMessage="1" sqref="M18:M134" xr:uid="{00000000-0002-0000-0400-000002000000}">
      <formula1>0</formula1>
    </dataValidation>
  </dataValidations>
  <printOptions horizontalCentered="1"/>
  <pageMargins left="0.25" right="0.25" top="0.75" bottom="0.5" header="0.3" footer="0.5"/>
  <pageSetup paperSize="9" scale="53" fitToHeight="0" orientation="landscape" r:id="rId12"/>
  <headerFooter>
    <oddHeader>&amp;RSchedule-1Page &amp;P of &amp;N</oddHeader>
  </headerFooter>
  <rowBreaks count="1" manualBreakCount="1">
    <brk id="64" max="13" man="1"/>
  </rowBreaks>
  <drawing r:id="rId1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
    <pageSetUpPr fitToPage="1"/>
  </sheetPr>
  <dimension ref="A1:AF142"/>
  <sheetViews>
    <sheetView view="pageBreakPreview" topLeftCell="F6" zoomScale="70" zoomScaleSheetLayoutView="70" workbookViewId="0">
      <selection activeCell="I18" sqref="I18"/>
    </sheetView>
  </sheetViews>
  <sheetFormatPr defaultColWidth="9.140625" defaultRowHeight="15.75"/>
  <cols>
    <col min="1" max="1" width="6.140625" style="391" customWidth="1"/>
    <col min="2" max="2" width="15" style="391" hidden="1" customWidth="1"/>
    <col min="3" max="3" width="11.28515625" style="391" hidden="1" customWidth="1"/>
    <col min="4" max="4" width="33.85546875" style="391" bestFit="1" customWidth="1"/>
    <col min="5" max="5" width="20.28515625" style="391" customWidth="1"/>
    <col min="6" max="6" width="105.7109375" style="385" customWidth="1"/>
    <col min="7" max="7" width="11.28515625" style="391" customWidth="1"/>
    <col min="8" max="8" width="17.5703125" style="391" customWidth="1"/>
    <col min="9" max="9" width="18.85546875" style="8" customWidth="1"/>
    <col min="10" max="10" width="24.28515625" style="391" customWidth="1"/>
    <col min="11" max="13" width="10.28515625" style="381" customWidth="1"/>
    <col min="14" max="14" width="9.140625" style="381" customWidth="1"/>
    <col min="15" max="28" width="9.140625" style="381"/>
    <col min="29" max="16384" width="9.140625" style="389"/>
  </cols>
  <sheetData>
    <row r="1" spans="1:32" ht="27.75" customHeight="1">
      <c r="A1" s="1" t="str">
        <f>Basic!B5</f>
        <v>CC/NT/W-TW/DOM/A04/25/06315</v>
      </c>
      <c r="B1" s="1"/>
      <c r="C1" s="1"/>
      <c r="D1" s="384"/>
      <c r="E1" s="384"/>
      <c r="F1" s="384"/>
      <c r="G1" s="387"/>
      <c r="H1" s="387"/>
      <c r="I1" s="388"/>
      <c r="J1" s="562" t="s">
        <v>14</v>
      </c>
    </row>
    <row r="2" spans="1:32" ht="21.75" customHeight="1">
      <c r="A2" s="383"/>
      <c r="B2" s="383"/>
      <c r="C2" s="383"/>
      <c r="D2" s="383"/>
      <c r="E2" s="383"/>
      <c r="F2" s="383"/>
      <c r="G2" s="321"/>
      <c r="H2" s="321"/>
      <c r="I2" s="389"/>
      <c r="J2" s="321"/>
    </row>
    <row r="3" spans="1:32" ht="86.25" customHeight="1">
      <c r="A3" s="771" t="str">
        <f>Cover!$B$2</f>
        <v xml:space="preserve">Tower Package TW03 for Zing-Zingbar to Sissu portion of ±350 KV HVDC Pang-Kaithal Transmission Line associated with Transmission system for evacuation of RE power from renewable energy parks in Leh (5 GW Leh-Kaithal transmission corridor)
</v>
      </c>
      <c r="B3" s="771"/>
      <c r="C3" s="771"/>
      <c r="D3" s="771"/>
      <c r="E3" s="771"/>
      <c r="F3" s="771"/>
      <c r="G3" s="771"/>
      <c r="H3" s="771"/>
      <c r="I3" s="771"/>
      <c r="J3" s="771"/>
      <c r="K3" s="390"/>
      <c r="N3" s="769"/>
      <c r="O3" s="769"/>
      <c r="AC3" s="381"/>
      <c r="AD3" s="381"/>
      <c r="AE3" s="381"/>
      <c r="AF3" s="381"/>
    </row>
    <row r="4" spans="1:32" ht="21.95" customHeight="1">
      <c r="A4" s="770" t="s">
        <v>0</v>
      </c>
      <c r="B4" s="770"/>
      <c r="C4" s="770"/>
      <c r="D4" s="770"/>
      <c r="E4" s="770"/>
      <c r="F4" s="770"/>
      <c r="G4" s="770"/>
      <c r="H4" s="770"/>
      <c r="I4" s="770"/>
      <c r="J4" s="770"/>
    </row>
    <row r="5" spans="1:32" ht="15" customHeight="1">
      <c r="J5" s="321"/>
    </row>
    <row r="6" spans="1:32" ht="22.5" customHeight="1">
      <c r="A6" s="758" t="s">
        <v>339</v>
      </c>
      <c r="B6" s="758"/>
      <c r="C6" s="4"/>
      <c r="D6" s="321"/>
      <c r="E6" s="4"/>
      <c r="F6" s="4"/>
      <c r="G6" s="4"/>
      <c r="H6" s="4"/>
      <c r="I6" s="4"/>
      <c r="J6" s="321"/>
    </row>
    <row r="7" spans="1:32" ht="25.5" customHeight="1">
      <c r="A7" s="762">
        <f>'Sch-1'!A7</f>
        <v>0</v>
      </c>
      <c r="B7" s="762"/>
      <c r="C7" s="762"/>
      <c r="D7" s="762"/>
      <c r="E7" s="762"/>
      <c r="F7" s="762"/>
      <c r="G7" s="525"/>
      <c r="H7" s="413" t="s">
        <v>1</v>
      </c>
      <c r="I7" s="525"/>
      <c r="J7" s="321"/>
    </row>
    <row r="8" spans="1:32" ht="29.25" customHeight="1">
      <c r="A8" s="759" t="str">
        <f>"Bidder’s Name and Address  (" &amp; MID('Names of Bidder'!A9,9, 20) &amp; ") :"</f>
        <v>Bidder’s Name and Address  (Sole Bidder) :</v>
      </c>
      <c r="B8" s="759"/>
      <c r="C8" s="759"/>
      <c r="D8" s="759"/>
      <c r="E8" s="759"/>
      <c r="F8" s="759"/>
      <c r="G8" s="759"/>
      <c r="H8" s="235" t="s">
        <v>2</v>
      </c>
      <c r="I8" s="397"/>
      <c r="J8" s="321"/>
    </row>
    <row r="9" spans="1:32" ht="26.25" customHeight="1">
      <c r="A9" s="418" t="s">
        <v>12</v>
      </c>
      <c r="B9" s="373"/>
      <c r="C9" s="762" t="str">
        <f>IF('Names of Bidder'!C9=0, "", 'Names of Bidder'!C9)</f>
        <v/>
      </c>
      <c r="D9" s="762"/>
      <c r="E9" s="762"/>
      <c r="F9" s="526"/>
      <c r="G9" s="526"/>
      <c r="H9" s="235" t="s">
        <v>3</v>
      </c>
      <c r="I9" s="375"/>
      <c r="J9" s="321"/>
    </row>
    <row r="10" spans="1:32" ht="17.25" customHeight="1">
      <c r="A10" s="418" t="s">
        <v>11</v>
      </c>
      <c r="B10" s="373"/>
      <c r="C10" s="761" t="str">
        <f>IF('Names of Bidder'!C10=0, "", 'Names of Bidder'!C10)</f>
        <v/>
      </c>
      <c r="D10" s="761"/>
      <c r="E10" s="761"/>
      <c r="F10" s="526"/>
      <c r="G10" s="526"/>
      <c r="H10" s="235" t="s">
        <v>4</v>
      </c>
      <c r="I10" s="375"/>
      <c r="J10" s="321"/>
    </row>
    <row r="11" spans="1:32" ht="18" customHeight="1">
      <c r="A11" s="375"/>
      <c r="B11" s="375"/>
      <c r="C11" s="761" t="str">
        <f>IF('Names of Bidder'!C11=0, "", 'Names of Bidder'!C11)</f>
        <v/>
      </c>
      <c r="D11" s="761"/>
      <c r="E11" s="761"/>
      <c r="F11" s="526"/>
      <c r="G11" s="526"/>
      <c r="H11" s="235" t="s">
        <v>5</v>
      </c>
      <c r="I11" s="375"/>
      <c r="J11" s="321"/>
    </row>
    <row r="12" spans="1:32" ht="18" customHeight="1">
      <c r="A12" s="375"/>
      <c r="B12" s="375"/>
      <c r="C12" s="761" t="str">
        <f>IF('Names of Bidder'!C12=0, "", 'Names of Bidder'!C12)</f>
        <v/>
      </c>
      <c r="D12" s="761"/>
      <c r="E12" s="761"/>
      <c r="F12" s="526"/>
      <c r="G12" s="526"/>
      <c r="H12" s="235" t="s">
        <v>6</v>
      </c>
      <c r="I12" s="375"/>
      <c r="J12" s="321"/>
    </row>
    <row r="13" spans="1:32" s="397" customFormat="1" ht="26.45" customHeight="1">
      <c r="A13" s="764" t="s">
        <v>352</v>
      </c>
      <c r="B13" s="764"/>
      <c r="C13" s="764"/>
      <c r="D13" s="764"/>
      <c r="E13" s="764"/>
      <c r="F13" s="764"/>
      <c r="G13" s="764"/>
      <c r="H13" s="764"/>
      <c r="I13" s="764"/>
      <c r="J13" s="764"/>
      <c r="K13" s="426"/>
      <c r="L13" s="426"/>
      <c r="M13" s="426"/>
      <c r="N13" s="426"/>
      <c r="O13" s="426"/>
      <c r="P13" s="426"/>
      <c r="Q13" s="426"/>
      <c r="R13" s="426"/>
      <c r="S13" s="426"/>
      <c r="T13" s="426"/>
      <c r="U13" s="426"/>
      <c r="V13" s="426"/>
      <c r="W13" s="426"/>
      <c r="X13" s="426"/>
      <c r="Y13" s="426"/>
      <c r="Z13" s="426"/>
      <c r="AA13" s="426"/>
      <c r="AB13" s="426"/>
    </row>
    <row r="14" spans="1:32" ht="20.25" customHeight="1" thickBot="1">
      <c r="A14" s="361"/>
      <c r="B14" s="361"/>
      <c r="C14" s="361"/>
      <c r="D14" s="361"/>
      <c r="E14" s="361"/>
      <c r="F14" s="386"/>
      <c r="G14" s="392"/>
      <c r="H14" s="392"/>
      <c r="I14" s="773" t="s">
        <v>344</v>
      </c>
      <c r="J14" s="773"/>
    </row>
    <row r="15" spans="1:32" ht="102" customHeight="1">
      <c r="A15" s="12" t="s">
        <v>7</v>
      </c>
      <c r="B15" s="16" t="s">
        <v>260</v>
      </c>
      <c r="C15" s="16" t="s">
        <v>272</v>
      </c>
      <c r="D15" s="16" t="s">
        <v>274</v>
      </c>
      <c r="E15" s="16" t="s">
        <v>13</v>
      </c>
      <c r="F15" s="13" t="s">
        <v>15</v>
      </c>
      <c r="G15" s="13" t="s">
        <v>9</v>
      </c>
      <c r="H15" s="13" t="s">
        <v>16</v>
      </c>
      <c r="I15" s="13" t="s">
        <v>351</v>
      </c>
      <c r="J15" s="14" t="s">
        <v>350</v>
      </c>
    </row>
    <row r="16" spans="1:32" s="538" customFormat="1">
      <c r="A16" s="533">
        <v>1</v>
      </c>
      <c r="B16" s="533">
        <v>2</v>
      </c>
      <c r="C16" s="533">
        <v>3</v>
      </c>
      <c r="D16" s="533">
        <v>4</v>
      </c>
      <c r="E16" s="533">
        <v>5</v>
      </c>
      <c r="F16" s="533">
        <v>6</v>
      </c>
      <c r="G16" s="533">
        <v>7</v>
      </c>
      <c r="H16" s="533">
        <v>8</v>
      </c>
      <c r="I16" s="533">
        <v>9</v>
      </c>
      <c r="J16" s="533" t="s">
        <v>345</v>
      </c>
      <c r="K16" s="537"/>
      <c r="L16" s="537"/>
      <c r="M16" s="537"/>
      <c r="N16" s="537"/>
      <c r="O16" s="537"/>
      <c r="P16" s="537"/>
      <c r="Q16" s="537"/>
      <c r="R16" s="537"/>
      <c r="S16" s="537"/>
      <c r="T16" s="537"/>
      <c r="U16" s="537"/>
      <c r="V16" s="537"/>
      <c r="W16" s="537"/>
      <c r="X16" s="537"/>
      <c r="Y16" s="537"/>
      <c r="Z16" s="537"/>
      <c r="AA16" s="537"/>
      <c r="AB16" s="537"/>
    </row>
    <row r="17" spans="1:28" s="678" customFormat="1" ht="16.5">
      <c r="A17" s="673"/>
      <c r="B17" s="753" t="s">
        <v>539</v>
      </c>
      <c r="C17" s="754"/>
      <c r="D17" s="754"/>
      <c r="E17" s="754"/>
      <c r="F17" s="754"/>
      <c r="G17" s="755"/>
      <c r="H17" s="675"/>
      <c r="I17" s="675"/>
      <c r="J17" s="675"/>
      <c r="K17" s="677"/>
      <c r="L17" s="677"/>
      <c r="M17" s="677"/>
      <c r="N17" s="677"/>
      <c r="O17" s="677"/>
      <c r="P17" s="677"/>
      <c r="Q17" s="677"/>
      <c r="R17" s="677"/>
      <c r="S17" s="677"/>
      <c r="T17" s="677"/>
      <c r="U17" s="677"/>
      <c r="V17" s="677"/>
      <c r="W17" s="677"/>
      <c r="X17" s="677"/>
      <c r="Y17" s="677"/>
      <c r="Z17" s="677"/>
      <c r="AA17" s="677"/>
      <c r="AB17" s="677"/>
    </row>
    <row r="18" spans="1:28">
      <c r="A18" s="415">
        <v>1</v>
      </c>
      <c r="B18" s="484"/>
      <c r="C18" s="484"/>
      <c r="D18" s="688" t="s">
        <v>540</v>
      </c>
      <c r="E18" s="687">
        <v>1000013472</v>
      </c>
      <c r="F18" s="688" t="s">
        <v>500</v>
      </c>
      <c r="G18" s="689" t="s">
        <v>496</v>
      </c>
      <c r="H18" s="684">
        <v>492</v>
      </c>
      <c r="I18" s="485"/>
      <c r="J18" s="486" t="str">
        <f t="shared" ref="J18:J81" si="0">IF(I18=0, "INCLUDED", IF(ISERROR(I18*H18), I18, I18*H18))</f>
        <v>INCLUDED</v>
      </c>
    </row>
    <row r="19" spans="1:28">
      <c r="A19" s="415">
        <v>2</v>
      </c>
      <c r="B19" s="484"/>
      <c r="C19" s="484"/>
      <c r="D19" s="688" t="s">
        <v>540</v>
      </c>
      <c r="E19" s="687">
        <v>1000007847</v>
      </c>
      <c r="F19" s="688" t="s">
        <v>501</v>
      </c>
      <c r="G19" s="689" t="s">
        <v>496</v>
      </c>
      <c r="H19" s="684">
        <v>11</v>
      </c>
      <c r="I19" s="485"/>
      <c r="J19" s="486" t="str">
        <f t="shared" si="0"/>
        <v>INCLUDED</v>
      </c>
    </row>
    <row r="20" spans="1:28">
      <c r="A20" s="415">
        <v>3</v>
      </c>
      <c r="B20" s="484"/>
      <c r="C20" s="484"/>
      <c r="D20" s="688" t="s">
        <v>540</v>
      </c>
      <c r="E20" s="687">
        <v>1000013472</v>
      </c>
      <c r="F20" s="688" t="s">
        <v>500</v>
      </c>
      <c r="G20" s="689" t="s">
        <v>496</v>
      </c>
      <c r="H20" s="684">
        <v>4.9000000000000004</v>
      </c>
      <c r="I20" s="485"/>
      <c r="J20" s="486" t="str">
        <f t="shared" si="0"/>
        <v>INCLUDED</v>
      </c>
    </row>
    <row r="21" spans="1:28">
      <c r="A21" s="415">
        <v>4</v>
      </c>
      <c r="B21" s="484"/>
      <c r="C21" s="484"/>
      <c r="D21" s="688" t="s">
        <v>540</v>
      </c>
      <c r="E21" s="687">
        <v>1000007847</v>
      </c>
      <c r="F21" s="688" t="s">
        <v>501</v>
      </c>
      <c r="G21" s="689" t="s">
        <v>496</v>
      </c>
      <c r="H21" s="684">
        <v>0.1</v>
      </c>
      <c r="I21" s="485"/>
      <c r="J21" s="486" t="str">
        <f t="shared" si="0"/>
        <v>INCLUDED</v>
      </c>
    </row>
    <row r="22" spans="1:28" ht="63">
      <c r="A22" s="415">
        <v>5</v>
      </c>
      <c r="B22" s="484"/>
      <c r="C22" s="484"/>
      <c r="D22" s="688" t="s">
        <v>540</v>
      </c>
      <c r="E22" s="687">
        <v>1000033625</v>
      </c>
      <c r="F22" s="688" t="s">
        <v>556</v>
      </c>
      <c r="G22" s="689" t="s">
        <v>496</v>
      </c>
      <c r="H22" s="684">
        <v>4087</v>
      </c>
      <c r="I22" s="485"/>
      <c r="J22" s="486" t="str">
        <f t="shared" si="0"/>
        <v>INCLUDED</v>
      </c>
    </row>
    <row r="23" spans="1:28" ht="63">
      <c r="A23" s="415">
        <v>6</v>
      </c>
      <c r="B23" s="484"/>
      <c r="C23" s="484"/>
      <c r="D23" s="688" t="s">
        <v>540</v>
      </c>
      <c r="E23" s="687">
        <v>1000033623</v>
      </c>
      <c r="F23" s="688" t="s">
        <v>557</v>
      </c>
      <c r="G23" s="689" t="s">
        <v>496</v>
      </c>
      <c r="H23" s="684">
        <v>4929</v>
      </c>
      <c r="I23" s="485"/>
      <c r="J23" s="486" t="str">
        <f t="shared" si="0"/>
        <v>INCLUDED</v>
      </c>
    </row>
    <row r="24" spans="1:28" ht="63">
      <c r="A24" s="415">
        <v>7</v>
      </c>
      <c r="B24" s="484"/>
      <c r="C24" s="484"/>
      <c r="D24" s="688" t="s">
        <v>540</v>
      </c>
      <c r="E24" s="687">
        <v>1000033624</v>
      </c>
      <c r="F24" s="688" t="s">
        <v>558</v>
      </c>
      <c r="G24" s="689" t="s">
        <v>496</v>
      </c>
      <c r="H24" s="684">
        <v>360</v>
      </c>
      <c r="I24" s="485"/>
      <c r="J24" s="486" t="str">
        <f t="shared" si="0"/>
        <v>INCLUDED</v>
      </c>
    </row>
    <row r="25" spans="1:28" ht="63">
      <c r="A25" s="415">
        <v>8</v>
      </c>
      <c r="B25" s="484"/>
      <c r="C25" s="484"/>
      <c r="D25" s="688" t="s">
        <v>540</v>
      </c>
      <c r="E25" s="687">
        <v>1000033625</v>
      </c>
      <c r="F25" s="688" t="s">
        <v>556</v>
      </c>
      <c r="G25" s="689" t="s">
        <v>496</v>
      </c>
      <c r="H25" s="684">
        <v>40.9</v>
      </c>
      <c r="I25" s="485"/>
      <c r="J25" s="486" t="str">
        <f t="shared" si="0"/>
        <v>INCLUDED</v>
      </c>
    </row>
    <row r="26" spans="1:28" ht="77.25" customHeight="1">
      <c r="A26" s="415">
        <v>9</v>
      </c>
      <c r="B26" s="684"/>
      <c r="C26" s="684"/>
      <c r="D26" s="688" t="s">
        <v>540</v>
      </c>
      <c r="E26" s="687">
        <v>1000033623</v>
      </c>
      <c r="F26" s="688" t="s">
        <v>557</v>
      </c>
      <c r="G26" s="689" t="s">
        <v>496</v>
      </c>
      <c r="H26" s="684">
        <v>49.3</v>
      </c>
      <c r="I26" s="485"/>
      <c r="J26" s="486" t="str">
        <f t="shared" si="0"/>
        <v>INCLUDED</v>
      </c>
    </row>
    <row r="27" spans="1:28" ht="63">
      <c r="A27" s="415">
        <v>10</v>
      </c>
      <c r="B27" s="684"/>
      <c r="C27" s="684"/>
      <c r="D27" s="684" t="s">
        <v>540</v>
      </c>
      <c r="E27" s="687">
        <v>1000033624</v>
      </c>
      <c r="F27" s="688" t="s">
        <v>558</v>
      </c>
      <c r="G27" s="689" t="s">
        <v>496</v>
      </c>
      <c r="H27" s="684">
        <v>3.6</v>
      </c>
      <c r="I27" s="485"/>
      <c r="J27" s="486" t="str">
        <f t="shared" si="0"/>
        <v>INCLUDED</v>
      </c>
    </row>
    <row r="28" spans="1:28" ht="119.25" customHeight="1">
      <c r="A28" s="415">
        <v>11</v>
      </c>
      <c r="B28" s="684"/>
      <c r="C28" s="684"/>
      <c r="D28" s="684" t="s">
        <v>541</v>
      </c>
      <c r="E28" s="687">
        <v>1000075072</v>
      </c>
      <c r="F28" s="688" t="s">
        <v>559</v>
      </c>
      <c r="G28" s="689" t="s">
        <v>496</v>
      </c>
      <c r="H28" s="684">
        <v>1500</v>
      </c>
      <c r="I28" s="485"/>
      <c r="J28" s="486" t="str">
        <f t="shared" si="0"/>
        <v>INCLUDED</v>
      </c>
    </row>
    <row r="29" spans="1:28" ht="31.5">
      <c r="A29" s="415">
        <v>12</v>
      </c>
      <c r="B29" s="684"/>
      <c r="C29" s="684"/>
      <c r="D29" s="684" t="s">
        <v>541</v>
      </c>
      <c r="E29" s="687">
        <v>1000013472</v>
      </c>
      <c r="F29" s="688" t="s">
        <v>500</v>
      </c>
      <c r="G29" s="689" t="s">
        <v>496</v>
      </c>
      <c r="H29" s="684">
        <v>75</v>
      </c>
      <c r="I29" s="485"/>
      <c r="J29" s="486" t="str">
        <f t="shared" si="0"/>
        <v>INCLUDED</v>
      </c>
    </row>
    <row r="30" spans="1:28">
      <c r="A30" s="415">
        <v>13</v>
      </c>
      <c r="B30" s="684"/>
      <c r="C30" s="684"/>
      <c r="D30" s="684" t="s">
        <v>542</v>
      </c>
      <c r="E30" s="687">
        <v>1000017587</v>
      </c>
      <c r="F30" s="688" t="s">
        <v>474</v>
      </c>
      <c r="G30" s="689" t="s">
        <v>475</v>
      </c>
      <c r="H30" s="684">
        <v>12</v>
      </c>
      <c r="I30" s="485"/>
      <c r="J30" s="486" t="str">
        <f t="shared" si="0"/>
        <v>INCLUDED</v>
      </c>
    </row>
    <row r="31" spans="1:28" ht="31.5">
      <c r="A31" s="415">
        <v>14</v>
      </c>
      <c r="B31" s="684"/>
      <c r="C31" s="684"/>
      <c r="D31" s="684" t="s">
        <v>542</v>
      </c>
      <c r="E31" s="687">
        <v>1000019718</v>
      </c>
      <c r="F31" s="688" t="s">
        <v>502</v>
      </c>
      <c r="G31" s="689" t="s">
        <v>475</v>
      </c>
      <c r="H31" s="684">
        <v>2</v>
      </c>
      <c r="I31" s="485"/>
      <c r="J31" s="486" t="str">
        <f t="shared" si="0"/>
        <v>INCLUDED</v>
      </c>
    </row>
    <row r="32" spans="1:28">
      <c r="A32" s="415">
        <v>15</v>
      </c>
      <c r="B32" s="684"/>
      <c r="C32" s="684"/>
      <c r="D32" s="684" t="s">
        <v>542</v>
      </c>
      <c r="E32" s="687">
        <v>1000038340</v>
      </c>
      <c r="F32" s="688" t="s">
        <v>476</v>
      </c>
      <c r="G32" s="689" t="s">
        <v>475</v>
      </c>
      <c r="H32" s="684">
        <v>14</v>
      </c>
      <c r="I32" s="485"/>
      <c r="J32" s="486" t="str">
        <f t="shared" si="0"/>
        <v>INCLUDED</v>
      </c>
    </row>
    <row r="33" spans="1:10">
      <c r="A33" s="415">
        <v>16</v>
      </c>
      <c r="B33" s="684"/>
      <c r="C33" s="684"/>
      <c r="D33" s="684" t="s">
        <v>542</v>
      </c>
      <c r="E33" s="687">
        <v>1000045873</v>
      </c>
      <c r="F33" s="688" t="s">
        <v>515</v>
      </c>
      <c r="G33" s="689" t="s">
        <v>475</v>
      </c>
      <c r="H33" s="684">
        <v>2</v>
      </c>
      <c r="I33" s="485"/>
      <c r="J33" s="486" t="str">
        <f t="shared" si="0"/>
        <v>INCLUDED</v>
      </c>
    </row>
    <row r="34" spans="1:10">
      <c r="A34" s="415">
        <v>17</v>
      </c>
      <c r="B34" s="684"/>
      <c r="C34" s="684"/>
      <c r="D34" s="684" t="s">
        <v>542</v>
      </c>
      <c r="E34" s="687">
        <v>1000010003</v>
      </c>
      <c r="F34" s="688" t="s">
        <v>516</v>
      </c>
      <c r="G34" s="689" t="s">
        <v>475</v>
      </c>
      <c r="H34" s="684">
        <v>59</v>
      </c>
      <c r="I34" s="485"/>
      <c r="J34" s="486" t="str">
        <f t="shared" si="0"/>
        <v>INCLUDED</v>
      </c>
    </row>
    <row r="35" spans="1:10">
      <c r="A35" s="415">
        <v>18</v>
      </c>
      <c r="B35" s="684"/>
      <c r="C35" s="684"/>
      <c r="D35" s="684" t="s">
        <v>542</v>
      </c>
      <c r="E35" s="687">
        <v>1000048808</v>
      </c>
      <c r="F35" s="688" t="s">
        <v>517</v>
      </c>
      <c r="G35" s="689" t="s">
        <v>475</v>
      </c>
      <c r="H35" s="684">
        <v>7</v>
      </c>
      <c r="I35" s="485"/>
      <c r="J35" s="486" t="str">
        <f t="shared" si="0"/>
        <v>INCLUDED</v>
      </c>
    </row>
    <row r="36" spans="1:10">
      <c r="A36" s="415">
        <v>19</v>
      </c>
      <c r="B36" s="684"/>
      <c r="C36" s="684"/>
      <c r="D36" s="684" t="s">
        <v>542</v>
      </c>
      <c r="E36" s="687">
        <v>1000010005</v>
      </c>
      <c r="F36" s="688" t="s">
        <v>560</v>
      </c>
      <c r="G36" s="689" t="s">
        <v>475</v>
      </c>
      <c r="H36" s="684">
        <v>59</v>
      </c>
      <c r="I36" s="485"/>
      <c r="J36" s="486" t="str">
        <f t="shared" si="0"/>
        <v>INCLUDED</v>
      </c>
    </row>
    <row r="37" spans="1:10">
      <c r="A37" s="415">
        <v>20</v>
      </c>
      <c r="B37" s="684"/>
      <c r="C37" s="684"/>
      <c r="D37" s="684" t="s">
        <v>542</v>
      </c>
      <c r="E37" s="687">
        <v>1000048809</v>
      </c>
      <c r="F37" s="688" t="s">
        <v>561</v>
      </c>
      <c r="G37" s="689" t="s">
        <v>475</v>
      </c>
      <c r="H37" s="684">
        <v>7</v>
      </c>
      <c r="I37" s="485"/>
      <c r="J37" s="486" t="str">
        <f t="shared" si="0"/>
        <v>INCLUDED</v>
      </c>
    </row>
    <row r="38" spans="1:10" ht="31.5">
      <c r="A38" s="415">
        <v>21</v>
      </c>
      <c r="B38" s="684"/>
      <c r="C38" s="684"/>
      <c r="D38" s="684" t="s">
        <v>542</v>
      </c>
      <c r="E38" s="687">
        <v>1000057380</v>
      </c>
      <c r="F38" s="688" t="s">
        <v>518</v>
      </c>
      <c r="G38" s="689" t="s">
        <v>475</v>
      </c>
      <c r="H38" s="684">
        <v>6</v>
      </c>
      <c r="I38" s="485"/>
      <c r="J38" s="486" t="str">
        <f t="shared" si="0"/>
        <v>INCLUDED</v>
      </c>
    </row>
    <row r="39" spans="1:10">
      <c r="A39" s="415">
        <v>22</v>
      </c>
      <c r="B39" s="684"/>
      <c r="C39" s="684"/>
      <c r="D39" s="684" t="s">
        <v>543</v>
      </c>
      <c r="E39" s="687">
        <v>1000017671</v>
      </c>
      <c r="F39" s="688" t="s">
        <v>562</v>
      </c>
      <c r="G39" s="689" t="s">
        <v>477</v>
      </c>
      <c r="H39" s="684">
        <v>146</v>
      </c>
      <c r="I39" s="485"/>
      <c r="J39" s="486" t="str">
        <f t="shared" si="0"/>
        <v>INCLUDED</v>
      </c>
    </row>
    <row r="40" spans="1:10">
      <c r="A40" s="415">
        <v>23</v>
      </c>
      <c r="B40" s="684"/>
      <c r="C40" s="684"/>
      <c r="D40" s="684" t="s">
        <v>543</v>
      </c>
      <c r="E40" s="687">
        <v>1000006779</v>
      </c>
      <c r="F40" s="688" t="s">
        <v>503</v>
      </c>
      <c r="G40" s="689" t="s">
        <v>477</v>
      </c>
      <c r="H40" s="684">
        <v>146</v>
      </c>
      <c r="I40" s="485"/>
      <c r="J40" s="486" t="str">
        <f t="shared" si="0"/>
        <v>INCLUDED</v>
      </c>
    </row>
    <row r="41" spans="1:10">
      <c r="A41" s="415">
        <v>24</v>
      </c>
      <c r="B41" s="684"/>
      <c r="C41" s="684"/>
      <c r="D41" s="684" t="s">
        <v>543</v>
      </c>
      <c r="E41" s="687">
        <v>1000053828</v>
      </c>
      <c r="F41" s="688" t="s">
        <v>563</v>
      </c>
      <c r="G41" s="689" t="s">
        <v>475</v>
      </c>
      <c r="H41" s="684">
        <v>146</v>
      </c>
      <c r="I41" s="485"/>
      <c r="J41" s="486" t="str">
        <f t="shared" si="0"/>
        <v>INCLUDED</v>
      </c>
    </row>
    <row r="42" spans="1:10">
      <c r="A42" s="415">
        <v>25</v>
      </c>
      <c r="B42" s="684"/>
      <c r="C42" s="684"/>
      <c r="D42" s="684" t="s">
        <v>543</v>
      </c>
      <c r="E42" s="687">
        <v>1000053829</v>
      </c>
      <c r="F42" s="688" t="s">
        <v>564</v>
      </c>
      <c r="G42" s="689" t="s">
        <v>475</v>
      </c>
      <c r="H42" s="684">
        <v>146</v>
      </c>
      <c r="I42" s="485"/>
      <c r="J42" s="486" t="str">
        <f t="shared" si="0"/>
        <v>INCLUDED</v>
      </c>
    </row>
    <row r="43" spans="1:10">
      <c r="A43" s="415">
        <v>26</v>
      </c>
      <c r="B43" s="684"/>
      <c r="C43" s="684"/>
      <c r="D43" s="684" t="s">
        <v>543</v>
      </c>
      <c r="E43" s="687">
        <v>1000045871</v>
      </c>
      <c r="F43" s="688" t="s">
        <v>511</v>
      </c>
      <c r="G43" s="689" t="s">
        <v>475</v>
      </c>
      <c r="H43" s="684">
        <v>343</v>
      </c>
      <c r="I43" s="485"/>
      <c r="J43" s="486" t="str">
        <f t="shared" si="0"/>
        <v>INCLUDED</v>
      </c>
    </row>
    <row r="44" spans="1:10" ht="31.5">
      <c r="A44" s="415">
        <v>27</v>
      </c>
      <c r="B44" s="684"/>
      <c r="C44" s="684"/>
      <c r="D44" s="684" t="s">
        <v>544</v>
      </c>
      <c r="E44" s="687">
        <v>1000053338</v>
      </c>
      <c r="F44" s="688" t="s">
        <v>565</v>
      </c>
      <c r="G44" s="689" t="s">
        <v>477</v>
      </c>
      <c r="H44" s="684">
        <v>1168</v>
      </c>
      <c r="I44" s="485"/>
      <c r="J44" s="486" t="str">
        <f t="shared" si="0"/>
        <v>INCLUDED</v>
      </c>
    </row>
    <row r="45" spans="1:10" ht="31.5">
      <c r="A45" s="415">
        <v>28</v>
      </c>
      <c r="B45" s="684"/>
      <c r="C45" s="684"/>
      <c r="D45" s="684" t="s">
        <v>544</v>
      </c>
      <c r="E45" s="687">
        <v>1000053338</v>
      </c>
      <c r="F45" s="688" t="s">
        <v>565</v>
      </c>
      <c r="G45" s="689" t="s">
        <v>477</v>
      </c>
      <c r="H45" s="684">
        <v>24</v>
      </c>
      <c r="I45" s="485"/>
      <c r="J45" s="486" t="str">
        <f t="shared" si="0"/>
        <v>INCLUDED</v>
      </c>
    </row>
    <row r="46" spans="1:10" ht="31.5">
      <c r="A46" s="415">
        <v>29</v>
      </c>
      <c r="B46" s="684"/>
      <c r="C46" s="684"/>
      <c r="D46" s="684" t="s">
        <v>544</v>
      </c>
      <c r="E46" s="687">
        <v>1000062521</v>
      </c>
      <c r="F46" s="688" t="s">
        <v>566</v>
      </c>
      <c r="G46" s="689" t="s">
        <v>477</v>
      </c>
      <c r="H46" s="684">
        <v>172</v>
      </c>
      <c r="I46" s="485"/>
      <c r="J46" s="486" t="str">
        <f t="shared" si="0"/>
        <v>INCLUDED</v>
      </c>
    </row>
    <row r="47" spans="1:10" ht="31.5">
      <c r="A47" s="415">
        <v>30</v>
      </c>
      <c r="B47" s="684"/>
      <c r="C47" s="684"/>
      <c r="D47" s="684" t="s">
        <v>544</v>
      </c>
      <c r="E47" s="687">
        <v>1000062521</v>
      </c>
      <c r="F47" s="688" t="s">
        <v>566</v>
      </c>
      <c r="G47" s="689" t="s">
        <v>477</v>
      </c>
      <c r="H47" s="684">
        <v>4</v>
      </c>
      <c r="I47" s="485"/>
      <c r="J47" s="486" t="str">
        <f t="shared" si="0"/>
        <v>INCLUDED</v>
      </c>
    </row>
    <row r="48" spans="1:10">
      <c r="A48" s="415">
        <v>31</v>
      </c>
      <c r="B48" s="684"/>
      <c r="C48" s="684"/>
      <c r="D48" s="684" t="s">
        <v>545</v>
      </c>
      <c r="E48" s="687">
        <v>1000015513</v>
      </c>
      <c r="F48" s="688" t="s">
        <v>567</v>
      </c>
      <c r="G48" s="689" t="s">
        <v>475</v>
      </c>
      <c r="H48" s="684">
        <v>475</v>
      </c>
      <c r="I48" s="485"/>
      <c r="J48" s="486" t="str">
        <f t="shared" si="0"/>
        <v>INCLUDED</v>
      </c>
    </row>
    <row r="49" spans="1:10">
      <c r="A49" s="415">
        <v>32</v>
      </c>
      <c r="B49" s="684"/>
      <c r="C49" s="684"/>
      <c r="D49" s="684" t="s">
        <v>545</v>
      </c>
      <c r="E49" s="687">
        <v>1000018442</v>
      </c>
      <c r="F49" s="688" t="s">
        <v>568</v>
      </c>
      <c r="G49" s="689" t="s">
        <v>475</v>
      </c>
      <c r="H49" s="684">
        <v>159</v>
      </c>
      <c r="I49" s="485"/>
      <c r="J49" s="486" t="str">
        <f t="shared" si="0"/>
        <v>INCLUDED</v>
      </c>
    </row>
    <row r="50" spans="1:10" ht="31.5">
      <c r="A50" s="415">
        <v>33</v>
      </c>
      <c r="B50" s="684"/>
      <c r="C50" s="684"/>
      <c r="D50" s="684" t="s">
        <v>545</v>
      </c>
      <c r="E50" s="687">
        <v>1000047986</v>
      </c>
      <c r="F50" s="688" t="s">
        <v>569</v>
      </c>
      <c r="G50" s="689" t="s">
        <v>475</v>
      </c>
      <c r="H50" s="684">
        <v>3528</v>
      </c>
      <c r="I50" s="485"/>
      <c r="J50" s="486" t="str">
        <f t="shared" si="0"/>
        <v>INCLUDED</v>
      </c>
    </row>
    <row r="51" spans="1:10">
      <c r="A51" s="415">
        <v>34</v>
      </c>
      <c r="B51" s="684"/>
      <c r="C51" s="684"/>
      <c r="D51" s="684" t="s">
        <v>545</v>
      </c>
      <c r="E51" s="687">
        <v>1000017978</v>
      </c>
      <c r="F51" s="688" t="s">
        <v>570</v>
      </c>
      <c r="G51" s="689" t="s">
        <v>475</v>
      </c>
      <c r="H51" s="684">
        <v>4088</v>
      </c>
      <c r="I51" s="485"/>
      <c r="J51" s="486" t="str">
        <f t="shared" si="0"/>
        <v>INCLUDED</v>
      </c>
    </row>
    <row r="52" spans="1:10">
      <c r="A52" s="415">
        <v>35</v>
      </c>
      <c r="B52" s="684"/>
      <c r="C52" s="684"/>
      <c r="D52" s="684" t="s">
        <v>545</v>
      </c>
      <c r="E52" s="687">
        <v>1000015513</v>
      </c>
      <c r="F52" s="688" t="s">
        <v>567</v>
      </c>
      <c r="G52" s="689" t="s">
        <v>475</v>
      </c>
      <c r="H52" s="684">
        <v>10</v>
      </c>
      <c r="I52" s="485"/>
      <c r="J52" s="486" t="str">
        <f t="shared" si="0"/>
        <v>INCLUDED</v>
      </c>
    </row>
    <row r="53" spans="1:10">
      <c r="A53" s="415">
        <v>36</v>
      </c>
      <c r="B53" s="684"/>
      <c r="C53" s="684"/>
      <c r="D53" s="684" t="s">
        <v>545</v>
      </c>
      <c r="E53" s="687">
        <v>1000018442</v>
      </c>
      <c r="F53" s="688" t="s">
        <v>568</v>
      </c>
      <c r="G53" s="689" t="s">
        <v>475</v>
      </c>
      <c r="H53" s="684">
        <v>4</v>
      </c>
      <c r="I53" s="485"/>
      <c r="J53" s="486" t="str">
        <f t="shared" si="0"/>
        <v>INCLUDED</v>
      </c>
    </row>
    <row r="54" spans="1:10" ht="31.5">
      <c r="A54" s="415">
        <v>37</v>
      </c>
      <c r="B54" s="684"/>
      <c r="C54" s="684"/>
      <c r="D54" s="684" t="s">
        <v>545</v>
      </c>
      <c r="E54" s="687">
        <v>1000047986</v>
      </c>
      <c r="F54" s="688" t="s">
        <v>569</v>
      </c>
      <c r="G54" s="689" t="s">
        <v>475</v>
      </c>
      <c r="H54" s="684">
        <v>71</v>
      </c>
      <c r="I54" s="485"/>
      <c r="J54" s="486" t="str">
        <f t="shared" si="0"/>
        <v>INCLUDED</v>
      </c>
    </row>
    <row r="55" spans="1:10">
      <c r="A55" s="415">
        <v>38</v>
      </c>
      <c r="B55" s="684"/>
      <c r="C55" s="684"/>
      <c r="D55" s="684" t="s">
        <v>545</v>
      </c>
      <c r="E55" s="687">
        <v>1000017978</v>
      </c>
      <c r="F55" s="688" t="s">
        <v>570</v>
      </c>
      <c r="G55" s="689" t="s">
        <v>475</v>
      </c>
      <c r="H55" s="684">
        <v>82</v>
      </c>
      <c r="I55" s="485"/>
      <c r="J55" s="486" t="str">
        <f t="shared" si="0"/>
        <v>INCLUDED</v>
      </c>
    </row>
    <row r="56" spans="1:10" ht="31.5">
      <c r="A56" s="415">
        <v>39</v>
      </c>
      <c r="B56" s="684"/>
      <c r="C56" s="684"/>
      <c r="D56" s="684" t="s">
        <v>546</v>
      </c>
      <c r="E56" s="687">
        <v>1000053333</v>
      </c>
      <c r="F56" s="688" t="s">
        <v>571</v>
      </c>
      <c r="G56" s="689" t="s">
        <v>477</v>
      </c>
      <c r="H56" s="684">
        <v>84</v>
      </c>
      <c r="I56" s="485"/>
      <c r="J56" s="486" t="str">
        <f t="shared" si="0"/>
        <v>INCLUDED</v>
      </c>
    </row>
    <row r="57" spans="1:10">
      <c r="A57" s="415">
        <v>40</v>
      </c>
      <c r="B57" s="684"/>
      <c r="C57" s="684"/>
      <c r="D57" s="684" t="s">
        <v>546</v>
      </c>
      <c r="E57" s="687">
        <v>1000019903</v>
      </c>
      <c r="F57" s="688" t="s">
        <v>494</v>
      </c>
      <c r="G57" s="689" t="s">
        <v>475</v>
      </c>
      <c r="H57" s="684">
        <v>84</v>
      </c>
      <c r="I57" s="485"/>
      <c r="J57" s="486" t="str">
        <f t="shared" si="0"/>
        <v>INCLUDED</v>
      </c>
    </row>
    <row r="58" spans="1:10">
      <c r="A58" s="415">
        <v>41</v>
      </c>
      <c r="B58" s="684"/>
      <c r="C58" s="684"/>
      <c r="D58" s="684" t="s">
        <v>547</v>
      </c>
      <c r="E58" s="687">
        <v>1000001134</v>
      </c>
      <c r="F58" s="688" t="s">
        <v>572</v>
      </c>
      <c r="G58" s="689" t="s">
        <v>475</v>
      </c>
      <c r="H58" s="684">
        <v>190608</v>
      </c>
      <c r="I58" s="485"/>
      <c r="J58" s="486" t="str">
        <f t="shared" si="0"/>
        <v>INCLUDED</v>
      </c>
    </row>
    <row r="59" spans="1:10">
      <c r="A59" s="415">
        <v>42</v>
      </c>
      <c r="B59" s="684"/>
      <c r="C59" s="684"/>
      <c r="D59" s="684" t="s">
        <v>547</v>
      </c>
      <c r="E59" s="687">
        <v>1000001134</v>
      </c>
      <c r="F59" s="688" t="s">
        <v>572</v>
      </c>
      <c r="G59" s="689" t="s">
        <v>475</v>
      </c>
      <c r="H59" s="684">
        <v>19061</v>
      </c>
      <c r="I59" s="485"/>
      <c r="J59" s="486" t="str">
        <f t="shared" si="0"/>
        <v>INCLUDED</v>
      </c>
    </row>
    <row r="60" spans="1:10" ht="31.5">
      <c r="A60" s="415">
        <v>43</v>
      </c>
      <c r="B60" s="684"/>
      <c r="C60" s="684"/>
      <c r="D60" s="684" t="s">
        <v>548</v>
      </c>
      <c r="E60" s="687">
        <v>1000030941</v>
      </c>
      <c r="F60" s="688" t="s">
        <v>573</v>
      </c>
      <c r="G60" s="689" t="s">
        <v>478</v>
      </c>
      <c r="H60" s="684">
        <v>51.36</v>
      </c>
      <c r="I60" s="485"/>
      <c r="J60" s="486" t="str">
        <f t="shared" si="0"/>
        <v>INCLUDED</v>
      </c>
    </row>
    <row r="61" spans="1:10" ht="31.5">
      <c r="A61" s="415">
        <v>44</v>
      </c>
      <c r="B61" s="684"/>
      <c r="C61" s="684"/>
      <c r="D61" s="684" t="s">
        <v>548</v>
      </c>
      <c r="E61" s="687">
        <v>1000031040</v>
      </c>
      <c r="F61" s="688" t="s">
        <v>574</v>
      </c>
      <c r="G61" s="689" t="s">
        <v>477</v>
      </c>
      <c r="H61" s="684">
        <v>19</v>
      </c>
      <c r="I61" s="485"/>
      <c r="J61" s="486" t="str">
        <f t="shared" si="0"/>
        <v>INCLUDED</v>
      </c>
    </row>
    <row r="62" spans="1:10" ht="31.5">
      <c r="A62" s="415">
        <v>45</v>
      </c>
      <c r="B62" s="684"/>
      <c r="C62" s="684"/>
      <c r="D62" s="684" t="s">
        <v>548</v>
      </c>
      <c r="E62" s="687">
        <v>1000033147</v>
      </c>
      <c r="F62" s="688" t="s">
        <v>575</v>
      </c>
      <c r="G62" s="689" t="s">
        <v>477</v>
      </c>
      <c r="H62" s="684">
        <v>127</v>
      </c>
      <c r="I62" s="485"/>
      <c r="J62" s="486" t="str">
        <f t="shared" si="0"/>
        <v>INCLUDED</v>
      </c>
    </row>
    <row r="63" spans="1:10" ht="31.5">
      <c r="A63" s="415">
        <v>46</v>
      </c>
      <c r="B63" s="684"/>
      <c r="C63" s="684"/>
      <c r="D63" s="684" t="s">
        <v>548</v>
      </c>
      <c r="E63" s="687">
        <v>1000022418</v>
      </c>
      <c r="F63" s="688" t="s">
        <v>576</v>
      </c>
      <c r="G63" s="689" t="s">
        <v>475</v>
      </c>
      <c r="H63" s="684">
        <v>876</v>
      </c>
      <c r="I63" s="485"/>
      <c r="J63" s="486" t="str">
        <f t="shared" si="0"/>
        <v>INCLUDED</v>
      </c>
    </row>
    <row r="64" spans="1:10" ht="31.5">
      <c r="A64" s="415">
        <v>47</v>
      </c>
      <c r="B64" s="684"/>
      <c r="C64" s="684"/>
      <c r="D64" s="684" t="s">
        <v>548</v>
      </c>
      <c r="E64" s="687">
        <v>1000010820</v>
      </c>
      <c r="F64" s="688" t="s">
        <v>577</v>
      </c>
      <c r="G64" s="689" t="s">
        <v>475</v>
      </c>
      <c r="H64" s="684">
        <v>634</v>
      </c>
      <c r="I64" s="485"/>
      <c r="J64" s="486" t="str">
        <f t="shared" si="0"/>
        <v>INCLUDED</v>
      </c>
    </row>
    <row r="65" spans="1:10" ht="31.5">
      <c r="A65" s="415">
        <v>48</v>
      </c>
      <c r="B65" s="684"/>
      <c r="C65" s="684"/>
      <c r="D65" s="684" t="s">
        <v>548</v>
      </c>
      <c r="E65" s="687">
        <v>1000014201</v>
      </c>
      <c r="F65" s="688" t="s">
        <v>578</v>
      </c>
      <c r="G65" s="689" t="s">
        <v>475</v>
      </c>
      <c r="H65" s="684">
        <v>19</v>
      </c>
      <c r="I65" s="485"/>
      <c r="J65" s="486" t="str">
        <f t="shared" si="0"/>
        <v>INCLUDED</v>
      </c>
    </row>
    <row r="66" spans="1:10" ht="31.5">
      <c r="A66" s="415">
        <v>49</v>
      </c>
      <c r="B66" s="684"/>
      <c r="C66" s="684"/>
      <c r="D66" s="684" t="s">
        <v>549</v>
      </c>
      <c r="E66" s="687">
        <v>1000030941</v>
      </c>
      <c r="F66" s="688" t="s">
        <v>573</v>
      </c>
      <c r="G66" s="689" t="s">
        <v>478</v>
      </c>
      <c r="H66" s="684">
        <v>3</v>
      </c>
      <c r="I66" s="485"/>
      <c r="J66" s="486" t="str">
        <f t="shared" si="0"/>
        <v>INCLUDED</v>
      </c>
    </row>
    <row r="67" spans="1:10" ht="31.5">
      <c r="A67" s="415">
        <v>50</v>
      </c>
      <c r="B67" s="684"/>
      <c r="C67" s="684"/>
      <c r="D67" s="684" t="s">
        <v>549</v>
      </c>
      <c r="E67" s="687">
        <v>1000031040</v>
      </c>
      <c r="F67" s="688" t="s">
        <v>574</v>
      </c>
      <c r="G67" s="689" t="s">
        <v>477</v>
      </c>
      <c r="H67" s="684">
        <v>5</v>
      </c>
      <c r="I67" s="485"/>
      <c r="J67" s="486" t="str">
        <f t="shared" si="0"/>
        <v>INCLUDED</v>
      </c>
    </row>
    <row r="68" spans="1:10" ht="31.5">
      <c r="A68" s="415">
        <v>51</v>
      </c>
      <c r="B68" s="684"/>
      <c r="C68" s="684"/>
      <c r="D68" s="684" t="s">
        <v>549</v>
      </c>
      <c r="E68" s="687">
        <v>1000033147</v>
      </c>
      <c r="F68" s="688" t="s">
        <v>575</v>
      </c>
      <c r="G68" s="689" t="s">
        <v>477</v>
      </c>
      <c r="H68" s="684">
        <v>1</v>
      </c>
      <c r="I68" s="485"/>
      <c r="J68" s="486" t="str">
        <f t="shared" si="0"/>
        <v>INCLUDED</v>
      </c>
    </row>
    <row r="69" spans="1:10" ht="31.5">
      <c r="A69" s="415">
        <v>52</v>
      </c>
      <c r="B69" s="684"/>
      <c r="C69" s="684"/>
      <c r="D69" s="684" t="s">
        <v>549</v>
      </c>
      <c r="E69" s="687">
        <v>1000022418</v>
      </c>
      <c r="F69" s="688" t="s">
        <v>576</v>
      </c>
      <c r="G69" s="689" t="s">
        <v>475</v>
      </c>
      <c r="H69" s="684">
        <v>31</v>
      </c>
      <c r="I69" s="485"/>
      <c r="J69" s="486" t="str">
        <f t="shared" si="0"/>
        <v>INCLUDED</v>
      </c>
    </row>
    <row r="70" spans="1:10" ht="31.5">
      <c r="A70" s="415">
        <v>53</v>
      </c>
      <c r="B70" s="684"/>
      <c r="C70" s="684"/>
      <c r="D70" s="684" t="s">
        <v>549</v>
      </c>
      <c r="E70" s="687">
        <v>1000010820</v>
      </c>
      <c r="F70" s="688" t="s">
        <v>577</v>
      </c>
      <c r="G70" s="689" t="s">
        <v>475</v>
      </c>
      <c r="H70" s="684">
        <v>23</v>
      </c>
      <c r="I70" s="485"/>
      <c r="J70" s="486" t="str">
        <f t="shared" si="0"/>
        <v>INCLUDED</v>
      </c>
    </row>
    <row r="71" spans="1:10" ht="31.5">
      <c r="A71" s="415">
        <v>54</v>
      </c>
      <c r="B71" s="684"/>
      <c r="C71" s="684"/>
      <c r="D71" s="684" t="s">
        <v>549</v>
      </c>
      <c r="E71" s="687">
        <v>1000014201</v>
      </c>
      <c r="F71" s="688" t="s">
        <v>578</v>
      </c>
      <c r="G71" s="689" t="s">
        <v>475</v>
      </c>
      <c r="H71" s="684">
        <v>1</v>
      </c>
      <c r="I71" s="485"/>
      <c r="J71" s="486" t="str">
        <f t="shared" si="0"/>
        <v>INCLUDED</v>
      </c>
    </row>
    <row r="72" spans="1:10" ht="31.5">
      <c r="A72" s="415">
        <v>55</v>
      </c>
      <c r="B72" s="684"/>
      <c r="C72" s="684"/>
      <c r="D72" s="684" t="s">
        <v>550</v>
      </c>
      <c r="E72" s="687">
        <v>1000030941</v>
      </c>
      <c r="F72" s="688" t="s">
        <v>573</v>
      </c>
      <c r="G72" s="689" t="s">
        <v>478</v>
      </c>
      <c r="H72" s="684">
        <v>51.36</v>
      </c>
      <c r="I72" s="485"/>
      <c r="J72" s="486" t="str">
        <f t="shared" si="0"/>
        <v>INCLUDED</v>
      </c>
    </row>
    <row r="73" spans="1:10" ht="31.5">
      <c r="A73" s="415">
        <v>56</v>
      </c>
      <c r="B73" s="684"/>
      <c r="C73" s="684"/>
      <c r="D73" s="684" t="s">
        <v>550</v>
      </c>
      <c r="E73" s="687">
        <v>1000031040</v>
      </c>
      <c r="F73" s="688" t="s">
        <v>574</v>
      </c>
      <c r="G73" s="689" t="s">
        <v>477</v>
      </c>
      <c r="H73" s="684">
        <v>19</v>
      </c>
      <c r="I73" s="485"/>
      <c r="J73" s="486" t="str">
        <f t="shared" si="0"/>
        <v>INCLUDED</v>
      </c>
    </row>
    <row r="74" spans="1:10" ht="31.5">
      <c r="A74" s="415">
        <v>57</v>
      </c>
      <c r="B74" s="684"/>
      <c r="C74" s="684"/>
      <c r="D74" s="684" t="s">
        <v>550</v>
      </c>
      <c r="E74" s="687">
        <v>1000033147</v>
      </c>
      <c r="F74" s="688" t="s">
        <v>575</v>
      </c>
      <c r="G74" s="689" t="s">
        <v>477</v>
      </c>
      <c r="H74" s="684">
        <v>127</v>
      </c>
      <c r="I74" s="485"/>
      <c r="J74" s="486" t="str">
        <f t="shared" si="0"/>
        <v>INCLUDED</v>
      </c>
    </row>
    <row r="75" spans="1:10" ht="31.5">
      <c r="A75" s="415">
        <v>58</v>
      </c>
      <c r="B75" s="684"/>
      <c r="C75" s="684"/>
      <c r="D75" s="684" t="s">
        <v>550</v>
      </c>
      <c r="E75" s="687">
        <v>1000022418</v>
      </c>
      <c r="F75" s="688" t="s">
        <v>576</v>
      </c>
      <c r="G75" s="689" t="s">
        <v>475</v>
      </c>
      <c r="H75" s="684">
        <v>876</v>
      </c>
      <c r="I75" s="485"/>
      <c r="J75" s="486" t="str">
        <f t="shared" si="0"/>
        <v>INCLUDED</v>
      </c>
    </row>
    <row r="76" spans="1:10" ht="31.5">
      <c r="A76" s="415">
        <v>59</v>
      </c>
      <c r="B76" s="684"/>
      <c r="C76" s="684"/>
      <c r="D76" s="684" t="s">
        <v>550</v>
      </c>
      <c r="E76" s="687">
        <v>1000010820</v>
      </c>
      <c r="F76" s="688" t="s">
        <v>577</v>
      </c>
      <c r="G76" s="689" t="s">
        <v>475</v>
      </c>
      <c r="H76" s="684">
        <v>634</v>
      </c>
      <c r="I76" s="485"/>
      <c r="J76" s="486" t="str">
        <f t="shared" si="0"/>
        <v>INCLUDED</v>
      </c>
    </row>
    <row r="77" spans="1:10" ht="31.5">
      <c r="A77" s="415">
        <v>60</v>
      </c>
      <c r="B77" s="684"/>
      <c r="C77" s="684"/>
      <c r="D77" s="684" t="s">
        <v>550</v>
      </c>
      <c r="E77" s="687">
        <v>1000014201</v>
      </c>
      <c r="F77" s="688" t="s">
        <v>578</v>
      </c>
      <c r="G77" s="689" t="s">
        <v>475</v>
      </c>
      <c r="H77" s="684">
        <v>19</v>
      </c>
      <c r="I77" s="485"/>
      <c r="J77" s="486" t="str">
        <f t="shared" si="0"/>
        <v>INCLUDED</v>
      </c>
    </row>
    <row r="78" spans="1:10" ht="31.5">
      <c r="A78" s="415">
        <v>61</v>
      </c>
      <c r="B78" s="684"/>
      <c r="C78" s="684"/>
      <c r="D78" s="684" t="s">
        <v>551</v>
      </c>
      <c r="E78" s="687">
        <v>1000030941</v>
      </c>
      <c r="F78" s="688" t="s">
        <v>573</v>
      </c>
      <c r="G78" s="689" t="s">
        <v>478</v>
      </c>
      <c r="H78" s="684">
        <v>3</v>
      </c>
      <c r="I78" s="485"/>
      <c r="J78" s="486" t="str">
        <f t="shared" si="0"/>
        <v>INCLUDED</v>
      </c>
    </row>
    <row r="79" spans="1:10" ht="31.5">
      <c r="A79" s="415">
        <v>62</v>
      </c>
      <c r="B79" s="684"/>
      <c r="C79" s="684"/>
      <c r="D79" s="684" t="s">
        <v>551</v>
      </c>
      <c r="E79" s="687">
        <v>1000031040</v>
      </c>
      <c r="F79" s="688" t="s">
        <v>574</v>
      </c>
      <c r="G79" s="689" t="s">
        <v>477</v>
      </c>
      <c r="H79" s="684">
        <v>5</v>
      </c>
      <c r="I79" s="485"/>
      <c r="J79" s="486" t="str">
        <f t="shared" si="0"/>
        <v>INCLUDED</v>
      </c>
    </row>
    <row r="80" spans="1:10" ht="31.5">
      <c r="A80" s="415">
        <v>63</v>
      </c>
      <c r="B80" s="684"/>
      <c r="C80" s="684"/>
      <c r="D80" s="684" t="s">
        <v>551</v>
      </c>
      <c r="E80" s="687">
        <v>1000033147</v>
      </c>
      <c r="F80" s="688" t="s">
        <v>575</v>
      </c>
      <c r="G80" s="689" t="s">
        <v>477</v>
      </c>
      <c r="H80" s="684">
        <v>1</v>
      </c>
      <c r="I80" s="485"/>
      <c r="J80" s="486" t="str">
        <f t="shared" si="0"/>
        <v>INCLUDED</v>
      </c>
    </row>
    <row r="81" spans="1:10" ht="31.5">
      <c r="A81" s="415">
        <v>64</v>
      </c>
      <c r="B81" s="684"/>
      <c r="C81" s="684"/>
      <c r="D81" s="684" t="s">
        <v>551</v>
      </c>
      <c r="E81" s="687">
        <v>1000022418</v>
      </c>
      <c r="F81" s="688" t="s">
        <v>576</v>
      </c>
      <c r="G81" s="689" t="s">
        <v>475</v>
      </c>
      <c r="H81" s="684">
        <v>31</v>
      </c>
      <c r="I81" s="485"/>
      <c r="J81" s="486" t="str">
        <f t="shared" si="0"/>
        <v>INCLUDED</v>
      </c>
    </row>
    <row r="82" spans="1:10" ht="31.5">
      <c r="A82" s="415">
        <v>65</v>
      </c>
      <c r="B82" s="684"/>
      <c r="C82" s="684"/>
      <c r="D82" s="684" t="s">
        <v>551</v>
      </c>
      <c r="E82" s="687">
        <v>1000010820</v>
      </c>
      <c r="F82" s="688" t="s">
        <v>577</v>
      </c>
      <c r="G82" s="689" t="s">
        <v>475</v>
      </c>
      <c r="H82" s="684">
        <v>23</v>
      </c>
      <c r="I82" s="485"/>
      <c r="J82" s="486" t="str">
        <f t="shared" ref="J82:J134" si="1">IF(I82=0, "INCLUDED", IF(ISERROR(I82*H82), I82, I82*H82))</f>
        <v>INCLUDED</v>
      </c>
    </row>
    <row r="83" spans="1:10" ht="31.5">
      <c r="A83" s="415">
        <v>66</v>
      </c>
      <c r="B83" s="684"/>
      <c r="C83" s="684"/>
      <c r="D83" s="684" t="s">
        <v>551</v>
      </c>
      <c r="E83" s="687">
        <v>1000014201</v>
      </c>
      <c r="F83" s="688" t="s">
        <v>578</v>
      </c>
      <c r="G83" s="689" t="s">
        <v>475</v>
      </c>
      <c r="H83" s="684">
        <v>1</v>
      </c>
      <c r="I83" s="485"/>
      <c r="J83" s="486" t="str">
        <f t="shared" si="1"/>
        <v>INCLUDED</v>
      </c>
    </row>
    <row r="84" spans="1:10">
      <c r="A84" s="415">
        <v>67</v>
      </c>
      <c r="B84" s="684"/>
      <c r="C84" s="684"/>
      <c r="D84" s="684" t="s">
        <v>552</v>
      </c>
      <c r="E84" s="687">
        <v>1000013472</v>
      </c>
      <c r="F84" s="688" t="s">
        <v>500</v>
      </c>
      <c r="G84" s="689" t="s">
        <v>496</v>
      </c>
      <c r="H84" s="684">
        <v>31.31</v>
      </c>
      <c r="I84" s="485"/>
      <c r="J84" s="486" t="str">
        <f t="shared" si="1"/>
        <v>INCLUDED</v>
      </c>
    </row>
    <row r="85" spans="1:10">
      <c r="A85" s="415">
        <v>68</v>
      </c>
      <c r="B85" s="684"/>
      <c r="C85" s="684"/>
      <c r="D85" s="684" t="s">
        <v>552</v>
      </c>
      <c r="E85" s="687">
        <v>1000007847</v>
      </c>
      <c r="F85" s="688" t="s">
        <v>501</v>
      </c>
      <c r="G85" s="689" t="s">
        <v>496</v>
      </c>
      <c r="H85" s="684">
        <v>0.46</v>
      </c>
      <c r="I85" s="485"/>
      <c r="J85" s="486" t="str">
        <f t="shared" si="1"/>
        <v>INCLUDED</v>
      </c>
    </row>
    <row r="86" spans="1:10">
      <c r="A86" s="415">
        <v>69</v>
      </c>
      <c r="B86" s="684"/>
      <c r="C86" s="684"/>
      <c r="D86" s="684" t="s">
        <v>552</v>
      </c>
      <c r="E86" s="687">
        <v>1000013472</v>
      </c>
      <c r="F86" s="688" t="s">
        <v>500</v>
      </c>
      <c r="G86" s="689" t="s">
        <v>496</v>
      </c>
      <c r="H86" s="684">
        <v>0.31</v>
      </c>
      <c r="I86" s="485"/>
      <c r="J86" s="486" t="str">
        <f t="shared" si="1"/>
        <v>INCLUDED</v>
      </c>
    </row>
    <row r="87" spans="1:10">
      <c r="A87" s="415">
        <v>70</v>
      </c>
      <c r="B87" s="684"/>
      <c r="C87" s="684"/>
      <c r="D87" s="684" t="s">
        <v>552</v>
      </c>
      <c r="E87" s="687">
        <v>1000007847</v>
      </c>
      <c r="F87" s="688" t="s">
        <v>501</v>
      </c>
      <c r="G87" s="689" t="s">
        <v>496</v>
      </c>
      <c r="H87" s="684">
        <v>5.0000000000000001E-3</v>
      </c>
      <c r="I87" s="485"/>
      <c r="J87" s="486" t="str">
        <f t="shared" si="1"/>
        <v>INCLUDED</v>
      </c>
    </row>
    <row r="88" spans="1:10" ht="63">
      <c r="A88" s="415">
        <v>71</v>
      </c>
      <c r="B88" s="684"/>
      <c r="C88" s="684"/>
      <c r="D88" s="684" t="s">
        <v>552</v>
      </c>
      <c r="E88" s="687">
        <v>1000033625</v>
      </c>
      <c r="F88" s="688" t="s">
        <v>556</v>
      </c>
      <c r="G88" s="689" t="s">
        <v>496</v>
      </c>
      <c r="H88" s="684">
        <v>254.33</v>
      </c>
      <c r="I88" s="485"/>
      <c r="J88" s="486" t="str">
        <f t="shared" si="1"/>
        <v>INCLUDED</v>
      </c>
    </row>
    <row r="89" spans="1:10" ht="63">
      <c r="A89" s="415">
        <v>72</v>
      </c>
      <c r="B89" s="684"/>
      <c r="C89" s="684"/>
      <c r="D89" s="684" t="s">
        <v>552</v>
      </c>
      <c r="E89" s="687">
        <v>1000033623</v>
      </c>
      <c r="F89" s="688" t="s">
        <v>557</v>
      </c>
      <c r="G89" s="689" t="s">
        <v>496</v>
      </c>
      <c r="H89" s="684">
        <v>319.72000000000003</v>
      </c>
      <c r="I89" s="485"/>
      <c r="J89" s="486" t="str">
        <f t="shared" si="1"/>
        <v>INCLUDED</v>
      </c>
    </row>
    <row r="90" spans="1:10" ht="63">
      <c r="A90" s="415">
        <v>73</v>
      </c>
      <c r="B90" s="684"/>
      <c r="C90" s="684"/>
      <c r="D90" s="684" t="s">
        <v>552</v>
      </c>
      <c r="E90" s="687">
        <v>1000033624</v>
      </c>
      <c r="F90" s="688" t="s">
        <v>558</v>
      </c>
      <c r="G90" s="689" t="s">
        <v>496</v>
      </c>
      <c r="H90" s="684">
        <v>15.58</v>
      </c>
      <c r="I90" s="485"/>
      <c r="J90" s="486" t="str">
        <f t="shared" si="1"/>
        <v>INCLUDED</v>
      </c>
    </row>
    <row r="91" spans="1:10" ht="63">
      <c r="A91" s="415">
        <v>74</v>
      </c>
      <c r="B91" s="684"/>
      <c r="C91" s="684"/>
      <c r="D91" s="684" t="s">
        <v>552</v>
      </c>
      <c r="E91" s="687">
        <v>1000033625</v>
      </c>
      <c r="F91" s="688" t="s">
        <v>556</v>
      </c>
      <c r="G91" s="689" t="s">
        <v>496</v>
      </c>
      <c r="H91" s="684">
        <v>2.54</v>
      </c>
      <c r="I91" s="485"/>
      <c r="J91" s="486" t="str">
        <f t="shared" si="1"/>
        <v>INCLUDED</v>
      </c>
    </row>
    <row r="92" spans="1:10" ht="63">
      <c r="A92" s="415">
        <v>75</v>
      </c>
      <c r="B92" s="684"/>
      <c r="C92" s="684"/>
      <c r="D92" s="684" t="s">
        <v>552</v>
      </c>
      <c r="E92" s="687">
        <v>1000033623</v>
      </c>
      <c r="F92" s="688" t="s">
        <v>557</v>
      </c>
      <c r="G92" s="689" t="s">
        <v>496</v>
      </c>
      <c r="H92" s="684">
        <v>3.2</v>
      </c>
      <c r="I92" s="485"/>
      <c r="J92" s="486" t="str">
        <f t="shared" si="1"/>
        <v>INCLUDED</v>
      </c>
    </row>
    <row r="93" spans="1:10" ht="63">
      <c r="A93" s="415">
        <v>76</v>
      </c>
      <c r="B93" s="684"/>
      <c r="C93" s="684"/>
      <c r="D93" s="684" t="s">
        <v>552</v>
      </c>
      <c r="E93" s="687">
        <v>1000033624</v>
      </c>
      <c r="F93" s="688" t="s">
        <v>558</v>
      </c>
      <c r="G93" s="689" t="s">
        <v>496</v>
      </c>
      <c r="H93" s="684">
        <v>0.16</v>
      </c>
      <c r="I93" s="485"/>
      <c r="J93" s="486" t="str">
        <f t="shared" si="1"/>
        <v>INCLUDED</v>
      </c>
    </row>
    <row r="94" spans="1:10">
      <c r="A94" s="415">
        <v>77</v>
      </c>
      <c r="B94" s="684"/>
      <c r="C94" s="684"/>
      <c r="D94" s="684" t="s">
        <v>553</v>
      </c>
      <c r="E94" s="687">
        <v>1000076810</v>
      </c>
      <c r="F94" s="688" t="s">
        <v>579</v>
      </c>
      <c r="G94" s="689" t="s">
        <v>478</v>
      </c>
      <c r="H94" s="684">
        <v>5</v>
      </c>
      <c r="I94" s="485"/>
      <c r="J94" s="486" t="str">
        <f t="shared" si="1"/>
        <v>INCLUDED</v>
      </c>
    </row>
    <row r="95" spans="1:10">
      <c r="A95" s="415">
        <v>78</v>
      </c>
      <c r="B95" s="684"/>
      <c r="C95" s="684"/>
      <c r="D95" s="684" t="s">
        <v>553</v>
      </c>
      <c r="E95" s="687">
        <v>1000076816</v>
      </c>
      <c r="F95" s="688" t="s">
        <v>580</v>
      </c>
      <c r="G95" s="689" t="s">
        <v>475</v>
      </c>
      <c r="H95" s="684">
        <v>1</v>
      </c>
      <c r="I95" s="485"/>
      <c r="J95" s="486" t="str">
        <f t="shared" si="1"/>
        <v>INCLUDED</v>
      </c>
    </row>
    <row r="96" spans="1:10">
      <c r="A96" s="415">
        <v>79</v>
      </c>
      <c r="B96" s="684"/>
      <c r="C96" s="684"/>
      <c r="D96" s="684" t="s">
        <v>553</v>
      </c>
      <c r="E96" s="687">
        <v>1000076811</v>
      </c>
      <c r="F96" s="688" t="s">
        <v>581</v>
      </c>
      <c r="G96" s="689" t="s">
        <v>477</v>
      </c>
      <c r="H96" s="684">
        <v>1</v>
      </c>
      <c r="I96" s="485"/>
      <c r="J96" s="486" t="str">
        <f t="shared" si="1"/>
        <v>INCLUDED</v>
      </c>
    </row>
    <row r="97" spans="1:10" ht="31.5">
      <c r="A97" s="415">
        <v>80</v>
      </c>
      <c r="B97" s="684"/>
      <c r="C97" s="684"/>
      <c r="D97" s="684" t="s">
        <v>553</v>
      </c>
      <c r="E97" s="687">
        <v>1000076813</v>
      </c>
      <c r="F97" s="688" t="s">
        <v>582</v>
      </c>
      <c r="G97" s="689" t="s">
        <v>477</v>
      </c>
      <c r="H97" s="684">
        <v>3</v>
      </c>
      <c r="I97" s="485"/>
      <c r="J97" s="486" t="str">
        <f t="shared" si="1"/>
        <v>INCLUDED</v>
      </c>
    </row>
    <row r="98" spans="1:10">
      <c r="A98" s="415">
        <v>81</v>
      </c>
      <c r="B98" s="684"/>
      <c r="C98" s="684"/>
      <c r="D98" s="684" t="s">
        <v>553</v>
      </c>
      <c r="E98" s="687">
        <v>1000076815</v>
      </c>
      <c r="F98" s="688" t="s">
        <v>583</v>
      </c>
      <c r="G98" s="689" t="s">
        <v>477</v>
      </c>
      <c r="H98" s="684">
        <v>100</v>
      </c>
      <c r="I98" s="485"/>
      <c r="J98" s="486" t="str">
        <f t="shared" si="1"/>
        <v>INCLUDED</v>
      </c>
    </row>
    <row r="99" spans="1:10">
      <c r="A99" s="415">
        <v>82</v>
      </c>
      <c r="B99" s="684"/>
      <c r="C99" s="684"/>
      <c r="D99" s="684" t="s">
        <v>553</v>
      </c>
      <c r="E99" s="687">
        <v>1000076817</v>
      </c>
      <c r="F99" s="688" t="s">
        <v>584</v>
      </c>
      <c r="G99" s="689" t="s">
        <v>477</v>
      </c>
      <c r="H99" s="684">
        <v>1</v>
      </c>
      <c r="I99" s="485"/>
      <c r="J99" s="486" t="str">
        <f t="shared" si="1"/>
        <v>INCLUDED</v>
      </c>
    </row>
    <row r="100" spans="1:10">
      <c r="A100" s="415">
        <v>83</v>
      </c>
      <c r="B100" s="684"/>
      <c r="C100" s="684"/>
      <c r="D100" s="684" t="s">
        <v>553</v>
      </c>
      <c r="E100" s="687">
        <v>1000076818</v>
      </c>
      <c r="F100" s="688" t="s">
        <v>585</v>
      </c>
      <c r="G100" s="689" t="s">
        <v>475</v>
      </c>
      <c r="H100" s="684">
        <v>10</v>
      </c>
      <c r="I100" s="485"/>
      <c r="J100" s="486" t="str">
        <f t="shared" si="1"/>
        <v>INCLUDED</v>
      </c>
    </row>
    <row r="101" spans="1:10">
      <c r="A101" s="415">
        <v>84</v>
      </c>
      <c r="B101" s="684"/>
      <c r="C101" s="684"/>
      <c r="D101" s="684" t="s">
        <v>553</v>
      </c>
      <c r="E101" s="687">
        <v>1000076812</v>
      </c>
      <c r="F101" s="688" t="s">
        <v>586</v>
      </c>
      <c r="G101" s="689" t="s">
        <v>475</v>
      </c>
      <c r="H101" s="684">
        <v>5</v>
      </c>
      <c r="I101" s="485"/>
      <c r="J101" s="486" t="str">
        <f t="shared" si="1"/>
        <v>INCLUDED</v>
      </c>
    </row>
    <row r="102" spans="1:10">
      <c r="A102" s="415">
        <v>85</v>
      </c>
      <c r="B102" s="684"/>
      <c r="C102" s="684"/>
      <c r="D102" s="684" t="s">
        <v>553</v>
      </c>
      <c r="E102" s="687">
        <v>1000076814</v>
      </c>
      <c r="F102" s="688" t="s">
        <v>587</v>
      </c>
      <c r="G102" s="689" t="s">
        <v>475</v>
      </c>
      <c r="H102" s="684">
        <v>3</v>
      </c>
      <c r="I102" s="485"/>
      <c r="J102" s="486" t="str">
        <f t="shared" si="1"/>
        <v>INCLUDED</v>
      </c>
    </row>
    <row r="103" spans="1:10">
      <c r="A103" s="415">
        <v>86</v>
      </c>
      <c r="B103" s="684"/>
      <c r="C103" s="684"/>
      <c r="D103" s="684" t="s">
        <v>553</v>
      </c>
      <c r="E103" s="687">
        <v>1000076809</v>
      </c>
      <c r="F103" s="688" t="s">
        <v>588</v>
      </c>
      <c r="G103" s="689" t="s">
        <v>478</v>
      </c>
      <c r="H103" s="684">
        <v>0.3</v>
      </c>
      <c r="I103" s="485"/>
      <c r="J103" s="486" t="str">
        <f t="shared" si="1"/>
        <v>INCLUDED</v>
      </c>
    </row>
    <row r="104" spans="1:10">
      <c r="A104" s="415">
        <v>87</v>
      </c>
      <c r="B104" s="684"/>
      <c r="C104" s="684"/>
      <c r="D104" s="684" t="s">
        <v>553</v>
      </c>
      <c r="E104" s="687">
        <v>1000023471</v>
      </c>
      <c r="F104" s="688" t="s">
        <v>589</v>
      </c>
      <c r="G104" s="689" t="s">
        <v>475</v>
      </c>
      <c r="H104" s="684">
        <v>1</v>
      </c>
      <c r="I104" s="485"/>
      <c r="J104" s="486" t="str">
        <f t="shared" si="1"/>
        <v>INCLUDED</v>
      </c>
    </row>
    <row r="105" spans="1:10">
      <c r="A105" s="415">
        <v>88</v>
      </c>
      <c r="B105" s="684"/>
      <c r="C105" s="684"/>
      <c r="D105" s="684" t="s">
        <v>553</v>
      </c>
      <c r="E105" s="687">
        <v>1000066614</v>
      </c>
      <c r="F105" s="688" t="s">
        <v>590</v>
      </c>
      <c r="G105" s="689" t="s">
        <v>478</v>
      </c>
      <c r="H105" s="684">
        <v>0.3</v>
      </c>
      <c r="I105" s="485"/>
      <c r="J105" s="486" t="str">
        <f t="shared" si="1"/>
        <v>INCLUDED</v>
      </c>
    </row>
    <row r="106" spans="1:10">
      <c r="A106" s="415">
        <v>89</v>
      </c>
      <c r="B106" s="684"/>
      <c r="C106" s="684"/>
      <c r="D106" s="684" t="s">
        <v>553</v>
      </c>
      <c r="E106" s="687">
        <v>1000066612</v>
      </c>
      <c r="F106" s="688" t="s">
        <v>591</v>
      </c>
      <c r="G106" s="689" t="s">
        <v>475</v>
      </c>
      <c r="H106" s="684">
        <v>5</v>
      </c>
      <c r="I106" s="485"/>
      <c r="J106" s="486" t="str">
        <f t="shared" si="1"/>
        <v>INCLUDED</v>
      </c>
    </row>
    <row r="107" spans="1:10">
      <c r="A107" s="415">
        <v>90</v>
      </c>
      <c r="B107" s="684"/>
      <c r="C107" s="684"/>
      <c r="D107" s="684" t="s">
        <v>553</v>
      </c>
      <c r="E107" s="687">
        <v>1000066613</v>
      </c>
      <c r="F107" s="688" t="s">
        <v>592</v>
      </c>
      <c r="G107" s="689" t="s">
        <v>475</v>
      </c>
      <c r="H107" s="684">
        <v>2</v>
      </c>
      <c r="I107" s="485"/>
      <c r="J107" s="486" t="str">
        <f t="shared" si="1"/>
        <v>INCLUDED</v>
      </c>
    </row>
    <row r="108" spans="1:10">
      <c r="A108" s="415">
        <v>91</v>
      </c>
      <c r="B108" s="684"/>
      <c r="C108" s="684"/>
      <c r="D108" s="684" t="s">
        <v>554</v>
      </c>
      <c r="E108" s="687">
        <v>1000076810</v>
      </c>
      <c r="F108" s="688" t="s">
        <v>579</v>
      </c>
      <c r="G108" s="689" t="s">
        <v>478</v>
      </c>
      <c r="H108" s="684">
        <v>3</v>
      </c>
      <c r="I108" s="485"/>
      <c r="J108" s="486" t="str">
        <f t="shared" si="1"/>
        <v>INCLUDED</v>
      </c>
    </row>
    <row r="109" spans="1:10">
      <c r="A109" s="415">
        <v>92</v>
      </c>
      <c r="B109" s="684"/>
      <c r="C109" s="684"/>
      <c r="D109" s="684" t="s">
        <v>554</v>
      </c>
      <c r="E109" s="687">
        <v>1000076816</v>
      </c>
      <c r="F109" s="688" t="s">
        <v>580</v>
      </c>
      <c r="G109" s="689" t="s">
        <v>475</v>
      </c>
      <c r="H109" s="684">
        <v>1</v>
      </c>
      <c r="I109" s="485"/>
      <c r="J109" s="486" t="str">
        <f t="shared" si="1"/>
        <v>INCLUDED</v>
      </c>
    </row>
    <row r="110" spans="1:10">
      <c r="A110" s="415">
        <v>93</v>
      </c>
      <c r="B110" s="684"/>
      <c r="C110" s="684"/>
      <c r="D110" s="684" t="s">
        <v>554</v>
      </c>
      <c r="E110" s="687">
        <v>1000076811</v>
      </c>
      <c r="F110" s="688" t="s">
        <v>581</v>
      </c>
      <c r="G110" s="689" t="s">
        <v>477</v>
      </c>
      <c r="H110" s="684">
        <v>1</v>
      </c>
      <c r="I110" s="485"/>
      <c r="J110" s="486" t="str">
        <f t="shared" si="1"/>
        <v>INCLUDED</v>
      </c>
    </row>
    <row r="111" spans="1:10" ht="31.5">
      <c r="A111" s="415">
        <v>94</v>
      </c>
      <c r="B111" s="684"/>
      <c r="C111" s="684"/>
      <c r="D111" s="684" t="s">
        <v>554</v>
      </c>
      <c r="E111" s="687">
        <v>1000076813</v>
      </c>
      <c r="F111" s="688" t="s">
        <v>582</v>
      </c>
      <c r="G111" s="689" t="s">
        <v>477</v>
      </c>
      <c r="H111" s="684">
        <v>3</v>
      </c>
      <c r="I111" s="485"/>
      <c r="J111" s="486" t="str">
        <f t="shared" si="1"/>
        <v>INCLUDED</v>
      </c>
    </row>
    <row r="112" spans="1:10">
      <c r="A112" s="415">
        <v>95</v>
      </c>
      <c r="B112" s="684"/>
      <c r="C112" s="684"/>
      <c r="D112" s="684" t="s">
        <v>554</v>
      </c>
      <c r="E112" s="687">
        <v>1000076815</v>
      </c>
      <c r="F112" s="688" t="s">
        <v>583</v>
      </c>
      <c r="G112" s="689" t="s">
        <v>477</v>
      </c>
      <c r="H112" s="684">
        <v>3</v>
      </c>
      <c r="I112" s="485"/>
      <c r="J112" s="486" t="str">
        <f t="shared" si="1"/>
        <v>INCLUDED</v>
      </c>
    </row>
    <row r="113" spans="1:10">
      <c r="A113" s="415">
        <v>96</v>
      </c>
      <c r="B113" s="684"/>
      <c r="C113" s="684"/>
      <c r="D113" s="684" t="s">
        <v>554</v>
      </c>
      <c r="E113" s="687">
        <v>1000076817</v>
      </c>
      <c r="F113" s="688" t="s">
        <v>584</v>
      </c>
      <c r="G113" s="689" t="s">
        <v>477</v>
      </c>
      <c r="H113" s="684">
        <v>1</v>
      </c>
      <c r="I113" s="485"/>
      <c r="J113" s="486" t="str">
        <f t="shared" si="1"/>
        <v>INCLUDED</v>
      </c>
    </row>
    <row r="114" spans="1:10">
      <c r="A114" s="415">
        <v>97</v>
      </c>
      <c r="B114" s="684"/>
      <c r="C114" s="684"/>
      <c r="D114" s="684" t="s">
        <v>554</v>
      </c>
      <c r="E114" s="687">
        <v>1000076818</v>
      </c>
      <c r="F114" s="688" t="s">
        <v>585</v>
      </c>
      <c r="G114" s="689" t="s">
        <v>475</v>
      </c>
      <c r="H114" s="684">
        <v>10</v>
      </c>
      <c r="I114" s="485"/>
      <c r="J114" s="486" t="str">
        <f t="shared" si="1"/>
        <v>INCLUDED</v>
      </c>
    </row>
    <row r="115" spans="1:10">
      <c r="A115" s="415">
        <v>98</v>
      </c>
      <c r="B115" s="684"/>
      <c r="C115" s="684"/>
      <c r="D115" s="684" t="s">
        <v>554</v>
      </c>
      <c r="E115" s="687">
        <v>1000076812</v>
      </c>
      <c r="F115" s="688" t="s">
        <v>586</v>
      </c>
      <c r="G115" s="689" t="s">
        <v>475</v>
      </c>
      <c r="H115" s="684">
        <v>5</v>
      </c>
      <c r="I115" s="485"/>
      <c r="J115" s="486" t="str">
        <f t="shared" si="1"/>
        <v>INCLUDED</v>
      </c>
    </row>
    <row r="116" spans="1:10">
      <c r="A116" s="415">
        <v>99</v>
      </c>
      <c r="B116" s="684"/>
      <c r="C116" s="684"/>
      <c r="D116" s="684" t="s">
        <v>554</v>
      </c>
      <c r="E116" s="687">
        <v>1000076814</v>
      </c>
      <c r="F116" s="688" t="s">
        <v>587</v>
      </c>
      <c r="G116" s="689" t="s">
        <v>475</v>
      </c>
      <c r="H116" s="684">
        <v>3</v>
      </c>
      <c r="I116" s="485"/>
      <c r="J116" s="486" t="str">
        <f t="shared" si="1"/>
        <v>INCLUDED</v>
      </c>
    </row>
    <row r="117" spans="1:10">
      <c r="A117" s="415">
        <v>100</v>
      </c>
      <c r="B117" s="684"/>
      <c r="C117" s="684"/>
      <c r="D117" s="684" t="s">
        <v>554</v>
      </c>
      <c r="E117" s="687">
        <v>1000076809</v>
      </c>
      <c r="F117" s="688" t="s">
        <v>588</v>
      </c>
      <c r="G117" s="689" t="s">
        <v>478</v>
      </c>
      <c r="H117" s="684">
        <v>0.3</v>
      </c>
      <c r="I117" s="485"/>
      <c r="J117" s="486" t="str">
        <f t="shared" si="1"/>
        <v>INCLUDED</v>
      </c>
    </row>
    <row r="118" spans="1:10">
      <c r="A118" s="415">
        <v>101</v>
      </c>
      <c r="B118" s="684"/>
      <c r="C118" s="684"/>
      <c r="D118" s="684" t="s">
        <v>554</v>
      </c>
      <c r="E118" s="687">
        <v>1000066614</v>
      </c>
      <c r="F118" s="688" t="s">
        <v>590</v>
      </c>
      <c r="G118" s="689" t="s">
        <v>478</v>
      </c>
      <c r="H118" s="684">
        <v>0.18</v>
      </c>
      <c r="I118" s="485"/>
      <c r="J118" s="486" t="str">
        <f t="shared" si="1"/>
        <v>INCLUDED</v>
      </c>
    </row>
    <row r="119" spans="1:10">
      <c r="A119" s="415">
        <v>102</v>
      </c>
      <c r="B119" s="684"/>
      <c r="C119" s="684"/>
      <c r="D119" s="684" t="s">
        <v>554</v>
      </c>
      <c r="E119" s="687">
        <v>1000066612</v>
      </c>
      <c r="F119" s="688" t="s">
        <v>591</v>
      </c>
      <c r="G119" s="689" t="s">
        <v>475</v>
      </c>
      <c r="H119" s="684">
        <v>2</v>
      </c>
      <c r="I119" s="485"/>
      <c r="J119" s="486" t="str">
        <f t="shared" si="1"/>
        <v>INCLUDED</v>
      </c>
    </row>
    <row r="120" spans="1:10">
      <c r="A120" s="415">
        <v>103</v>
      </c>
      <c r="B120" s="684"/>
      <c r="C120" s="684"/>
      <c r="D120" s="684" t="s">
        <v>554</v>
      </c>
      <c r="E120" s="687">
        <v>1000066613</v>
      </c>
      <c r="F120" s="688" t="s">
        <v>592</v>
      </c>
      <c r="G120" s="689" t="s">
        <v>475</v>
      </c>
      <c r="H120" s="684">
        <v>1</v>
      </c>
      <c r="I120" s="485"/>
      <c r="J120" s="486" t="str">
        <f t="shared" si="1"/>
        <v>INCLUDED</v>
      </c>
    </row>
    <row r="121" spans="1:10">
      <c r="A121" s="415">
        <v>104</v>
      </c>
      <c r="B121" s="684"/>
      <c r="C121" s="684"/>
      <c r="D121" s="684" t="s">
        <v>555</v>
      </c>
      <c r="E121" s="687">
        <v>1000076810</v>
      </c>
      <c r="F121" s="688" t="s">
        <v>579</v>
      </c>
      <c r="G121" s="689" t="s">
        <v>478</v>
      </c>
      <c r="H121" s="684">
        <v>5</v>
      </c>
      <c r="I121" s="485"/>
      <c r="J121" s="486" t="str">
        <f t="shared" si="1"/>
        <v>INCLUDED</v>
      </c>
    </row>
    <row r="122" spans="1:10">
      <c r="A122" s="415">
        <v>105</v>
      </c>
      <c r="B122" s="684"/>
      <c r="C122" s="684"/>
      <c r="D122" s="684" t="s">
        <v>555</v>
      </c>
      <c r="E122" s="687">
        <v>1000076816</v>
      </c>
      <c r="F122" s="688" t="s">
        <v>580</v>
      </c>
      <c r="G122" s="689" t="s">
        <v>475</v>
      </c>
      <c r="H122" s="684">
        <v>1</v>
      </c>
      <c r="I122" s="485"/>
      <c r="J122" s="486" t="str">
        <f t="shared" si="1"/>
        <v>INCLUDED</v>
      </c>
    </row>
    <row r="123" spans="1:10">
      <c r="A123" s="415">
        <v>106</v>
      </c>
      <c r="B123" s="684"/>
      <c r="C123" s="684"/>
      <c r="D123" s="684" t="s">
        <v>555</v>
      </c>
      <c r="E123" s="687">
        <v>1000076811</v>
      </c>
      <c r="F123" s="688" t="s">
        <v>581</v>
      </c>
      <c r="G123" s="689" t="s">
        <v>477</v>
      </c>
      <c r="H123" s="684">
        <v>1</v>
      </c>
      <c r="I123" s="485"/>
      <c r="J123" s="486" t="str">
        <f t="shared" si="1"/>
        <v>INCLUDED</v>
      </c>
    </row>
    <row r="124" spans="1:10" ht="31.5">
      <c r="A124" s="415">
        <v>107</v>
      </c>
      <c r="B124" s="684"/>
      <c r="C124" s="684"/>
      <c r="D124" s="684" t="s">
        <v>555</v>
      </c>
      <c r="E124" s="687">
        <v>1000076813</v>
      </c>
      <c r="F124" s="688" t="s">
        <v>582</v>
      </c>
      <c r="G124" s="689" t="s">
        <v>477</v>
      </c>
      <c r="H124" s="684">
        <v>3</v>
      </c>
      <c r="I124" s="485"/>
      <c r="J124" s="486" t="str">
        <f t="shared" si="1"/>
        <v>INCLUDED</v>
      </c>
    </row>
    <row r="125" spans="1:10">
      <c r="A125" s="415">
        <v>108</v>
      </c>
      <c r="B125" s="684"/>
      <c r="C125" s="684"/>
      <c r="D125" s="684" t="s">
        <v>555</v>
      </c>
      <c r="E125" s="687">
        <v>1000076815</v>
      </c>
      <c r="F125" s="688" t="s">
        <v>583</v>
      </c>
      <c r="G125" s="689" t="s">
        <v>477</v>
      </c>
      <c r="H125" s="684">
        <v>100</v>
      </c>
      <c r="I125" s="485"/>
      <c r="J125" s="486" t="str">
        <f t="shared" si="1"/>
        <v>INCLUDED</v>
      </c>
    </row>
    <row r="126" spans="1:10">
      <c r="A126" s="415">
        <v>109</v>
      </c>
      <c r="B126" s="684"/>
      <c r="C126" s="684"/>
      <c r="D126" s="684" t="s">
        <v>555</v>
      </c>
      <c r="E126" s="687">
        <v>1000076817</v>
      </c>
      <c r="F126" s="688" t="s">
        <v>584</v>
      </c>
      <c r="G126" s="689" t="s">
        <v>477</v>
      </c>
      <c r="H126" s="684">
        <v>3</v>
      </c>
      <c r="I126" s="485"/>
      <c r="J126" s="486" t="str">
        <f t="shared" si="1"/>
        <v>INCLUDED</v>
      </c>
    </row>
    <row r="127" spans="1:10">
      <c r="A127" s="415">
        <v>110</v>
      </c>
      <c r="B127" s="684"/>
      <c r="C127" s="684"/>
      <c r="D127" s="684" t="s">
        <v>555</v>
      </c>
      <c r="E127" s="687">
        <v>1000076818</v>
      </c>
      <c r="F127" s="688" t="s">
        <v>585</v>
      </c>
      <c r="G127" s="689" t="s">
        <v>475</v>
      </c>
      <c r="H127" s="684">
        <v>10</v>
      </c>
      <c r="I127" s="485"/>
      <c r="J127" s="486" t="str">
        <f t="shared" si="1"/>
        <v>INCLUDED</v>
      </c>
    </row>
    <row r="128" spans="1:10">
      <c r="A128" s="415">
        <v>111</v>
      </c>
      <c r="B128" s="684"/>
      <c r="C128" s="684"/>
      <c r="D128" s="684" t="s">
        <v>555</v>
      </c>
      <c r="E128" s="687">
        <v>1000076812</v>
      </c>
      <c r="F128" s="688" t="s">
        <v>586</v>
      </c>
      <c r="G128" s="689" t="s">
        <v>475</v>
      </c>
      <c r="H128" s="684">
        <v>5</v>
      </c>
      <c r="I128" s="485"/>
      <c r="J128" s="486" t="str">
        <f t="shared" si="1"/>
        <v>INCLUDED</v>
      </c>
    </row>
    <row r="129" spans="1:11">
      <c r="A129" s="415">
        <v>112</v>
      </c>
      <c r="B129" s="684"/>
      <c r="C129" s="684"/>
      <c r="D129" s="684" t="s">
        <v>555</v>
      </c>
      <c r="E129" s="687">
        <v>1000076814</v>
      </c>
      <c r="F129" s="688" t="s">
        <v>587</v>
      </c>
      <c r="G129" s="689" t="s">
        <v>475</v>
      </c>
      <c r="H129" s="684">
        <v>3</v>
      </c>
      <c r="I129" s="485"/>
      <c r="J129" s="486" t="str">
        <f t="shared" si="1"/>
        <v>INCLUDED</v>
      </c>
    </row>
    <row r="130" spans="1:11">
      <c r="A130" s="415">
        <v>113</v>
      </c>
      <c r="B130" s="684"/>
      <c r="C130" s="684"/>
      <c r="D130" s="684" t="s">
        <v>555</v>
      </c>
      <c r="E130" s="687">
        <v>1000076809</v>
      </c>
      <c r="F130" s="688" t="s">
        <v>588</v>
      </c>
      <c r="G130" s="689" t="s">
        <v>478</v>
      </c>
      <c r="H130" s="684">
        <v>0.3</v>
      </c>
      <c r="I130" s="485"/>
      <c r="J130" s="486" t="str">
        <f t="shared" si="1"/>
        <v>INCLUDED</v>
      </c>
    </row>
    <row r="131" spans="1:11">
      <c r="A131" s="415">
        <v>114</v>
      </c>
      <c r="B131" s="684"/>
      <c r="C131" s="684"/>
      <c r="D131" s="684" t="s">
        <v>555</v>
      </c>
      <c r="E131" s="687">
        <v>1000023471</v>
      </c>
      <c r="F131" s="688" t="s">
        <v>589</v>
      </c>
      <c r="G131" s="689" t="s">
        <v>475</v>
      </c>
      <c r="H131" s="684">
        <v>1</v>
      </c>
      <c r="I131" s="485"/>
      <c r="J131" s="486" t="str">
        <f t="shared" si="1"/>
        <v>INCLUDED</v>
      </c>
    </row>
    <row r="132" spans="1:11">
      <c r="A132" s="415">
        <v>115</v>
      </c>
      <c r="B132" s="684"/>
      <c r="C132" s="684"/>
      <c r="D132" s="684" t="s">
        <v>555</v>
      </c>
      <c r="E132" s="687">
        <v>1000066614</v>
      </c>
      <c r="F132" s="688" t="s">
        <v>590</v>
      </c>
      <c r="G132" s="689" t="s">
        <v>478</v>
      </c>
      <c r="H132" s="684">
        <v>0.3</v>
      </c>
      <c r="I132" s="485"/>
      <c r="J132" s="486" t="str">
        <f t="shared" si="1"/>
        <v>INCLUDED</v>
      </c>
    </row>
    <row r="133" spans="1:11">
      <c r="A133" s="415">
        <v>116</v>
      </c>
      <c r="B133" s="684"/>
      <c r="C133" s="684"/>
      <c r="D133" s="684" t="s">
        <v>555</v>
      </c>
      <c r="E133" s="687">
        <v>1000066612</v>
      </c>
      <c r="F133" s="688" t="s">
        <v>591</v>
      </c>
      <c r="G133" s="689" t="s">
        <v>475</v>
      </c>
      <c r="H133" s="684">
        <v>5</v>
      </c>
      <c r="I133" s="485"/>
      <c r="J133" s="486" t="str">
        <f t="shared" si="1"/>
        <v>INCLUDED</v>
      </c>
    </row>
    <row r="134" spans="1:11">
      <c r="A134" s="415">
        <v>117</v>
      </c>
      <c r="B134" s="684"/>
      <c r="C134" s="684"/>
      <c r="D134" s="684" t="s">
        <v>555</v>
      </c>
      <c r="E134" s="687">
        <v>1000066613</v>
      </c>
      <c r="F134" s="688" t="s">
        <v>592</v>
      </c>
      <c r="G134" s="689" t="s">
        <v>475</v>
      </c>
      <c r="H134" s="684">
        <v>2</v>
      </c>
      <c r="I134" s="485"/>
      <c r="J134" s="486" t="str">
        <f t="shared" si="1"/>
        <v>INCLUDED</v>
      </c>
    </row>
    <row r="135" spans="1:11" ht="22.5" customHeight="1">
      <c r="A135" s="774"/>
      <c r="B135" s="775"/>
      <c r="C135" s="775"/>
      <c r="D135" s="775"/>
      <c r="E135" s="775"/>
      <c r="F135" s="775"/>
      <c r="G135" s="775"/>
      <c r="H135" s="775"/>
      <c r="I135" s="775"/>
      <c r="J135" s="776"/>
    </row>
    <row r="136" spans="1:11" ht="33" customHeight="1">
      <c r="A136" s="394"/>
      <c r="B136" s="765" t="s">
        <v>464</v>
      </c>
      <c r="C136" s="766"/>
      <c r="D136" s="766"/>
      <c r="E136" s="766"/>
      <c r="F136" s="766"/>
      <c r="G136" s="766"/>
      <c r="H136" s="767"/>
      <c r="I136" s="427"/>
      <c r="J136" s="653">
        <f>SUM(J18:J134)</f>
        <v>0</v>
      </c>
      <c r="K136" s="428"/>
    </row>
    <row r="137" spans="1:11" ht="57.75" customHeight="1">
      <c r="A137" s="393"/>
      <c r="B137" s="772" t="s">
        <v>338</v>
      </c>
      <c r="C137" s="772"/>
      <c r="D137" s="772"/>
      <c r="E137" s="772"/>
      <c r="F137" s="772"/>
      <c r="G137" s="772"/>
      <c r="H137" s="772"/>
      <c r="I137" s="772"/>
      <c r="J137" s="772"/>
      <c r="K137" s="428"/>
    </row>
    <row r="138" spans="1:11" ht="24.75" customHeight="1">
      <c r="B138" s="383"/>
      <c r="C138" s="383"/>
      <c r="D138" s="383"/>
      <c r="E138" s="383"/>
      <c r="F138" s="383"/>
      <c r="G138" s="383"/>
      <c r="H138" s="321"/>
      <c r="I138" s="383"/>
      <c r="J138" s="321"/>
      <c r="K138" s="428"/>
    </row>
    <row r="139" spans="1:11" s="429" customFormat="1" ht="16.5">
      <c r="B139" s="663" t="s">
        <v>307</v>
      </c>
      <c r="C139" s="749" t="str">
        <f>'Sch-1'!C141:D141</f>
        <v xml:space="preserve">  </v>
      </c>
      <c r="D139" s="745"/>
      <c r="G139" s="768" t="s">
        <v>309</v>
      </c>
      <c r="H139" s="768"/>
      <c r="I139" s="747" t="str">
        <f>'Sch-1'!K141</f>
        <v/>
      </c>
      <c r="J139" s="747"/>
    </row>
    <row r="140" spans="1:11" s="429" customFormat="1" ht="16.5">
      <c r="B140" s="663" t="s">
        <v>308</v>
      </c>
      <c r="C140" s="745" t="str">
        <f>'Sch-1'!C142:D142</f>
        <v/>
      </c>
      <c r="D140" s="745"/>
      <c r="G140" s="768" t="s">
        <v>124</v>
      </c>
      <c r="H140" s="768"/>
      <c r="I140" s="747" t="str">
        <f>'Sch-1'!K142</f>
        <v/>
      </c>
      <c r="J140" s="747"/>
    </row>
    <row r="141" spans="1:11" ht="16.5">
      <c r="B141" s="487"/>
      <c r="C141" s="488"/>
      <c r="D141" s="321"/>
      <c r="E141" s="489"/>
      <c r="F141" s="490"/>
      <c r="G141" s="321"/>
      <c r="H141" s="483"/>
      <c r="I141" s="428"/>
      <c r="J141" s="483"/>
      <c r="K141" s="428"/>
    </row>
    <row r="142" spans="1:11" ht="16.5">
      <c r="B142" s="491"/>
      <c r="C142" s="492"/>
      <c r="D142" s="491"/>
      <c r="E142" s="489"/>
      <c r="F142" s="490"/>
      <c r="G142" s="491"/>
      <c r="H142" s="483"/>
      <c r="I142" s="428"/>
      <c r="J142" s="483"/>
      <c r="K142" s="428"/>
    </row>
  </sheetData>
  <sheetProtection algorithmName="SHA-512" hashValue="fdXu46zO8zuopTn7oEwwelIjUrQ8kydVjQAGlxKi4T99Sa6LfiBlm6ZpbvY76q9NeNlLoVnVfY/6RT3EFEUl1Q==" saltValue="4P9oJSNYmFVzzkwSHvxsMg==" spinCount="100000" sheet="1" formatColumns="0" formatRows="0" selectLockedCells="1"/>
  <customSheetViews>
    <customSheetView guid="{89CB4E6A-722E-4E39-885D-E2A6D0D08321}" scale="70" showPageBreaks="1" fitToPage="1" printArea="1" view="pageBreakPreview">
      <selection activeCell="I17" sqref="I17"/>
      <pageMargins left="0.45" right="0.45" top="0.75" bottom="0.5" header="0.3" footer="0.3"/>
      <printOptions horizontalCentered="1"/>
      <pageSetup paperSize="9" scale="55" fitToHeight="0" orientation="landscape" r:id="rId1"/>
      <headerFooter>
        <oddHeader>&amp;RSchedule-2Page &amp;P of &amp;N</oddHeader>
      </headerFooter>
    </customSheetView>
    <customSheetView guid="{915C64AD-BD67-44F0-9117-5B9D998BA799}" scale="80" showPageBreaks="1" printArea="1" view="pageBreakPreview">
      <selection activeCell="I17" sqref="I17"/>
      <pageMargins left="0.45" right="0.45" top="0.75" bottom="0.5" header="0.3" footer="0.3"/>
      <printOptions horizontalCentered="1"/>
      <pageSetup paperSize="9" scale="62" orientation="landscape" r:id="rId2"/>
      <headerFooter>
        <oddHeader>&amp;RSchedule-2Page &amp;P of &amp;N</oddHeader>
      </headerFooter>
    </customSheetView>
    <customSheetView guid="{18EA11B4-BD82-47BF-99FA-7AB19BF74D0B}" scale="80" showPageBreaks="1" printArea="1" view="pageBreakPreview" topLeftCell="A4">
      <selection activeCell="I18" sqref="I18"/>
      <pageMargins left="0.45" right="0.45" top="0.75" bottom="0.5" header="0.3" footer="0.3"/>
      <printOptions horizontalCentered="1"/>
      <pageSetup paperSize="9" scale="62" orientation="landscape" r:id="rId3"/>
      <headerFooter>
        <oddHeader>&amp;RSchedule-2Page &amp;P of &amp;N</oddHeader>
      </headerFooter>
    </customSheetView>
    <customSheetView guid="{CCA37BAE-906F-43D5-9FD9-B13563E4B9D7}" showPageBreaks="1" printArea="1" view="pageBreakPreview" topLeftCell="A191">
      <selection activeCell="I201" sqref="I201:I202"/>
      <pageMargins left="0.45" right="0.45" top="0.75" bottom="0.5" header="0.3" footer="0.3"/>
      <printOptions horizontalCentered="1"/>
      <pageSetup paperSize="9" scale="62" orientation="landscape" r:id="rId4"/>
      <headerFooter>
        <oddHeader>&amp;RSchedule-2Page &amp;P of &amp;N</oddHeader>
      </headerFooter>
    </customSheetView>
    <customSheetView guid="{99CA2F10-F926-46DC-8609-4EAE5B9F3585}" showPageBreaks="1" printArea="1" view="pageBreakPreview" topLeftCell="A424">
      <selection activeCell="I435" sqref="I435"/>
      <pageMargins left="0.45" right="0.45" top="0.75" bottom="0.5" header="0.3" footer="0.3"/>
      <printOptions horizontalCentered="1"/>
      <pageSetup paperSize="9" scale="62" orientation="landscape" r:id="rId5"/>
      <headerFooter>
        <oddHeader>&amp;RSchedule-2Page &amp;P of &amp;N</oddHeader>
      </headerFooter>
    </customSheetView>
    <customSheetView guid="{63D51328-7CBC-4A1E-B96D-BAE91416501B}" scale="80" showPageBreaks="1" printArea="1" view="pageBreakPreview" topLeftCell="A105">
      <selection activeCell="D126" sqref="D126"/>
      <pageMargins left="0.45" right="0.45" top="0.75" bottom="0.5" header="0.3" footer="0.3"/>
      <printOptions horizontalCentered="1"/>
      <pageSetup paperSize="9" scale="62" orientation="landscape" r:id="rId6"/>
      <headerFooter>
        <oddHeader>&amp;RSchedule-2Page &amp;P of &amp;N</oddHeader>
      </headerFooter>
    </customSheetView>
    <customSheetView guid="{3C00DDA0-7DDE-4169-A739-550DAF5DCF8D}" scale="80" showPageBreaks="1" printArea="1" view="pageBreakPreview" topLeftCell="A16">
      <selection activeCell="A16" sqref="A16"/>
      <pageMargins left="0.7" right="0.7" top="0.75" bottom="0.75" header="0.3" footer="0.3"/>
      <pageSetup paperSize="9" scale="63" orientation="landscape" r:id="rId7"/>
    </customSheetView>
    <customSheetView guid="{357C9841-BEC3-434B-AC63-C04FB4321BA3}" scale="80" showPageBreaks="1" printArea="1" hiddenColumns="1" view="pageBreakPreview" topLeftCell="A772">
      <selection activeCell="D782" sqref="D782"/>
      <colBreaks count="1" manualBreakCount="1">
        <brk id="11" max="1048575" man="1"/>
      </colBreaks>
      <pageMargins left="0.7" right="0.7" top="0.75" bottom="0.75" header="0.3" footer="0.3"/>
      <pageSetup paperSize="9" scale="63" orientation="landscape" r:id="rId8"/>
    </customSheetView>
    <customSheetView guid="{B96E710B-6DD7-4DE1-95AB-C9EE060CD030}" scale="80" showPageBreaks="1" printArea="1" view="pageBreakPreview" topLeftCell="A105">
      <selection activeCell="D126" sqref="D126"/>
      <pageMargins left="0.45" right="0.45" top="0.75" bottom="0.5" header="0.3" footer="0.3"/>
      <printOptions horizontalCentered="1"/>
      <pageSetup paperSize="9" scale="62" orientation="landscape" r:id="rId9"/>
      <headerFooter>
        <oddHeader>&amp;RSchedule-2Page &amp;P of &amp;N</oddHeader>
      </headerFooter>
    </customSheetView>
    <customSheetView guid="{A58DB4DF-40C7-4BEB-B85E-6BD6F54941CF}" scale="80" showPageBreaks="1" printArea="1" view="pageBreakPreview">
      <selection activeCell="I17" sqref="I17"/>
      <pageMargins left="0.45" right="0.45" top="0.75" bottom="0.5" header="0.3" footer="0.3"/>
      <printOptions horizontalCentered="1"/>
      <pageSetup paperSize="9" scale="62" orientation="landscape" r:id="rId10"/>
      <headerFooter>
        <oddHeader>&amp;RSchedule-2Page &amp;P of &amp;N</oddHeader>
      </headerFooter>
    </customSheetView>
    <customSheetView guid="{889C3D82-0A24-4765-A688-A80A782F5056}" showPageBreaks="1" fitToPage="1" printArea="1" view="pageBreakPreview">
      <selection activeCell="I170" sqref="I170"/>
      <pageMargins left="0.45" right="0.45" top="0.75" bottom="0.5" header="0.3" footer="0.3"/>
      <printOptions horizontalCentered="1"/>
      <pageSetup paperSize="9" scale="55" fitToHeight="0" orientation="landscape" r:id="rId11"/>
      <headerFooter>
        <oddHeader>&amp;RSchedule-2Page &amp;P of &amp;N</oddHeader>
      </headerFooter>
    </customSheetView>
  </customSheetViews>
  <mergeCells count="22">
    <mergeCell ref="N3:O3"/>
    <mergeCell ref="A4:J4"/>
    <mergeCell ref="A3:J3"/>
    <mergeCell ref="C140:D140"/>
    <mergeCell ref="B137:J137"/>
    <mergeCell ref="C139:D139"/>
    <mergeCell ref="I139:J139"/>
    <mergeCell ref="A6:B6"/>
    <mergeCell ref="I14:J14"/>
    <mergeCell ref="A7:F7"/>
    <mergeCell ref="A8:G8"/>
    <mergeCell ref="C10:E10"/>
    <mergeCell ref="C9:E9"/>
    <mergeCell ref="A135:J135"/>
    <mergeCell ref="C12:E12"/>
    <mergeCell ref="C11:E11"/>
    <mergeCell ref="A13:J13"/>
    <mergeCell ref="B136:H136"/>
    <mergeCell ref="G140:H140"/>
    <mergeCell ref="G139:H139"/>
    <mergeCell ref="I140:J140"/>
    <mergeCell ref="B17:G17"/>
  </mergeCells>
  <dataValidations count="2">
    <dataValidation type="decimal" operator="greaterThan" allowBlank="1" showInputMessage="1" showErrorMessage="1" error="Enter only Numeric value greater than zero or leave the cell blank !" sqref="I64719:I64720" xr:uid="{00000000-0002-0000-0500-000000000000}">
      <formula1>0</formula1>
    </dataValidation>
    <dataValidation type="decimal" operator="greaterThanOrEqual" allowBlank="1" showInputMessage="1" showErrorMessage="1" sqref="I18:I134" xr:uid="{00000000-0002-0000-0500-000001000000}">
      <formula1>0</formula1>
    </dataValidation>
  </dataValidations>
  <printOptions horizontalCentered="1"/>
  <pageMargins left="0.45" right="0.45" top="0.75" bottom="0.5" header="0.3" footer="0.3"/>
  <pageSetup paperSize="9" scale="57" fitToHeight="0" orientation="landscape" r:id="rId12"/>
  <headerFooter>
    <oddHeader>&amp;RSchedule-2Page &amp;P of &amp;N</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3">
    <pageSetUpPr fitToPage="1"/>
  </sheetPr>
  <dimension ref="A1:AA135"/>
  <sheetViews>
    <sheetView view="pageBreakPreview" topLeftCell="A71" zoomScale="80" zoomScaleNormal="80" zoomScaleSheetLayoutView="80" workbookViewId="0">
      <selection activeCell="K18" sqref="K18:K124"/>
    </sheetView>
  </sheetViews>
  <sheetFormatPr defaultColWidth="38.5703125" defaultRowHeight="15.75"/>
  <cols>
    <col min="1" max="1" width="7.85546875" style="19" customWidth="1"/>
    <col min="2" max="2" width="26.42578125" style="378" customWidth="1"/>
    <col min="3" max="3" width="18.5703125" style="378" customWidth="1"/>
    <col min="4" max="4" width="13.85546875" style="378" customWidth="1"/>
    <col min="5" max="5" width="15.7109375" style="378" customWidth="1"/>
    <col min="6" max="6" width="13.85546875" style="378" customWidth="1"/>
    <col min="7" max="7" width="17" style="378" customWidth="1"/>
    <col min="8" max="8" width="79.42578125" style="8" customWidth="1"/>
    <col min="9" max="9" width="8.7109375" style="9" customWidth="1"/>
    <col min="10" max="10" width="10.5703125" style="416" customWidth="1"/>
    <col min="11" max="11" width="16.140625" style="9" customWidth="1"/>
    <col min="12" max="12" width="24" style="9" customWidth="1"/>
    <col min="13" max="13" width="9.140625" style="7" hidden="1" customWidth="1"/>
    <col min="14" max="14" width="16.42578125" style="3" hidden="1" customWidth="1"/>
    <col min="15" max="15" width="15.85546875" style="3" hidden="1" customWidth="1"/>
    <col min="16" max="16" width="16.42578125" style="4" hidden="1" customWidth="1"/>
    <col min="17" max="17" width="16.85546875" style="3" hidden="1" customWidth="1"/>
    <col min="18" max="18" width="14.5703125" style="7" hidden="1" customWidth="1"/>
    <col min="19" max="27" width="9.140625" style="7" customWidth="1"/>
    <col min="28" max="239" width="9.140625" style="3" customWidth="1"/>
    <col min="240" max="240" width="12.5703125" style="3" customWidth="1"/>
    <col min="241" max="241" width="73.42578125" style="3" customWidth="1"/>
    <col min="242" max="242" width="8.7109375" style="3" customWidth="1"/>
    <col min="243" max="243" width="10.5703125" style="3" customWidth="1"/>
    <col min="244" max="244" width="14.5703125" style="3" customWidth="1"/>
    <col min="245" max="16384" width="38.5703125" style="3"/>
  </cols>
  <sheetData>
    <row r="1" spans="1:27" ht="24.75" customHeight="1">
      <c r="A1" s="17" t="str">
        <f>Cover!B3</f>
        <v>CC/NT/W-TW/DOM/A04/25/06315</v>
      </c>
      <c r="B1" s="376"/>
      <c r="C1" s="376"/>
      <c r="D1" s="376"/>
      <c r="E1" s="376"/>
      <c r="F1" s="376"/>
      <c r="G1" s="376"/>
      <c r="H1" s="360"/>
      <c r="I1" s="6"/>
      <c r="J1" s="6"/>
      <c r="K1" s="1"/>
      <c r="L1" s="2" t="s">
        <v>17</v>
      </c>
    </row>
    <row r="2" spans="1:27">
      <c r="A2" s="18"/>
      <c r="B2" s="377"/>
      <c r="C2" s="377"/>
      <c r="D2" s="377"/>
      <c r="E2" s="377"/>
      <c r="F2" s="377"/>
      <c r="G2" s="377"/>
      <c r="H2" s="354"/>
      <c r="I2" s="4"/>
      <c r="J2" s="4"/>
      <c r="K2" s="3"/>
      <c r="L2" s="3"/>
    </row>
    <row r="3" spans="1:27" ht="80.25" customHeight="1">
      <c r="A3" s="771" t="str">
        <f>Cover!$B$2</f>
        <v xml:space="preserve">Tower Package TW03 for Zing-Zingbar to Sissu portion of ±350 KV HVDC Pang-Kaithal Transmission Line associated with Transmission system for evacuation of RE power from renewable energy parks in Leh (5 GW Leh-Kaithal transmission corridor)
</v>
      </c>
      <c r="B3" s="771"/>
      <c r="C3" s="771"/>
      <c r="D3" s="771"/>
      <c r="E3" s="771"/>
      <c r="F3" s="771"/>
      <c r="G3" s="771"/>
      <c r="H3" s="771"/>
      <c r="I3" s="771"/>
      <c r="J3" s="771"/>
      <c r="K3" s="771"/>
      <c r="L3" s="771"/>
    </row>
    <row r="4" spans="1:27" ht="16.5">
      <c r="A4" s="779" t="s">
        <v>19</v>
      </c>
      <c r="B4" s="779"/>
      <c r="C4" s="779"/>
      <c r="D4" s="779"/>
      <c r="E4" s="779"/>
      <c r="F4" s="779"/>
      <c r="G4" s="779"/>
      <c r="H4" s="779"/>
      <c r="I4" s="779"/>
      <c r="J4" s="779"/>
      <c r="K4" s="779"/>
      <c r="L4" s="779"/>
    </row>
    <row r="6" spans="1:27" ht="21.75" customHeight="1">
      <c r="A6" s="685" t="s">
        <v>339</v>
      </c>
      <c r="B6" s="4"/>
      <c r="C6" s="4"/>
      <c r="D6" s="4"/>
      <c r="E6" s="4"/>
    </row>
    <row r="7" spans="1:27" ht="21" customHeight="1">
      <c r="A7" s="762">
        <f>'Sch-1'!A7</f>
        <v>0</v>
      </c>
      <c r="B7" s="762"/>
      <c r="C7" s="762"/>
      <c r="D7" s="762"/>
      <c r="E7" s="762"/>
      <c r="F7" s="379"/>
      <c r="G7" s="379"/>
      <c r="H7" s="361"/>
      <c r="I7" s="10" t="s">
        <v>1</v>
      </c>
      <c r="J7" s="417"/>
      <c r="K7" s="3"/>
      <c r="L7" s="3"/>
    </row>
    <row r="8" spans="1:27" ht="22.5" customHeight="1">
      <c r="A8" s="759" t="str">
        <f>"Bidder’s Name and Address  (" &amp; MID('Names of Bidder'!A9,9, 20) &amp; ") :"</f>
        <v>Bidder’s Name and Address  (Sole Bidder) :</v>
      </c>
      <c r="B8" s="759"/>
      <c r="C8" s="759"/>
      <c r="D8" s="397"/>
      <c r="E8" s="397"/>
      <c r="F8" s="461"/>
      <c r="G8" s="461"/>
      <c r="H8" s="461"/>
      <c r="I8" s="11" t="str">
        <f>'Sch-1'!K8</f>
        <v>Contract Services</v>
      </c>
      <c r="J8" s="461"/>
      <c r="K8" s="3"/>
      <c r="L8" s="3"/>
    </row>
    <row r="9" spans="1:27" ht="24.75" customHeight="1">
      <c r="A9" s="418" t="s">
        <v>12</v>
      </c>
      <c r="B9" s="762"/>
      <c r="C9" s="762"/>
      <c r="D9" s="375"/>
      <c r="E9" s="375"/>
      <c r="F9" s="362"/>
      <c r="G9" s="362"/>
      <c r="H9" s="362"/>
      <c r="I9" s="11" t="str">
        <f>'Sch-1'!K9</f>
        <v>Power Grid Corporation of India Ltd.,</v>
      </c>
      <c r="J9" s="4"/>
      <c r="K9" s="3"/>
      <c r="L9" s="3"/>
    </row>
    <row r="10" spans="1:27" ht="21" customHeight="1">
      <c r="A10" s="418" t="s">
        <v>11</v>
      </c>
      <c r="B10" s="761"/>
      <c r="C10" s="761"/>
      <c r="D10" s="375"/>
      <c r="E10" s="375"/>
      <c r="F10" s="362"/>
      <c r="G10" s="362"/>
      <c r="H10" s="362"/>
      <c r="I10" s="11" t="str">
        <f>'Sch-1'!K10</f>
        <v>"Saudamini", Plot No.-2</v>
      </c>
      <c r="J10" s="4"/>
      <c r="K10" s="3"/>
      <c r="L10" s="3"/>
    </row>
    <row r="11" spans="1:27" ht="20.25" customHeight="1">
      <c r="A11" s="375"/>
      <c r="B11" s="761"/>
      <c r="C11" s="761"/>
      <c r="D11" s="375"/>
      <c r="E11" s="375"/>
      <c r="F11" s="362"/>
      <c r="G11" s="362"/>
      <c r="H11" s="362"/>
      <c r="I11" s="11" t="str">
        <f>'Sch-1'!K11</f>
        <v xml:space="preserve">Sector-29, </v>
      </c>
      <c r="J11" s="4"/>
      <c r="K11" s="3"/>
      <c r="L11" s="3"/>
    </row>
    <row r="12" spans="1:27" ht="21" customHeight="1">
      <c r="A12" s="375"/>
      <c r="B12" s="761"/>
      <c r="C12" s="761"/>
      <c r="D12" s="375"/>
      <c r="E12" s="375"/>
      <c r="F12" s="362"/>
      <c r="G12" s="362"/>
      <c r="H12" s="362"/>
      <c r="I12" s="11" t="str">
        <f>'Sch-1'!K12</f>
        <v>Gurgaon (Haryana) - 122001</v>
      </c>
      <c r="J12" s="4"/>
      <c r="K12" s="3"/>
      <c r="L12" s="3"/>
    </row>
    <row r="13" spans="1:27">
      <c r="A13" s="20"/>
      <c r="B13" s="380"/>
      <c r="C13" s="380"/>
      <c r="D13" s="380"/>
      <c r="E13" s="380"/>
      <c r="F13" s="380"/>
      <c r="G13" s="380"/>
      <c r="H13" s="362"/>
      <c r="I13" s="235"/>
      <c r="J13" s="375"/>
      <c r="K13" s="11"/>
      <c r="L13" s="3"/>
    </row>
    <row r="14" spans="1:27" ht="24.75" customHeight="1" thickBot="1">
      <c r="A14" s="660" t="s">
        <v>21</v>
      </c>
      <c r="B14" s="660"/>
      <c r="C14" s="660"/>
      <c r="D14" s="660"/>
      <c r="E14" s="660"/>
      <c r="F14" s="660"/>
      <c r="G14" s="660"/>
      <c r="H14" s="660"/>
      <c r="I14" s="660"/>
      <c r="J14" s="660"/>
      <c r="K14" s="773" t="s">
        <v>344</v>
      </c>
      <c r="L14" s="773"/>
    </row>
    <row r="15" spans="1:27" s="669" customFormat="1" ht="125.25" customHeight="1">
      <c r="A15" s="667" t="s">
        <v>7</v>
      </c>
      <c r="B15" s="432" t="s">
        <v>274</v>
      </c>
      <c r="C15" s="667" t="s">
        <v>25</v>
      </c>
      <c r="D15" s="664" t="s">
        <v>311</v>
      </c>
      <c r="E15" s="664" t="s">
        <v>466</v>
      </c>
      <c r="F15" s="664" t="s">
        <v>301</v>
      </c>
      <c r="G15" s="664" t="s">
        <v>465</v>
      </c>
      <c r="H15" s="432" t="s">
        <v>15</v>
      </c>
      <c r="I15" s="433" t="s">
        <v>9</v>
      </c>
      <c r="J15" s="433" t="s">
        <v>16</v>
      </c>
      <c r="K15" s="432" t="s">
        <v>23</v>
      </c>
      <c r="L15" s="432" t="s">
        <v>24</v>
      </c>
      <c r="M15" s="668"/>
      <c r="N15" s="665" t="s">
        <v>334</v>
      </c>
      <c r="O15" s="666" t="s">
        <v>335</v>
      </c>
      <c r="P15" s="665" t="s">
        <v>332</v>
      </c>
      <c r="Q15" s="665" t="s">
        <v>333</v>
      </c>
      <c r="R15" s="668"/>
      <c r="S15" s="668"/>
      <c r="T15" s="668"/>
      <c r="U15" s="668"/>
      <c r="V15" s="668"/>
      <c r="W15" s="668"/>
      <c r="X15" s="668"/>
      <c r="Y15" s="668"/>
      <c r="Z15" s="668"/>
      <c r="AA15" s="668"/>
    </row>
    <row r="16" spans="1:27" s="396" customFormat="1" ht="16.5">
      <c r="A16" s="15">
        <v>1</v>
      </c>
      <c r="B16" s="359">
        <v>6</v>
      </c>
      <c r="C16" s="359">
        <v>7</v>
      </c>
      <c r="D16" s="664">
        <v>8</v>
      </c>
      <c r="E16" s="664">
        <v>9</v>
      </c>
      <c r="F16" s="664">
        <v>10</v>
      </c>
      <c r="G16" s="664">
        <v>11</v>
      </c>
      <c r="H16" s="359">
        <v>12</v>
      </c>
      <c r="I16" s="15">
        <v>13</v>
      </c>
      <c r="J16" s="15">
        <v>14</v>
      </c>
      <c r="K16" s="15">
        <v>15</v>
      </c>
      <c r="L16" s="15" t="s">
        <v>312</v>
      </c>
      <c r="M16" s="395"/>
      <c r="R16" s="395"/>
      <c r="S16" s="395"/>
      <c r="T16" s="395"/>
      <c r="U16" s="395"/>
      <c r="V16" s="395"/>
      <c r="W16" s="395"/>
      <c r="X16" s="395"/>
      <c r="Y16" s="395"/>
      <c r="Z16" s="395"/>
      <c r="AA16" s="395"/>
    </row>
    <row r="17" spans="1:27" s="681" customFormat="1" ht="15.6" customHeight="1">
      <c r="A17" s="675"/>
      <c r="B17" s="754"/>
      <c r="C17" s="755"/>
      <c r="D17" s="679"/>
      <c r="E17" s="679"/>
      <c r="F17" s="679"/>
      <c r="G17" s="679"/>
      <c r="H17" s="675"/>
      <c r="I17" s="673"/>
      <c r="J17" s="673"/>
      <c r="K17" s="673"/>
      <c r="L17" s="673"/>
      <c r="M17" s="680"/>
      <c r="R17" s="680"/>
      <c r="S17" s="680"/>
      <c r="T17" s="680"/>
      <c r="U17" s="680"/>
      <c r="V17" s="680"/>
      <c r="W17" s="680"/>
      <c r="X17" s="680"/>
      <c r="Y17" s="680"/>
      <c r="Z17" s="680"/>
      <c r="AA17" s="680"/>
    </row>
    <row r="18" spans="1:27" ht="31.5">
      <c r="A18" s="654">
        <v>1</v>
      </c>
      <c r="B18" s="684" t="s">
        <v>595</v>
      </c>
      <c r="C18" s="684">
        <v>100032650</v>
      </c>
      <c r="D18" s="684">
        <v>998344</v>
      </c>
      <c r="E18" s="495"/>
      <c r="F18" s="484">
        <v>18</v>
      </c>
      <c r="G18" s="494"/>
      <c r="H18" s="478" t="s">
        <v>612</v>
      </c>
      <c r="I18" s="484" t="s">
        <v>478</v>
      </c>
      <c r="J18" s="484">
        <v>10</v>
      </c>
      <c r="K18" s="485"/>
      <c r="L18" s="493" t="str">
        <f t="shared" ref="L18:L81" si="0">IF(K18=0, "INCLUDED", IF(ISERROR(J18*K18), K18, J18*K18))</f>
        <v>INCLUDED</v>
      </c>
      <c r="M18" s="460">
        <f t="shared" ref="M18" si="1">IF(L18="Included",0,L18)</f>
        <v>0</v>
      </c>
      <c r="N18" s="409">
        <f>IF( G18="",F18*(IF(L18="Included",0,L18))/100,G18*(IF(L18="Included",0,L18)))</f>
        <v>0</v>
      </c>
      <c r="O18" s="563">
        <f>Discount!$J$36</f>
        <v>0</v>
      </c>
      <c r="P18" s="409">
        <f>O18*M18</f>
        <v>0</v>
      </c>
      <c r="Q18" s="410">
        <f>IF(G18="",F18*P18/100,G18*P18)</f>
        <v>0</v>
      </c>
      <c r="R18" s="659">
        <f>K18*J18</f>
        <v>0</v>
      </c>
      <c r="S18" s="237"/>
      <c r="T18" s="237"/>
      <c r="U18" s="237"/>
      <c r="V18" s="237"/>
      <c r="W18" s="237"/>
    </row>
    <row r="19" spans="1:27" ht="37.5" customHeight="1">
      <c r="A19" s="654">
        <v>2</v>
      </c>
      <c r="B19" s="684" t="s">
        <v>595</v>
      </c>
      <c r="C19" s="684">
        <v>100032651</v>
      </c>
      <c r="D19" s="684">
        <v>998344</v>
      </c>
      <c r="E19" s="495"/>
      <c r="F19" s="484">
        <v>18</v>
      </c>
      <c r="G19" s="494"/>
      <c r="H19" s="478" t="s">
        <v>613</v>
      </c>
      <c r="I19" s="484" t="s">
        <v>478</v>
      </c>
      <c r="J19" s="484">
        <v>38</v>
      </c>
      <c r="K19" s="485"/>
      <c r="L19" s="493" t="str">
        <f t="shared" si="0"/>
        <v>INCLUDED</v>
      </c>
      <c r="M19" s="460">
        <f t="shared" ref="M19:M82" si="2">IF(L19="Included",0,L19)</f>
        <v>0</v>
      </c>
      <c r="N19" s="409">
        <f t="shared" ref="N19:N82" si="3">IF( G19="",F19*(IF(L19="Included",0,L19))/100,G19*(IF(L19="Included",0,L19)))</f>
        <v>0</v>
      </c>
      <c r="O19" s="563">
        <f>Discount!$J$36</f>
        <v>0</v>
      </c>
      <c r="P19" s="409">
        <f t="shared" ref="P19:P82" si="4">O19*M19</f>
        <v>0</v>
      </c>
      <c r="Q19" s="410">
        <f t="shared" ref="Q19:Q82" si="5">IF(G19="",F19*P19/100,G19*P19)</f>
        <v>0</v>
      </c>
      <c r="R19" s="659">
        <f t="shared" ref="R19:R82" si="6">K19*J19</f>
        <v>0</v>
      </c>
      <c r="S19" s="237"/>
      <c r="T19" s="237"/>
      <c r="U19" s="237"/>
      <c r="V19" s="237"/>
      <c r="W19" s="237"/>
    </row>
    <row r="20" spans="1:27">
      <c r="A20" s="654">
        <v>3</v>
      </c>
      <c r="B20" s="684" t="s">
        <v>595</v>
      </c>
      <c r="C20" s="684">
        <v>100001243</v>
      </c>
      <c r="D20" s="684">
        <v>998344</v>
      </c>
      <c r="E20" s="495"/>
      <c r="F20" s="484">
        <v>18</v>
      </c>
      <c r="G20" s="494"/>
      <c r="H20" s="478" t="s">
        <v>479</v>
      </c>
      <c r="I20" s="484" t="s">
        <v>478</v>
      </c>
      <c r="J20" s="484">
        <v>48</v>
      </c>
      <c r="K20" s="485"/>
      <c r="L20" s="493" t="str">
        <f t="shared" si="0"/>
        <v>INCLUDED</v>
      </c>
      <c r="M20" s="460">
        <f t="shared" si="2"/>
        <v>0</v>
      </c>
      <c r="N20" s="409">
        <f t="shared" si="3"/>
        <v>0</v>
      </c>
      <c r="O20" s="563">
        <f>Discount!$J$36</f>
        <v>0</v>
      </c>
      <c r="P20" s="409">
        <f t="shared" si="4"/>
        <v>0</v>
      </c>
      <c r="Q20" s="410">
        <f t="shared" si="5"/>
        <v>0</v>
      </c>
      <c r="R20" s="659">
        <f t="shared" si="6"/>
        <v>0</v>
      </c>
      <c r="S20" s="237"/>
      <c r="T20" s="237"/>
      <c r="U20" s="237"/>
      <c r="V20" s="237"/>
      <c r="W20" s="237"/>
    </row>
    <row r="21" spans="1:27" ht="47.25">
      <c r="A21" s="654">
        <v>4</v>
      </c>
      <c r="B21" s="684" t="s">
        <v>595</v>
      </c>
      <c r="C21" s="684">
        <v>100056953</v>
      </c>
      <c r="D21" s="684">
        <v>998344</v>
      </c>
      <c r="E21" s="495"/>
      <c r="F21" s="484">
        <v>18</v>
      </c>
      <c r="G21" s="494"/>
      <c r="H21" s="478" t="s">
        <v>614</v>
      </c>
      <c r="I21" s="484" t="s">
        <v>478</v>
      </c>
      <c r="J21" s="484">
        <v>48</v>
      </c>
      <c r="K21" s="485"/>
      <c r="L21" s="493" t="str">
        <f t="shared" si="0"/>
        <v>INCLUDED</v>
      </c>
      <c r="M21" s="460">
        <f t="shared" si="2"/>
        <v>0</v>
      </c>
      <c r="N21" s="409">
        <f t="shared" si="3"/>
        <v>0</v>
      </c>
      <c r="O21" s="563">
        <f>Discount!$J$36</f>
        <v>0</v>
      </c>
      <c r="P21" s="409">
        <f t="shared" si="4"/>
        <v>0</v>
      </c>
      <c r="Q21" s="410">
        <f t="shared" si="5"/>
        <v>0</v>
      </c>
      <c r="R21" s="659">
        <f t="shared" si="6"/>
        <v>0</v>
      </c>
      <c r="S21" s="237"/>
      <c r="T21" s="237"/>
      <c r="U21" s="237"/>
      <c r="V21" s="237"/>
      <c r="W21" s="237"/>
    </row>
    <row r="22" spans="1:27" ht="31.5">
      <c r="A22" s="654">
        <v>5</v>
      </c>
      <c r="B22" s="684" t="s">
        <v>519</v>
      </c>
      <c r="C22" s="684">
        <v>100001244</v>
      </c>
      <c r="D22" s="684">
        <v>998342</v>
      </c>
      <c r="E22" s="495"/>
      <c r="F22" s="484">
        <v>18</v>
      </c>
      <c r="G22" s="494"/>
      <c r="H22" s="478" t="s">
        <v>480</v>
      </c>
      <c r="I22" s="484" t="s">
        <v>475</v>
      </c>
      <c r="J22" s="484">
        <v>2</v>
      </c>
      <c r="K22" s="485"/>
      <c r="L22" s="493" t="str">
        <f t="shared" si="0"/>
        <v>INCLUDED</v>
      </c>
      <c r="M22" s="460">
        <f t="shared" si="2"/>
        <v>0</v>
      </c>
      <c r="N22" s="409">
        <f t="shared" si="3"/>
        <v>0</v>
      </c>
      <c r="O22" s="563">
        <f>Discount!$J$36</f>
        <v>0</v>
      </c>
      <c r="P22" s="409">
        <f t="shared" si="4"/>
        <v>0</v>
      </c>
      <c r="Q22" s="410">
        <f t="shared" si="5"/>
        <v>0</v>
      </c>
      <c r="R22" s="659">
        <f t="shared" si="6"/>
        <v>0</v>
      </c>
      <c r="S22" s="237"/>
      <c r="T22" s="237"/>
      <c r="U22" s="237"/>
      <c r="V22" s="237"/>
      <c r="W22" s="237"/>
    </row>
    <row r="23" spans="1:27">
      <c r="A23" s="654">
        <v>6</v>
      </c>
      <c r="B23" s="684" t="s">
        <v>519</v>
      </c>
      <c r="C23" s="684">
        <v>100001245</v>
      </c>
      <c r="D23" s="684">
        <v>998342</v>
      </c>
      <c r="E23" s="495"/>
      <c r="F23" s="484">
        <v>18</v>
      </c>
      <c r="G23" s="494"/>
      <c r="H23" s="478" t="s">
        <v>523</v>
      </c>
      <c r="I23" s="484" t="s">
        <v>475</v>
      </c>
      <c r="J23" s="484">
        <v>7</v>
      </c>
      <c r="K23" s="485"/>
      <c r="L23" s="493" t="str">
        <f t="shared" si="0"/>
        <v>INCLUDED</v>
      </c>
      <c r="M23" s="460">
        <f t="shared" si="2"/>
        <v>0</v>
      </c>
      <c r="N23" s="409">
        <f t="shared" si="3"/>
        <v>0</v>
      </c>
      <c r="O23" s="563">
        <f>Discount!$J$36</f>
        <v>0</v>
      </c>
      <c r="P23" s="409">
        <f t="shared" si="4"/>
        <v>0</v>
      </c>
      <c r="Q23" s="410">
        <f t="shared" si="5"/>
        <v>0</v>
      </c>
      <c r="R23" s="659">
        <f t="shared" si="6"/>
        <v>0</v>
      </c>
      <c r="S23" s="237"/>
      <c r="T23" s="237"/>
      <c r="U23" s="237"/>
      <c r="V23" s="237"/>
      <c r="W23" s="237"/>
    </row>
    <row r="24" spans="1:27">
      <c r="A24" s="654">
        <v>7</v>
      </c>
      <c r="B24" s="684" t="s">
        <v>519</v>
      </c>
      <c r="C24" s="684">
        <v>100001246</v>
      </c>
      <c r="D24" s="684">
        <v>998342</v>
      </c>
      <c r="E24" s="495"/>
      <c r="F24" s="484">
        <v>18</v>
      </c>
      <c r="G24" s="494"/>
      <c r="H24" s="478" t="s">
        <v>524</v>
      </c>
      <c r="I24" s="484" t="s">
        <v>475</v>
      </c>
      <c r="J24" s="484">
        <v>2</v>
      </c>
      <c r="K24" s="485"/>
      <c r="L24" s="493" t="str">
        <f t="shared" si="0"/>
        <v>INCLUDED</v>
      </c>
      <c r="M24" s="460">
        <f t="shared" si="2"/>
        <v>0</v>
      </c>
      <c r="N24" s="409">
        <f t="shared" si="3"/>
        <v>0</v>
      </c>
      <c r="O24" s="563">
        <f>Discount!$J$36</f>
        <v>0</v>
      </c>
      <c r="P24" s="409">
        <f t="shared" si="4"/>
        <v>0</v>
      </c>
      <c r="Q24" s="410">
        <f t="shared" si="5"/>
        <v>0</v>
      </c>
      <c r="R24" s="659">
        <f t="shared" si="6"/>
        <v>0</v>
      </c>
      <c r="S24" s="237"/>
      <c r="T24" s="237"/>
      <c r="U24" s="237"/>
      <c r="V24" s="237"/>
      <c r="W24" s="237"/>
    </row>
    <row r="25" spans="1:27">
      <c r="A25" s="654">
        <v>8</v>
      </c>
      <c r="B25" s="684" t="s">
        <v>520</v>
      </c>
      <c r="C25" s="684">
        <v>100001252</v>
      </c>
      <c r="D25" s="684">
        <v>995432</v>
      </c>
      <c r="E25" s="495"/>
      <c r="F25" s="484">
        <v>18</v>
      </c>
      <c r="G25" s="494"/>
      <c r="H25" s="478" t="s">
        <v>481</v>
      </c>
      <c r="I25" s="484" t="s">
        <v>482</v>
      </c>
      <c r="J25" s="484">
        <v>13461</v>
      </c>
      <c r="K25" s="485"/>
      <c r="L25" s="493" t="str">
        <f t="shared" si="0"/>
        <v>INCLUDED</v>
      </c>
      <c r="M25" s="460">
        <f t="shared" si="2"/>
        <v>0</v>
      </c>
      <c r="N25" s="409">
        <f t="shared" si="3"/>
        <v>0</v>
      </c>
      <c r="O25" s="563">
        <f>Discount!$J$36</f>
        <v>0</v>
      </c>
      <c r="P25" s="409">
        <f t="shared" si="4"/>
        <v>0</v>
      </c>
      <c r="Q25" s="410">
        <f t="shared" si="5"/>
        <v>0</v>
      </c>
      <c r="R25" s="659">
        <f t="shared" si="6"/>
        <v>0</v>
      </c>
      <c r="S25" s="237"/>
      <c r="T25" s="237"/>
      <c r="U25" s="237"/>
      <c r="V25" s="237"/>
      <c r="W25" s="237"/>
    </row>
    <row r="26" spans="1:27">
      <c r="A26" s="654">
        <v>9</v>
      </c>
      <c r="B26" s="684" t="s">
        <v>520</v>
      </c>
      <c r="C26" s="684">
        <v>100001253</v>
      </c>
      <c r="D26" s="684">
        <v>995432</v>
      </c>
      <c r="E26" s="495"/>
      <c r="F26" s="484">
        <v>18</v>
      </c>
      <c r="G26" s="494"/>
      <c r="H26" s="478" t="s">
        <v>525</v>
      </c>
      <c r="I26" s="484" t="s">
        <v>482</v>
      </c>
      <c r="J26" s="484">
        <v>12447</v>
      </c>
      <c r="K26" s="485"/>
      <c r="L26" s="493" t="str">
        <f t="shared" si="0"/>
        <v>INCLUDED</v>
      </c>
      <c r="M26" s="460">
        <f t="shared" si="2"/>
        <v>0</v>
      </c>
      <c r="N26" s="409">
        <f t="shared" si="3"/>
        <v>0</v>
      </c>
      <c r="O26" s="563">
        <f>Discount!$J$36</f>
        <v>0</v>
      </c>
      <c r="P26" s="409">
        <f t="shared" si="4"/>
        <v>0</v>
      </c>
      <c r="Q26" s="410">
        <f t="shared" si="5"/>
        <v>0</v>
      </c>
      <c r="R26" s="659">
        <f t="shared" si="6"/>
        <v>0</v>
      </c>
      <c r="S26" s="237"/>
      <c r="T26" s="237"/>
      <c r="U26" s="237"/>
      <c r="V26" s="237"/>
      <c r="W26" s="237"/>
    </row>
    <row r="27" spans="1:27">
      <c r="A27" s="654">
        <v>10</v>
      </c>
      <c r="B27" s="684" t="s">
        <v>520</v>
      </c>
      <c r="C27" s="684">
        <v>100001254</v>
      </c>
      <c r="D27" s="684">
        <v>995432</v>
      </c>
      <c r="E27" s="495"/>
      <c r="F27" s="484">
        <v>18</v>
      </c>
      <c r="G27" s="494"/>
      <c r="H27" s="478" t="s">
        <v>526</v>
      </c>
      <c r="I27" s="484" t="s">
        <v>482</v>
      </c>
      <c r="J27" s="484">
        <v>1621</v>
      </c>
      <c r="K27" s="485"/>
      <c r="L27" s="493" t="str">
        <f t="shared" si="0"/>
        <v>INCLUDED</v>
      </c>
      <c r="M27" s="460">
        <f t="shared" si="2"/>
        <v>0</v>
      </c>
      <c r="N27" s="409">
        <f t="shared" si="3"/>
        <v>0</v>
      </c>
      <c r="O27" s="563">
        <f>Discount!$J$36</f>
        <v>0</v>
      </c>
      <c r="P27" s="409">
        <f t="shared" si="4"/>
        <v>0</v>
      </c>
      <c r="Q27" s="410">
        <f t="shared" si="5"/>
        <v>0</v>
      </c>
      <c r="R27" s="659">
        <f t="shared" si="6"/>
        <v>0</v>
      </c>
      <c r="S27" s="237"/>
      <c r="T27" s="237"/>
      <c r="U27" s="237"/>
      <c r="V27" s="237"/>
      <c r="W27" s="237"/>
    </row>
    <row r="28" spans="1:27" ht="31.5">
      <c r="A28" s="654">
        <v>11</v>
      </c>
      <c r="B28" s="684" t="s">
        <v>596</v>
      </c>
      <c r="C28" s="684">
        <v>100001260</v>
      </c>
      <c r="D28" s="684">
        <v>995454</v>
      </c>
      <c r="E28" s="495"/>
      <c r="F28" s="484">
        <v>18</v>
      </c>
      <c r="G28" s="494"/>
      <c r="H28" s="478" t="s">
        <v>507</v>
      </c>
      <c r="I28" s="484" t="s">
        <v>482</v>
      </c>
      <c r="J28" s="484">
        <v>29123</v>
      </c>
      <c r="K28" s="485"/>
      <c r="L28" s="493" t="str">
        <f t="shared" si="0"/>
        <v>INCLUDED</v>
      </c>
      <c r="M28" s="460">
        <f t="shared" si="2"/>
        <v>0</v>
      </c>
      <c r="N28" s="409">
        <f t="shared" si="3"/>
        <v>0</v>
      </c>
      <c r="O28" s="563">
        <f>Discount!$J$36</f>
        <v>0</v>
      </c>
      <c r="P28" s="409">
        <f t="shared" si="4"/>
        <v>0</v>
      </c>
      <c r="Q28" s="410">
        <f t="shared" si="5"/>
        <v>0</v>
      </c>
      <c r="R28" s="659">
        <f t="shared" si="6"/>
        <v>0</v>
      </c>
      <c r="S28" s="237"/>
      <c r="T28" s="237"/>
      <c r="U28" s="237"/>
      <c r="V28" s="237"/>
      <c r="W28" s="237"/>
    </row>
    <row r="29" spans="1:27" ht="31.5">
      <c r="A29" s="654">
        <v>12</v>
      </c>
      <c r="B29" s="684" t="s">
        <v>596</v>
      </c>
      <c r="C29" s="684">
        <v>100001262</v>
      </c>
      <c r="D29" s="684">
        <v>995454</v>
      </c>
      <c r="E29" s="495"/>
      <c r="F29" s="484">
        <v>18</v>
      </c>
      <c r="G29" s="494"/>
      <c r="H29" s="478" t="s">
        <v>509</v>
      </c>
      <c r="I29" s="484" t="s">
        <v>496</v>
      </c>
      <c r="J29" s="484">
        <v>3333</v>
      </c>
      <c r="K29" s="485"/>
      <c r="L29" s="493" t="str">
        <f t="shared" si="0"/>
        <v>INCLUDED</v>
      </c>
      <c r="M29" s="460">
        <f t="shared" si="2"/>
        <v>0</v>
      </c>
      <c r="N29" s="409">
        <f t="shared" si="3"/>
        <v>0</v>
      </c>
      <c r="O29" s="563">
        <f>Discount!$J$36</f>
        <v>0</v>
      </c>
      <c r="P29" s="409">
        <f t="shared" si="4"/>
        <v>0</v>
      </c>
      <c r="Q29" s="410">
        <f t="shared" si="5"/>
        <v>0</v>
      </c>
      <c r="R29" s="659">
        <f t="shared" si="6"/>
        <v>0</v>
      </c>
      <c r="S29" s="237"/>
      <c r="T29" s="237"/>
      <c r="U29" s="237"/>
      <c r="V29" s="237"/>
      <c r="W29" s="237"/>
    </row>
    <row r="30" spans="1:27" ht="31.5">
      <c r="A30" s="654">
        <v>13</v>
      </c>
      <c r="B30" s="684" t="s">
        <v>596</v>
      </c>
      <c r="C30" s="684">
        <v>100001255</v>
      </c>
      <c r="D30" s="684">
        <v>995433</v>
      </c>
      <c r="E30" s="495"/>
      <c r="F30" s="484">
        <v>18</v>
      </c>
      <c r="G30" s="494"/>
      <c r="H30" s="478" t="s">
        <v>499</v>
      </c>
      <c r="I30" s="484" t="s">
        <v>482</v>
      </c>
      <c r="J30" s="484">
        <v>15902</v>
      </c>
      <c r="K30" s="485"/>
      <c r="L30" s="493" t="str">
        <f t="shared" si="0"/>
        <v>INCLUDED</v>
      </c>
      <c r="M30" s="460">
        <f t="shared" si="2"/>
        <v>0</v>
      </c>
      <c r="N30" s="409">
        <f t="shared" si="3"/>
        <v>0</v>
      </c>
      <c r="O30" s="563">
        <f>Discount!$J$36</f>
        <v>0</v>
      </c>
      <c r="P30" s="409">
        <f t="shared" si="4"/>
        <v>0</v>
      </c>
      <c r="Q30" s="410">
        <f t="shared" si="5"/>
        <v>0</v>
      </c>
      <c r="R30" s="659">
        <f t="shared" si="6"/>
        <v>0</v>
      </c>
      <c r="S30" s="237"/>
      <c r="T30" s="237"/>
      <c r="U30" s="237"/>
      <c r="V30" s="237"/>
      <c r="W30" s="237"/>
    </row>
    <row r="31" spans="1:27" ht="31.5">
      <c r="A31" s="654">
        <v>14</v>
      </c>
      <c r="B31" s="684" t="s">
        <v>596</v>
      </c>
      <c r="C31" s="684">
        <v>100001257</v>
      </c>
      <c r="D31" s="684">
        <v>995433</v>
      </c>
      <c r="E31" s="495"/>
      <c r="F31" s="484">
        <v>18</v>
      </c>
      <c r="G31" s="494"/>
      <c r="H31" s="478" t="s">
        <v>527</v>
      </c>
      <c r="I31" s="484" t="s">
        <v>482</v>
      </c>
      <c r="J31" s="484">
        <v>121942</v>
      </c>
      <c r="K31" s="485"/>
      <c r="L31" s="493" t="str">
        <f t="shared" si="0"/>
        <v>INCLUDED</v>
      </c>
      <c r="M31" s="460">
        <f t="shared" si="2"/>
        <v>0</v>
      </c>
      <c r="N31" s="409">
        <f t="shared" si="3"/>
        <v>0</v>
      </c>
      <c r="O31" s="563">
        <f>Discount!$J$36</f>
        <v>0</v>
      </c>
      <c r="P31" s="409">
        <f t="shared" si="4"/>
        <v>0</v>
      </c>
      <c r="Q31" s="410">
        <f t="shared" si="5"/>
        <v>0</v>
      </c>
      <c r="R31" s="659">
        <f t="shared" si="6"/>
        <v>0</v>
      </c>
      <c r="S31" s="237"/>
      <c r="T31" s="237"/>
      <c r="U31" s="237"/>
      <c r="V31" s="237"/>
      <c r="W31" s="237"/>
    </row>
    <row r="32" spans="1:27" ht="31.5">
      <c r="A32" s="654">
        <v>15</v>
      </c>
      <c r="B32" s="684" t="s">
        <v>596</v>
      </c>
      <c r="C32" s="684">
        <v>100001259</v>
      </c>
      <c r="D32" s="684">
        <v>995433</v>
      </c>
      <c r="E32" s="495"/>
      <c r="F32" s="484">
        <v>18</v>
      </c>
      <c r="G32" s="494"/>
      <c r="H32" s="478" t="s">
        <v>529</v>
      </c>
      <c r="I32" s="484" t="s">
        <v>482</v>
      </c>
      <c r="J32" s="484">
        <v>2479</v>
      </c>
      <c r="K32" s="485"/>
      <c r="L32" s="493" t="str">
        <f t="shared" si="0"/>
        <v>INCLUDED</v>
      </c>
      <c r="M32" s="460">
        <f t="shared" si="2"/>
        <v>0</v>
      </c>
      <c r="N32" s="409">
        <f t="shared" si="3"/>
        <v>0</v>
      </c>
      <c r="O32" s="563">
        <f>Discount!$J$36</f>
        <v>0</v>
      </c>
      <c r="P32" s="409">
        <f t="shared" si="4"/>
        <v>0</v>
      </c>
      <c r="Q32" s="410">
        <f t="shared" si="5"/>
        <v>0</v>
      </c>
      <c r="R32" s="659">
        <f t="shared" si="6"/>
        <v>0</v>
      </c>
      <c r="S32" s="237"/>
      <c r="T32" s="237"/>
      <c r="U32" s="237"/>
      <c r="V32" s="237"/>
      <c r="W32" s="237"/>
    </row>
    <row r="33" spans="1:23" ht="31.5">
      <c r="A33" s="654">
        <v>16</v>
      </c>
      <c r="B33" s="684" t="s">
        <v>596</v>
      </c>
      <c r="C33" s="684">
        <v>100001263</v>
      </c>
      <c r="D33" s="684">
        <v>995455</v>
      </c>
      <c r="E33" s="495"/>
      <c r="F33" s="484">
        <v>18</v>
      </c>
      <c r="G33" s="494"/>
      <c r="H33" s="478" t="s">
        <v>498</v>
      </c>
      <c r="I33" s="484" t="s">
        <v>496</v>
      </c>
      <c r="J33" s="484">
        <v>385</v>
      </c>
      <c r="K33" s="485"/>
      <c r="L33" s="493" t="str">
        <f t="shared" si="0"/>
        <v>INCLUDED</v>
      </c>
      <c r="M33" s="460">
        <f t="shared" si="2"/>
        <v>0</v>
      </c>
      <c r="N33" s="409">
        <f t="shared" si="3"/>
        <v>0</v>
      </c>
      <c r="O33" s="563">
        <f>Discount!$J$36</f>
        <v>0</v>
      </c>
      <c r="P33" s="409">
        <f t="shared" si="4"/>
        <v>0</v>
      </c>
      <c r="Q33" s="410">
        <f t="shared" si="5"/>
        <v>0</v>
      </c>
      <c r="R33" s="659">
        <f t="shared" si="6"/>
        <v>0</v>
      </c>
      <c r="S33" s="237"/>
      <c r="T33" s="237"/>
      <c r="U33" s="237"/>
      <c r="V33" s="237"/>
      <c r="W33" s="237"/>
    </row>
    <row r="34" spans="1:23" ht="31.5">
      <c r="A34" s="654">
        <v>17</v>
      </c>
      <c r="B34" s="684" t="s">
        <v>596</v>
      </c>
      <c r="C34" s="684">
        <v>100001261</v>
      </c>
      <c r="D34" s="684">
        <v>995454</v>
      </c>
      <c r="E34" s="495"/>
      <c r="F34" s="484">
        <v>18</v>
      </c>
      <c r="G34" s="494"/>
      <c r="H34" s="478" t="s">
        <v>508</v>
      </c>
      <c r="I34" s="484" t="s">
        <v>482</v>
      </c>
      <c r="J34" s="484">
        <v>2104</v>
      </c>
      <c r="K34" s="485"/>
      <c r="L34" s="493" t="str">
        <f t="shared" si="0"/>
        <v>INCLUDED</v>
      </c>
      <c r="M34" s="460">
        <f t="shared" si="2"/>
        <v>0</v>
      </c>
      <c r="N34" s="409">
        <f t="shared" si="3"/>
        <v>0</v>
      </c>
      <c r="O34" s="563">
        <f>Discount!$J$36</f>
        <v>0</v>
      </c>
      <c r="P34" s="409">
        <f t="shared" si="4"/>
        <v>0</v>
      </c>
      <c r="Q34" s="410">
        <f t="shared" si="5"/>
        <v>0</v>
      </c>
      <c r="R34" s="659">
        <f t="shared" si="6"/>
        <v>0</v>
      </c>
      <c r="S34" s="237"/>
      <c r="T34" s="237"/>
      <c r="U34" s="237"/>
      <c r="V34" s="237"/>
      <c r="W34" s="237"/>
    </row>
    <row r="35" spans="1:23" ht="31.5">
      <c r="A35" s="654">
        <v>18</v>
      </c>
      <c r="B35" s="684" t="s">
        <v>596</v>
      </c>
      <c r="C35" s="684">
        <v>100056952</v>
      </c>
      <c r="D35" s="684">
        <v>998335</v>
      </c>
      <c r="E35" s="495"/>
      <c r="F35" s="484">
        <v>18</v>
      </c>
      <c r="G35" s="494"/>
      <c r="H35" s="478" t="s">
        <v>615</v>
      </c>
      <c r="I35" s="484" t="s">
        <v>496</v>
      </c>
      <c r="J35" s="484">
        <v>1575</v>
      </c>
      <c r="K35" s="485"/>
      <c r="L35" s="493" t="str">
        <f t="shared" si="0"/>
        <v>INCLUDED</v>
      </c>
      <c r="M35" s="460">
        <f t="shared" si="2"/>
        <v>0</v>
      </c>
      <c r="N35" s="409">
        <f t="shared" si="3"/>
        <v>0</v>
      </c>
      <c r="O35" s="563">
        <f>Discount!$J$36</f>
        <v>0</v>
      </c>
      <c r="P35" s="409">
        <f t="shared" si="4"/>
        <v>0</v>
      </c>
      <c r="Q35" s="410">
        <f t="shared" si="5"/>
        <v>0</v>
      </c>
      <c r="R35" s="659">
        <f t="shared" si="6"/>
        <v>0</v>
      </c>
      <c r="S35" s="237"/>
      <c r="T35" s="237"/>
      <c r="U35" s="237"/>
      <c r="V35" s="237"/>
      <c r="W35" s="237"/>
    </row>
    <row r="36" spans="1:23" ht="47.25">
      <c r="A36" s="654">
        <v>19</v>
      </c>
      <c r="B36" s="684" t="s">
        <v>521</v>
      </c>
      <c r="C36" s="684">
        <v>100001248</v>
      </c>
      <c r="D36" s="684">
        <v>995455</v>
      </c>
      <c r="E36" s="495"/>
      <c r="F36" s="484">
        <v>18</v>
      </c>
      <c r="G36" s="494"/>
      <c r="H36" s="478" t="s">
        <v>497</v>
      </c>
      <c r="I36" s="484" t="s">
        <v>496</v>
      </c>
      <c r="J36" s="484">
        <v>9508</v>
      </c>
      <c r="K36" s="485"/>
      <c r="L36" s="493" t="str">
        <f t="shared" si="0"/>
        <v>INCLUDED</v>
      </c>
      <c r="M36" s="460">
        <f t="shared" si="2"/>
        <v>0</v>
      </c>
      <c r="N36" s="409">
        <f t="shared" si="3"/>
        <v>0</v>
      </c>
      <c r="O36" s="563">
        <f>Discount!$J$36</f>
        <v>0</v>
      </c>
      <c r="P36" s="409">
        <f t="shared" si="4"/>
        <v>0</v>
      </c>
      <c r="Q36" s="410">
        <f t="shared" si="5"/>
        <v>0</v>
      </c>
      <c r="R36" s="659">
        <f t="shared" si="6"/>
        <v>0</v>
      </c>
      <c r="S36" s="237"/>
      <c r="T36" s="237"/>
      <c r="U36" s="237"/>
      <c r="V36" s="237"/>
      <c r="W36" s="237"/>
    </row>
    <row r="37" spans="1:23" ht="31.5">
      <c r="A37" s="654">
        <v>20</v>
      </c>
      <c r="B37" s="684" t="s">
        <v>597</v>
      </c>
      <c r="C37" s="684">
        <v>100001269</v>
      </c>
      <c r="D37" s="684">
        <v>995468</v>
      </c>
      <c r="E37" s="495"/>
      <c r="F37" s="484">
        <v>18</v>
      </c>
      <c r="G37" s="494"/>
      <c r="H37" s="478" t="s">
        <v>483</v>
      </c>
      <c r="I37" s="484" t="s">
        <v>475</v>
      </c>
      <c r="J37" s="484">
        <v>12</v>
      </c>
      <c r="K37" s="485"/>
      <c r="L37" s="493" t="str">
        <f t="shared" si="0"/>
        <v>INCLUDED</v>
      </c>
      <c r="M37" s="460">
        <f t="shared" si="2"/>
        <v>0</v>
      </c>
      <c r="N37" s="409">
        <f t="shared" si="3"/>
        <v>0</v>
      </c>
      <c r="O37" s="563">
        <f>Discount!$J$36</f>
        <v>0</v>
      </c>
      <c r="P37" s="409">
        <f t="shared" si="4"/>
        <v>0</v>
      </c>
      <c r="Q37" s="410">
        <f t="shared" si="5"/>
        <v>0</v>
      </c>
      <c r="R37" s="659">
        <f t="shared" si="6"/>
        <v>0</v>
      </c>
      <c r="S37" s="237"/>
      <c r="T37" s="237"/>
      <c r="U37" s="237"/>
      <c r="V37" s="237"/>
      <c r="W37" s="237"/>
    </row>
    <row r="38" spans="1:23" ht="63">
      <c r="A38" s="654">
        <v>21</v>
      </c>
      <c r="B38" s="684" t="s">
        <v>597</v>
      </c>
      <c r="C38" s="684">
        <v>100002202</v>
      </c>
      <c r="D38" s="684">
        <v>995468</v>
      </c>
      <c r="E38" s="495"/>
      <c r="F38" s="484">
        <v>18</v>
      </c>
      <c r="G38" s="494"/>
      <c r="H38" s="478" t="s">
        <v>484</v>
      </c>
      <c r="I38" s="484" t="s">
        <v>475</v>
      </c>
      <c r="J38" s="484">
        <v>2</v>
      </c>
      <c r="K38" s="485"/>
      <c r="L38" s="493" t="str">
        <f t="shared" si="0"/>
        <v>INCLUDED</v>
      </c>
      <c r="M38" s="460">
        <f t="shared" si="2"/>
        <v>0</v>
      </c>
      <c r="N38" s="409">
        <f t="shared" si="3"/>
        <v>0</v>
      </c>
      <c r="O38" s="563">
        <f>Discount!$J$36</f>
        <v>0</v>
      </c>
      <c r="P38" s="409">
        <f t="shared" si="4"/>
        <v>0</v>
      </c>
      <c r="Q38" s="410">
        <f t="shared" si="5"/>
        <v>0</v>
      </c>
      <c r="R38" s="659">
        <f t="shared" si="6"/>
        <v>0</v>
      </c>
      <c r="S38" s="237"/>
      <c r="T38" s="237"/>
      <c r="U38" s="237"/>
      <c r="V38" s="237"/>
      <c r="W38" s="237"/>
    </row>
    <row r="39" spans="1:23" ht="31.5">
      <c r="A39" s="654">
        <v>22</v>
      </c>
      <c r="B39" s="684" t="s">
        <v>597</v>
      </c>
      <c r="C39" s="684">
        <v>100004928</v>
      </c>
      <c r="D39" s="684">
        <v>998731</v>
      </c>
      <c r="E39" s="495"/>
      <c r="F39" s="484">
        <v>18</v>
      </c>
      <c r="G39" s="494"/>
      <c r="H39" s="478" t="s">
        <v>476</v>
      </c>
      <c r="I39" s="484" t="s">
        <v>475</v>
      </c>
      <c r="J39" s="484">
        <v>14</v>
      </c>
      <c r="K39" s="485"/>
      <c r="L39" s="493" t="str">
        <f t="shared" si="0"/>
        <v>INCLUDED</v>
      </c>
      <c r="M39" s="460">
        <f t="shared" si="2"/>
        <v>0</v>
      </c>
      <c r="N39" s="409">
        <f t="shared" si="3"/>
        <v>0</v>
      </c>
      <c r="O39" s="563">
        <f>Discount!$J$36</f>
        <v>0</v>
      </c>
      <c r="P39" s="409">
        <f t="shared" si="4"/>
        <v>0</v>
      </c>
      <c r="Q39" s="410">
        <f t="shared" si="5"/>
        <v>0</v>
      </c>
      <c r="R39" s="659">
        <f t="shared" si="6"/>
        <v>0</v>
      </c>
      <c r="S39" s="237"/>
      <c r="T39" s="237"/>
      <c r="U39" s="237"/>
      <c r="V39" s="237"/>
      <c r="W39" s="237"/>
    </row>
    <row r="40" spans="1:23" ht="31.5">
      <c r="A40" s="654">
        <v>23</v>
      </c>
      <c r="B40" s="684" t="s">
        <v>597</v>
      </c>
      <c r="C40" s="684">
        <v>170002471</v>
      </c>
      <c r="D40" s="684">
        <v>995468</v>
      </c>
      <c r="E40" s="495"/>
      <c r="F40" s="484">
        <v>18</v>
      </c>
      <c r="G40" s="494"/>
      <c r="H40" s="478" t="s">
        <v>530</v>
      </c>
      <c r="I40" s="484" t="s">
        <v>475</v>
      </c>
      <c r="J40" s="484">
        <v>2</v>
      </c>
      <c r="K40" s="485"/>
      <c r="L40" s="493" t="str">
        <f t="shared" si="0"/>
        <v>INCLUDED</v>
      </c>
      <c r="M40" s="460">
        <f t="shared" si="2"/>
        <v>0</v>
      </c>
      <c r="N40" s="409">
        <f t="shared" si="3"/>
        <v>0</v>
      </c>
      <c r="O40" s="563">
        <f>Discount!$J$36</f>
        <v>0</v>
      </c>
      <c r="P40" s="409">
        <f t="shared" si="4"/>
        <v>0</v>
      </c>
      <c r="Q40" s="410">
        <f t="shared" si="5"/>
        <v>0</v>
      </c>
      <c r="R40" s="659">
        <f t="shared" si="6"/>
        <v>0</v>
      </c>
      <c r="S40" s="237"/>
      <c r="T40" s="237"/>
      <c r="U40" s="237"/>
      <c r="V40" s="237"/>
      <c r="W40" s="237"/>
    </row>
    <row r="41" spans="1:23" ht="31.5">
      <c r="A41" s="654">
        <v>24</v>
      </c>
      <c r="B41" s="684" t="s">
        <v>597</v>
      </c>
      <c r="C41" s="684">
        <v>100001270</v>
      </c>
      <c r="D41" s="684">
        <v>995468</v>
      </c>
      <c r="E41" s="495"/>
      <c r="F41" s="484">
        <v>18</v>
      </c>
      <c r="G41" s="494"/>
      <c r="H41" s="478" t="s">
        <v>531</v>
      </c>
      <c r="I41" s="484" t="s">
        <v>475</v>
      </c>
      <c r="J41" s="484">
        <v>59</v>
      </c>
      <c r="K41" s="485"/>
      <c r="L41" s="493" t="str">
        <f t="shared" si="0"/>
        <v>INCLUDED</v>
      </c>
      <c r="M41" s="460">
        <f t="shared" si="2"/>
        <v>0</v>
      </c>
      <c r="N41" s="409">
        <f t="shared" si="3"/>
        <v>0</v>
      </c>
      <c r="O41" s="563">
        <f>Discount!$J$36</f>
        <v>0</v>
      </c>
      <c r="P41" s="409">
        <f t="shared" si="4"/>
        <v>0</v>
      </c>
      <c r="Q41" s="410">
        <f t="shared" si="5"/>
        <v>0</v>
      </c>
      <c r="R41" s="659">
        <f t="shared" si="6"/>
        <v>0</v>
      </c>
      <c r="S41" s="237"/>
      <c r="T41" s="237"/>
      <c r="U41" s="237"/>
      <c r="V41" s="237"/>
      <c r="W41" s="237"/>
    </row>
    <row r="42" spans="1:23" ht="31.5">
      <c r="A42" s="654">
        <v>25</v>
      </c>
      <c r="B42" s="684" t="s">
        <v>597</v>
      </c>
      <c r="C42" s="684">
        <v>100008105</v>
      </c>
      <c r="D42" s="684">
        <v>995468</v>
      </c>
      <c r="E42" s="495"/>
      <c r="F42" s="484">
        <v>18</v>
      </c>
      <c r="G42" s="494"/>
      <c r="H42" s="478" t="s">
        <v>532</v>
      </c>
      <c r="I42" s="484" t="s">
        <v>475</v>
      </c>
      <c r="J42" s="484">
        <v>7</v>
      </c>
      <c r="K42" s="485"/>
      <c r="L42" s="493" t="str">
        <f t="shared" si="0"/>
        <v>INCLUDED</v>
      </c>
      <c r="M42" s="460">
        <f t="shared" si="2"/>
        <v>0</v>
      </c>
      <c r="N42" s="409">
        <f t="shared" si="3"/>
        <v>0</v>
      </c>
      <c r="O42" s="563">
        <f>Discount!$J$36</f>
        <v>0</v>
      </c>
      <c r="P42" s="409">
        <f t="shared" si="4"/>
        <v>0</v>
      </c>
      <c r="Q42" s="410">
        <f t="shared" si="5"/>
        <v>0</v>
      </c>
      <c r="R42" s="659">
        <f t="shared" si="6"/>
        <v>0</v>
      </c>
      <c r="S42" s="237"/>
      <c r="T42" s="237"/>
      <c r="U42" s="237"/>
      <c r="V42" s="237"/>
      <c r="W42" s="237"/>
    </row>
    <row r="43" spans="1:23" ht="31.5">
      <c r="A43" s="654">
        <v>26</v>
      </c>
      <c r="B43" s="684" t="s">
        <v>597</v>
      </c>
      <c r="C43" s="684">
        <v>100008106</v>
      </c>
      <c r="D43" s="684">
        <v>995468</v>
      </c>
      <c r="E43" s="495"/>
      <c r="F43" s="484">
        <v>18</v>
      </c>
      <c r="G43" s="494"/>
      <c r="H43" s="478" t="s">
        <v>616</v>
      </c>
      <c r="I43" s="484" t="s">
        <v>475</v>
      </c>
      <c r="J43" s="484">
        <v>7</v>
      </c>
      <c r="K43" s="485"/>
      <c r="L43" s="493" t="str">
        <f t="shared" si="0"/>
        <v>INCLUDED</v>
      </c>
      <c r="M43" s="460">
        <f t="shared" si="2"/>
        <v>0</v>
      </c>
      <c r="N43" s="409">
        <f t="shared" si="3"/>
        <v>0</v>
      </c>
      <c r="O43" s="563">
        <f>Discount!$J$36</f>
        <v>0</v>
      </c>
      <c r="P43" s="409">
        <f t="shared" si="4"/>
        <v>0</v>
      </c>
      <c r="Q43" s="410">
        <f t="shared" si="5"/>
        <v>0</v>
      </c>
      <c r="R43" s="659">
        <f t="shared" si="6"/>
        <v>0</v>
      </c>
      <c r="S43" s="237"/>
      <c r="T43" s="237"/>
      <c r="U43" s="237"/>
      <c r="V43" s="237"/>
      <c r="W43" s="237"/>
    </row>
    <row r="44" spans="1:23" ht="31.5">
      <c r="A44" s="654">
        <v>27</v>
      </c>
      <c r="B44" s="684" t="s">
        <v>597</v>
      </c>
      <c r="C44" s="684">
        <v>100001272</v>
      </c>
      <c r="D44" s="684">
        <v>995468</v>
      </c>
      <c r="E44" s="495"/>
      <c r="F44" s="484">
        <v>18</v>
      </c>
      <c r="G44" s="494"/>
      <c r="H44" s="478" t="s">
        <v>617</v>
      </c>
      <c r="I44" s="484" t="s">
        <v>475</v>
      </c>
      <c r="J44" s="484">
        <v>59</v>
      </c>
      <c r="K44" s="485"/>
      <c r="L44" s="493" t="str">
        <f t="shared" si="0"/>
        <v>INCLUDED</v>
      </c>
      <c r="M44" s="460">
        <f t="shared" si="2"/>
        <v>0</v>
      </c>
      <c r="N44" s="409">
        <f t="shared" si="3"/>
        <v>0</v>
      </c>
      <c r="O44" s="563">
        <f>Discount!$J$36</f>
        <v>0</v>
      </c>
      <c r="P44" s="409">
        <f t="shared" si="4"/>
        <v>0</v>
      </c>
      <c r="Q44" s="410">
        <f t="shared" si="5"/>
        <v>0</v>
      </c>
      <c r="R44" s="659">
        <f t="shared" si="6"/>
        <v>0</v>
      </c>
      <c r="S44" s="237"/>
      <c r="T44" s="237"/>
      <c r="U44" s="237"/>
      <c r="V44" s="237"/>
      <c r="W44" s="237"/>
    </row>
    <row r="45" spans="1:23" ht="63">
      <c r="A45" s="654">
        <v>28</v>
      </c>
      <c r="B45" s="684" t="s">
        <v>597</v>
      </c>
      <c r="C45" s="684">
        <v>100018257</v>
      </c>
      <c r="D45" s="684">
        <v>995455</v>
      </c>
      <c r="E45" s="495"/>
      <c r="F45" s="484">
        <v>18</v>
      </c>
      <c r="G45" s="494"/>
      <c r="H45" s="478" t="s">
        <v>533</v>
      </c>
      <c r="I45" s="484" t="s">
        <v>475</v>
      </c>
      <c r="J45" s="484">
        <v>6</v>
      </c>
      <c r="K45" s="485"/>
      <c r="L45" s="493" t="str">
        <f t="shared" si="0"/>
        <v>INCLUDED</v>
      </c>
      <c r="M45" s="460">
        <f t="shared" si="2"/>
        <v>0</v>
      </c>
      <c r="N45" s="409">
        <f t="shared" si="3"/>
        <v>0</v>
      </c>
      <c r="O45" s="563">
        <f>Discount!$J$36</f>
        <v>0</v>
      </c>
      <c r="P45" s="409">
        <f t="shared" si="4"/>
        <v>0</v>
      </c>
      <c r="Q45" s="410">
        <f t="shared" si="5"/>
        <v>0</v>
      </c>
      <c r="R45" s="659">
        <f t="shared" si="6"/>
        <v>0</v>
      </c>
      <c r="S45" s="237"/>
      <c r="T45" s="237"/>
      <c r="U45" s="237"/>
      <c r="V45" s="237"/>
      <c r="W45" s="237"/>
    </row>
    <row r="46" spans="1:23" ht="31.5">
      <c r="A46" s="654">
        <v>29</v>
      </c>
      <c r="B46" s="684" t="s">
        <v>598</v>
      </c>
      <c r="C46" s="684">
        <v>100001274</v>
      </c>
      <c r="D46" s="684">
        <v>995444</v>
      </c>
      <c r="E46" s="495"/>
      <c r="F46" s="484">
        <v>18</v>
      </c>
      <c r="G46" s="494"/>
      <c r="H46" s="478" t="s">
        <v>485</v>
      </c>
      <c r="I46" s="484" t="s">
        <v>475</v>
      </c>
      <c r="J46" s="484">
        <v>146</v>
      </c>
      <c r="K46" s="485"/>
      <c r="L46" s="493" t="str">
        <f t="shared" si="0"/>
        <v>INCLUDED</v>
      </c>
      <c r="M46" s="460">
        <f t="shared" si="2"/>
        <v>0</v>
      </c>
      <c r="N46" s="409">
        <f t="shared" si="3"/>
        <v>0</v>
      </c>
      <c r="O46" s="563">
        <f>Discount!$J$36</f>
        <v>0</v>
      </c>
      <c r="P46" s="409">
        <f t="shared" si="4"/>
        <v>0</v>
      </c>
      <c r="Q46" s="410">
        <f t="shared" si="5"/>
        <v>0</v>
      </c>
      <c r="R46" s="659">
        <f t="shared" si="6"/>
        <v>0</v>
      </c>
      <c r="S46" s="237"/>
      <c r="T46" s="237"/>
      <c r="U46" s="237"/>
      <c r="V46" s="237"/>
      <c r="W46" s="237"/>
    </row>
    <row r="47" spans="1:23" ht="31.5">
      <c r="A47" s="654">
        <v>30</v>
      </c>
      <c r="B47" s="684" t="s">
        <v>598</v>
      </c>
      <c r="C47" s="684">
        <v>100001275</v>
      </c>
      <c r="D47" s="684">
        <v>995444</v>
      </c>
      <c r="E47" s="495"/>
      <c r="F47" s="484">
        <v>18</v>
      </c>
      <c r="G47" s="494"/>
      <c r="H47" s="478" t="s">
        <v>486</v>
      </c>
      <c r="I47" s="484" t="s">
        <v>475</v>
      </c>
      <c r="J47" s="484">
        <v>146</v>
      </c>
      <c r="K47" s="485"/>
      <c r="L47" s="493" t="str">
        <f t="shared" si="0"/>
        <v>INCLUDED</v>
      </c>
      <c r="M47" s="460">
        <f t="shared" si="2"/>
        <v>0</v>
      </c>
      <c r="N47" s="409">
        <f t="shared" si="3"/>
        <v>0</v>
      </c>
      <c r="O47" s="563">
        <f>Discount!$J$36</f>
        <v>0</v>
      </c>
      <c r="P47" s="409">
        <f t="shared" si="4"/>
        <v>0</v>
      </c>
      <c r="Q47" s="410">
        <f t="shared" si="5"/>
        <v>0</v>
      </c>
      <c r="R47" s="659">
        <f t="shared" si="6"/>
        <v>0</v>
      </c>
      <c r="S47" s="237"/>
      <c r="T47" s="237"/>
      <c r="U47" s="237"/>
      <c r="V47" s="237"/>
      <c r="W47" s="237"/>
    </row>
    <row r="48" spans="1:23" ht="31.5">
      <c r="A48" s="654">
        <v>31</v>
      </c>
      <c r="B48" s="684" t="s">
        <v>598</v>
      </c>
      <c r="C48" s="684">
        <v>100001277</v>
      </c>
      <c r="D48" s="684">
        <v>995444</v>
      </c>
      <c r="E48" s="495"/>
      <c r="F48" s="484">
        <v>18</v>
      </c>
      <c r="G48" s="494"/>
      <c r="H48" s="478" t="s">
        <v>487</v>
      </c>
      <c r="I48" s="484" t="s">
        <v>475</v>
      </c>
      <c r="J48" s="484">
        <v>146</v>
      </c>
      <c r="K48" s="485"/>
      <c r="L48" s="493" t="str">
        <f t="shared" si="0"/>
        <v>INCLUDED</v>
      </c>
      <c r="M48" s="460">
        <f t="shared" si="2"/>
        <v>0</v>
      </c>
      <c r="N48" s="409">
        <f t="shared" si="3"/>
        <v>0</v>
      </c>
      <c r="O48" s="563">
        <f>Discount!$J$36</f>
        <v>0</v>
      </c>
      <c r="P48" s="409">
        <f t="shared" si="4"/>
        <v>0</v>
      </c>
      <c r="Q48" s="410">
        <f t="shared" si="5"/>
        <v>0</v>
      </c>
      <c r="R48" s="659">
        <f t="shared" si="6"/>
        <v>0</v>
      </c>
      <c r="S48" s="237"/>
      <c r="T48" s="237"/>
      <c r="U48" s="237"/>
      <c r="V48" s="237"/>
      <c r="W48" s="237"/>
    </row>
    <row r="49" spans="1:23" ht="31.5">
      <c r="A49" s="654">
        <v>32</v>
      </c>
      <c r="B49" s="684" t="s">
        <v>598</v>
      </c>
      <c r="C49" s="684">
        <v>100002534</v>
      </c>
      <c r="D49" s="684">
        <v>995444</v>
      </c>
      <c r="E49" s="495"/>
      <c r="F49" s="484">
        <v>18</v>
      </c>
      <c r="G49" s="494"/>
      <c r="H49" s="478" t="s">
        <v>618</v>
      </c>
      <c r="I49" s="484" t="s">
        <v>477</v>
      </c>
      <c r="J49" s="484">
        <v>146</v>
      </c>
      <c r="K49" s="485"/>
      <c r="L49" s="493" t="str">
        <f t="shared" si="0"/>
        <v>INCLUDED</v>
      </c>
      <c r="M49" s="460">
        <f t="shared" si="2"/>
        <v>0</v>
      </c>
      <c r="N49" s="409">
        <f t="shared" si="3"/>
        <v>0</v>
      </c>
      <c r="O49" s="563">
        <f>Discount!$J$36</f>
        <v>0</v>
      </c>
      <c r="P49" s="409">
        <f t="shared" si="4"/>
        <v>0</v>
      </c>
      <c r="Q49" s="410">
        <f t="shared" si="5"/>
        <v>0</v>
      </c>
      <c r="R49" s="659">
        <f t="shared" si="6"/>
        <v>0</v>
      </c>
      <c r="S49" s="237"/>
      <c r="T49" s="237"/>
      <c r="U49" s="237"/>
      <c r="V49" s="237"/>
      <c r="W49" s="237"/>
    </row>
    <row r="50" spans="1:23" ht="31.5">
      <c r="A50" s="654">
        <v>33</v>
      </c>
      <c r="B50" s="684" t="s">
        <v>598</v>
      </c>
      <c r="C50" s="684">
        <v>100007310</v>
      </c>
      <c r="D50" s="684">
        <v>995468</v>
      </c>
      <c r="E50" s="495"/>
      <c r="F50" s="484">
        <v>18</v>
      </c>
      <c r="G50" s="494"/>
      <c r="H50" s="478" t="s">
        <v>506</v>
      </c>
      <c r="I50" s="484" t="s">
        <v>475</v>
      </c>
      <c r="J50" s="484">
        <v>343</v>
      </c>
      <c r="K50" s="485"/>
      <c r="L50" s="493" t="str">
        <f t="shared" si="0"/>
        <v>INCLUDED</v>
      </c>
      <c r="M50" s="460">
        <f t="shared" si="2"/>
        <v>0</v>
      </c>
      <c r="N50" s="409">
        <f t="shared" si="3"/>
        <v>0</v>
      </c>
      <c r="O50" s="563">
        <f>Discount!$J$36</f>
        <v>0</v>
      </c>
      <c r="P50" s="409">
        <f t="shared" si="4"/>
        <v>0</v>
      </c>
      <c r="Q50" s="410">
        <f t="shared" si="5"/>
        <v>0</v>
      </c>
      <c r="R50" s="659">
        <f t="shared" si="6"/>
        <v>0</v>
      </c>
      <c r="S50" s="237"/>
      <c r="T50" s="237"/>
      <c r="U50" s="237"/>
      <c r="V50" s="237"/>
      <c r="W50" s="237"/>
    </row>
    <row r="51" spans="1:23" ht="31.5">
      <c r="A51" s="654">
        <v>34</v>
      </c>
      <c r="B51" s="684" t="s">
        <v>599</v>
      </c>
      <c r="C51" s="684">
        <v>100001264</v>
      </c>
      <c r="D51" s="684">
        <v>995456</v>
      </c>
      <c r="E51" s="495"/>
      <c r="F51" s="484">
        <v>18</v>
      </c>
      <c r="G51" s="494"/>
      <c r="H51" s="478" t="s">
        <v>488</v>
      </c>
      <c r="I51" s="484" t="s">
        <v>482</v>
      </c>
      <c r="J51" s="484">
        <v>14446</v>
      </c>
      <c r="K51" s="485"/>
      <c r="L51" s="493" t="str">
        <f t="shared" si="0"/>
        <v>INCLUDED</v>
      </c>
      <c r="M51" s="460">
        <f t="shared" si="2"/>
        <v>0</v>
      </c>
      <c r="N51" s="409">
        <f t="shared" si="3"/>
        <v>0</v>
      </c>
      <c r="O51" s="563">
        <f>Discount!$J$36</f>
        <v>0</v>
      </c>
      <c r="P51" s="409">
        <f t="shared" si="4"/>
        <v>0</v>
      </c>
      <c r="Q51" s="410">
        <f t="shared" si="5"/>
        <v>0</v>
      </c>
      <c r="R51" s="659">
        <f t="shared" si="6"/>
        <v>0</v>
      </c>
      <c r="S51" s="237"/>
      <c r="T51" s="237"/>
      <c r="U51" s="237"/>
      <c r="V51" s="237"/>
      <c r="W51" s="237"/>
    </row>
    <row r="52" spans="1:23" ht="31.5">
      <c r="A52" s="654">
        <v>35</v>
      </c>
      <c r="B52" s="684" t="s">
        <v>599</v>
      </c>
      <c r="C52" s="684">
        <v>100001265</v>
      </c>
      <c r="D52" s="684">
        <v>995456</v>
      </c>
      <c r="E52" s="495"/>
      <c r="F52" s="484">
        <v>18</v>
      </c>
      <c r="G52" s="494"/>
      <c r="H52" s="478" t="s">
        <v>491</v>
      </c>
      <c r="I52" s="484" t="s">
        <v>482</v>
      </c>
      <c r="J52" s="484">
        <v>1514</v>
      </c>
      <c r="K52" s="485"/>
      <c r="L52" s="493" t="str">
        <f t="shared" si="0"/>
        <v>INCLUDED</v>
      </c>
      <c r="M52" s="460">
        <f t="shared" si="2"/>
        <v>0</v>
      </c>
      <c r="N52" s="409">
        <f t="shared" si="3"/>
        <v>0</v>
      </c>
      <c r="O52" s="563">
        <f>Discount!$J$36</f>
        <v>0</v>
      </c>
      <c r="P52" s="409">
        <f t="shared" si="4"/>
        <v>0</v>
      </c>
      <c r="Q52" s="410">
        <f t="shared" si="5"/>
        <v>0</v>
      </c>
      <c r="R52" s="659">
        <f t="shared" si="6"/>
        <v>0</v>
      </c>
      <c r="S52" s="237"/>
      <c r="T52" s="237"/>
      <c r="U52" s="237"/>
      <c r="V52" s="237"/>
      <c r="W52" s="237"/>
    </row>
    <row r="53" spans="1:23" ht="31.5">
      <c r="A53" s="654">
        <v>36</v>
      </c>
      <c r="B53" s="684" t="s">
        <v>599</v>
      </c>
      <c r="C53" s="684">
        <v>100001268</v>
      </c>
      <c r="D53" s="684">
        <v>995456</v>
      </c>
      <c r="E53" s="495"/>
      <c r="F53" s="484">
        <v>18</v>
      </c>
      <c r="G53" s="494"/>
      <c r="H53" s="478" t="s">
        <v>490</v>
      </c>
      <c r="I53" s="484" t="s">
        <v>482</v>
      </c>
      <c r="J53" s="484">
        <v>1156</v>
      </c>
      <c r="K53" s="485"/>
      <c r="L53" s="493" t="str">
        <f t="shared" si="0"/>
        <v>INCLUDED</v>
      </c>
      <c r="M53" s="460">
        <f t="shared" si="2"/>
        <v>0</v>
      </c>
      <c r="N53" s="409">
        <f t="shared" si="3"/>
        <v>0</v>
      </c>
      <c r="O53" s="563">
        <f>Discount!$J$36</f>
        <v>0</v>
      </c>
      <c r="P53" s="409">
        <f t="shared" si="4"/>
        <v>0</v>
      </c>
      <c r="Q53" s="410">
        <f t="shared" si="5"/>
        <v>0</v>
      </c>
      <c r="R53" s="659">
        <f t="shared" si="6"/>
        <v>0</v>
      </c>
      <c r="S53" s="237"/>
      <c r="T53" s="237"/>
      <c r="U53" s="237"/>
      <c r="V53" s="237"/>
      <c r="W53" s="237"/>
    </row>
    <row r="54" spans="1:23" ht="31.5">
      <c r="A54" s="654">
        <v>37</v>
      </c>
      <c r="B54" s="684" t="s">
        <v>599</v>
      </c>
      <c r="C54" s="684">
        <v>100001267</v>
      </c>
      <c r="D54" s="684">
        <v>995456</v>
      </c>
      <c r="E54" s="495"/>
      <c r="F54" s="484">
        <v>18</v>
      </c>
      <c r="G54" s="494"/>
      <c r="H54" s="478" t="s">
        <v>489</v>
      </c>
      <c r="I54" s="484" t="s">
        <v>482</v>
      </c>
      <c r="J54" s="484">
        <v>132</v>
      </c>
      <c r="K54" s="485"/>
      <c r="L54" s="493" t="str">
        <f t="shared" si="0"/>
        <v>INCLUDED</v>
      </c>
      <c r="M54" s="460">
        <f t="shared" si="2"/>
        <v>0</v>
      </c>
      <c r="N54" s="409">
        <f t="shared" si="3"/>
        <v>0</v>
      </c>
      <c r="O54" s="563">
        <f>Discount!$J$36</f>
        <v>0</v>
      </c>
      <c r="P54" s="409">
        <f t="shared" si="4"/>
        <v>0</v>
      </c>
      <c r="Q54" s="410">
        <f t="shared" si="5"/>
        <v>0</v>
      </c>
      <c r="R54" s="659">
        <f t="shared" si="6"/>
        <v>0</v>
      </c>
      <c r="S54" s="237"/>
      <c r="T54" s="237"/>
      <c r="U54" s="237"/>
      <c r="V54" s="237"/>
      <c r="W54" s="237"/>
    </row>
    <row r="55" spans="1:23" ht="78.75">
      <c r="A55" s="654">
        <v>38</v>
      </c>
      <c r="B55" s="684" t="s">
        <v>600</v>
      </c>
      <c r="C55" s="684">
        <v>100013816</v>
      </c>
      <c r="D55" s="684">
        <v>995468</v>
      </c>
      <c r="E55" s="495"/>
      <c r="F55" s="484">
        <v>18</v>
      </c>
      <c r="G55" s="494"/>
      <c r="H55" s="478" t="s">
        <v>619</v>
      </c>
      <c r="I55" s="484" t="s">
        <v>478</v>
      </c>
      <c r="J55" s="484">
        <v>12.4</v>
      </c>
      <c r="K55" s="485"/>
      <c r="L55" s="493" t="str">
        <f t="shared" si="0"/>
        <v>INCLUDED</v>
      </c>
      <c r="M55" s="460">
        <f t="shared" si="2"/>
        <v>0</v>
      </c>
      <c r="N55" s="409">
        <f t="shared" si="3"/>
        <v>0</v>
      </c>
      <c r="O55" s="563">
        <f>Discount!$J$36</f>
        <v>0</v>
      </c>
      <c r="P55" s="409">
        <f t="shared" si="4"/>
        <v>0</v>
      </c>
      <c r="Q55" s="410">
        <f t="shared" si="5"/>
        <v>0</v>
      </c>
      <c r="R55" s="659">
        <f t="shared" si="6"/>
        <v>0</v>
      </c>
      <c r="S55" s="237"/>
      <c r="T55" s="237"/>
      <c r="U55" s="237"/>
      <c r="V55" s="237"/>
      <c r="W55" s="237"/>
    </row>
    <row r="56" spans="1:23" ht="94.5">
      <c r="A56" s="654">
        <v>39</v>
      </c>
      <c r="B56" s="684" t="s">
        <v>600</v>
      </c>
      <c r="C56" s="684">
        <v>100056951</v>
      </c>
      <c r="D56" s="684">
        <v>995469</v>
      </c>
      <c r="E56" s="495"/>
      <c r="F56" s="484">
        <v>18</v>
      </c>
      <c r="G56" s="494"/>
      <c r="H56" s="478" t="s">
        <v>620</v>
      </c>
      <c r="I56" s="484" t="s">
        <v>478</v>
      </c>
      <c r="J56" s="484">
        <v>35.6</v>
      </c>
      <c r="K56" s="485"/>
      <c r="L56" s="493" t="str">
        <f t="shared" si="0"/>
        <v>INCLUDED</v>
      </c>
      <c r="M56" s="460">
        <f t="shared" si="2"/>
        <v>0</v>
      </c>
      <c r="N56" s="409">
        <f t="shared" si="3"/>
        <v>0</v>
      </c>
      <c r="O56" s="563">
        <f>Discount!$J$36</f>
        <v>0</v>
      </c>
      <c r="P56" s="409">
        <f t="shared" si="4"/>
        <v>0</v>
      </c>
      <c r="Q56" s="410">
        <f t="shared" si="5"/>
        <v>0</v>
      </c>
      <c r="R56" s="659">
        <f t="shared" si="6"/>
        <v>0</v>
      </c>
      <c r="S56" s="237"/>
      <c r="T56" s="237"/>
      <c r="U56" s="237"/>
      <c r="V56" s="237"/>
      <c r="W56" s="237"/>
    </row>
    <row r="57" spans="1:23" ht="33.75" customHeight="1">
      <c r="A57" s="654">
        <v>40</v>
      </c>
      <c r="B57" s="684" t="s">
        <v>601</v>
      </c>
      <c r="C57" s="684">
        <v>100001282</v>
      </c>
      <c r="D57" s="684">
        <v>995444</v>
      </c>
      <c r="E57" s="495"/>
      <c r="F57" s="484">
        <v>18</v>
      </c>
      <c r="G57" s="494"/>
      <c r="H57" s="478" t="s">
        <v>495</v>
      </c>
      <c r="I57" s="484" t="s">
        <v>475</v>
      </c>
      <c r="J57" s="484">
        <v>84</v>
      </c>
      <c r="K57" s="485"/>
      <c r="L57" s="493" t="str">
        <f t="shared" si="0"/>
        <v>INCLUDED</v>
      </c>
      <c r="M57" s="460">
        <f t="shared" si="2"/>
        <v>0</v>
      </c>
      <c r="N57" s="409">
        <f t="shared" si="3"/>
        <v>0</v>
      </c>
      <c r="O57" s="563">
        <f>Discount!$J$36</f>
        <v>0</v>
      </c>
      <c r="P57" s="409">
        <f t="shared" si="4"/>
        <v>0</v>
      </c>
      <c r="Q57" s="410">
        <f t="shared" si="5"/>
        <v>0</v>
      </c>
      <c r="R57" s="659">
        <f t="shared" si="6"/>
        <v>0</v>
      </c>
      <c r="S57" s="237"/>
      <c r="T57" s="237"/>
      <c r="U57" s="237"/>
      <c r="V57" s="237"/>
      <c r="W57" s="237"/>
    </row>
    <row r="58" spans="1:23" ht="35.25" customHeight="1">
      <c r="A58" s="654">
        <v>41</v>
      </c>
      <c r="B58" s="684" t="s">
        <v>601</v>
      </c>
      <c r="C58" s="684">
        <v>100001283</v>
      </c>
      <c r="D58" s="684">
        <v>995444</v>
      </c>
      <c r="E58" s="495"/>
      <c r="F58" s="484">
        <v>18</v>
      </c>
      <c r="G58" s="494"/>
      <c r="H58" s="478" t="s">
        <v>512</v>
      </c>
      <c r="I58" s="484" t="s">
        <v>477</v>
      </c>
      <c r="J58" s="484">
        <v>84</v>
      </c>
      <c r="K58" s="485"/>
      <c r="L58" s="493" t="str">
        <f t="shared" si="0"/>
        <v>INCLUDED</v>
      </c>
      <c r="M58" s="460">
        <f t="shared" si="2"/>
        <v>0</v>
      </c>
      <c r="N58" s="409">
        <f t="shared" si="3"/>
        <v>0</v>
      </c>
      <c r="O58" s="563">
        <f>Discount!$J$36</f>
        <v>0</v>
      </c>
      <c r="P58" s="409">
        <f t="shared" si="4"/>
        <v>0</v>
      </c>
      <c r="Q58" s="410">
        <f t="shared" si="5"/>
        <v>0</v>
      </c>
      <c r="R58" s="659">
        <f t="shared" si="6"/>
        <v>0</v>
      </c>
      <c r="S58" s="237"/>
      <c r="T58" s="237"/>
      <c r="U58" s="237"/>
      <c r="V58" s="237"/>
      <c r="W58" s="237"/>
    </row>
    <row r="59" spans="1:23" ht="47.25">
      <c r="A59" s="654">
        <v>42</v>
      </c>
      <c r="B59" s="684" t="s">
        <v>601</v>
      </c>
      <c r="C59" s="684">
        <v>100001285</v>
      </c>
      <c r="D59" s="684">
        <v>995473</v>
      </c>
      <c r="E59" s="495"/>
      <c r="F59" s="484">
        <v>18</v>
      </c>
      <c r="G59" s="494"/>
      <c r="H59" s="478" t="s">
        <v>513</v>
      </c>
      <c r="I59" s="484" t="s">
        <v>496</v>
      </c>
      <c r="J59" s="484">
        <v>840</v>
      </c>
      <c r="K59" s="485"/>
      <c r="L59" s="493" t="str">
        <f t="shared" si="0"/>
        <v>INCLUDED</v>
      </c>
      <c r="M59" s="460">
        <f t="shared" si="2"/>
        <v>0</v>
      </c>
      <c r="N59" s="409">
        <f t="shared" si="3"/>
        <v>0</v>
      </c>
      <c r="O59" s="563">
        <f>Discount!$J$36</f>
        <v>0</v>
      </c>
      <c r="P59" s="409">
        <f t="shared" si="4"/>
        <v>0</v>
      </c>
      <c r="Q59" s="410">
        <f t="shared" si="5"/>
        <v>0</v>
      </c>
      <c r="R59" s="659">
        <f t="shared" si="6"/>
        <v>0</v>
      </c>
      <c r="S59" s="237"/>
      <c r="T59" s="237"/>
      <c r="U59" s="237"/>
      <c r="V59" s="237"/>
      <c r="W59" s="237"/>
    </row>
    <row r="60" spans="1:23" ht="63">
      <c r="A60" s="654">
        <v>43</v>
      </c>
      <c r="B60" s="684" t="s">
        <v>602</v>
      </c>
      <c r="C60" s="684">
        <v>100001261</v>
      </c>
      <c r="D60" s="684">
        <v>995454</v>
      </c>
      <c r="E60" s="495"/>
      <c r="F60" s="484">
        <v>18</v>
      </c>
      <c r="G60" s="494"/>
      <c r="H60" s="478" t="s">
        <v>508</v>
      </c>
      <c r="I60" s="484" t="s">
        <v>482</v>
      </c>
      <c r="J60" s="484">
        <v>393</v>
      </c>
      <c r="K60" s="485"/>
      <c r="L60" s="493" t="str">
        <f t="shared" si="0"/>
        <v>INCLUDED</v>
      </c>
      <c r="M60" s="460">
        <f t="shared" si="2"/>
        <v>0</v>
      </c>
      <c r="N60" s="409">
        <f t="shared" si="3"/>
        <v>0</v>
      </c>
      <c r="O60" s="563">
        <f>Discount!$J$36</f>
        <v>0</v>
      </c>
      <c r="P60" s="409">
        <f t="shared" si="4"/>
        <v>0</v>
      </c>
      <c r="Q60" s="410">
        <f t="shared" si="5"/>
        <v>0</v>
      </c>
      <c r="R60" s="659">
        <f t="shared" si="6"/>
        <v>0</v>
      </c>
      <c r="S60" s="237"/>
      <c r="T60" s="237"/>
      <c r="U60" s="237"/>
      <c r="V60" s="237"/>
      <c r="W60" s="237"/>
    </row>
    <row r="61" spans="1:23" ht="63">
      <c r="A61" s="654">
        <v>44</v>
      </c>
      <c r="B61" s="684" t="s">
        <v>602</v>
      </c>
      <c r="C61" s="684">
        <v>100001260</v>
      </c>
      <c r="D61" s="684">
        <v>995454</v>
      </c>
      <c r="E61" s="495"/>
      <c r="F61" s="484">
        <v>18</v>
      </c>
      <c r="G61" s="494"/>
      <c r="H61" s="478" t="s">
        <v>507</v>
      </c>
      <c r="I61" s="484" t="s">
        <v>482</v>
      </c>
      <c r="J61" s="484">
        <v>4657</v>
      </c>
      <c r="K61" s="485"/>
      <c r="L61" s="493" t="str">
        <f t="shared" si="0"/>
        <v>INCLUDED</v>
      </c>
      <c r="M61" s="460">
        <f t="shared" si="2"/>
        <v>0</v>
      </c>
      <c r="N61" s="409">
        <f t="shared" si="3"/>
        <v>0</v>
      </c>
      <c r="O61" s="563">
        <f>Discount!$J$36</f>
        <v>0</v>
      </c>
      <c r="P61" s="409">
        <f t="shared" si="4"/>
        <v>0</v>
      </c>
      <c r="Q61" s="410">
        <f t="shared" si="5"/>
        <v>0</v>
      </c>
      <c r="R61" s="659">
        <f t="shared" si="6"/>
        <v>0</v>
      </c>
      <c r="S61" s="237"/>
      <c r="T61" s="237"/>
      <c r="U61" s="237"/>
      <c r="V61" s="237"/>
      <c r="W61" s="237"/>
    </row>
    <row r="62" spans="1:23" ht="63">
      <c r="A62" s="654">
        <v>45</v>
      </c>
      <c r="B62" s="684" t="s">
        <v>602</v>
      </c>
      <c r="C62" s="684">
        <v>100002297</v>
      </c>
      <c r="D62" s="684">
        <v>995454</v>
      </c>
      <c r="E62" s="495"/>
      <c r="F62" s="484">
        <v>18</v>
      </c>
      <c r="G62" s="494"/>
      <c r="H62" s="478" t="s">
        <v>621</v>
      </c>
      <c r="I62" s="484" t="s">
        <v>482</v>
      </c>
      <c r="J62" s="484">
        <v>4486</v>
      </c>
      <c r="K62" s="485"/>
      <c r="L62" s="493" t="str">
        <f t="shared" si="0"/>
        <v>INCLUDED</v>
      </c>
      <c r="M62" s="460">
        <f t="shared" si="2"/>
        <v>0</v>
      </c>
      <c r="N62" s="409">
        <f t="shared" si="3"/>
        <v>0</v>
      </c>
      <c r="O62" s="563">
        <f>Discount!$J$36</f>
        <v>0</v>
      </c>
      <c r="P62" s="409">
        <f t="shared" si="4"/>
        <v>0</v>
      </c>
      <c r="Q62" s="410">
        <f t="shared" si="5"/>
        <v>0</v>
      </c>
      <c r="R62" s="659">
        <f t="shared" si="6"/>
        <v>0</v>
      </c>
      <c r="S62" s="237"/>
      <c r="T62" s="237"/>
      <c r="U62" s="237"/>
      <c r="V62" s="237"/>
      <c r="W62" s="237"/>
    </row>
    <row r="63" spans="1:23" ht="63">
      <c r="A63" s="654">
        <v>46</v>
      </c>
      <c r="B63" s="684" t="s">
        <v>602</v>
      </c>
      <c r="C63" s="684">
        <v>100001262</v>
      </c>
      <c r="D63" s="684">
        <v>995454</v>
      </c>
      <c r="E63" s="495"/>
      <c r="F63" s="484">
        <v>18</v>
      </c>
      <c r="G63" s="494"/>
      <c r="H63" s="478" t="s">
        <v>509</v>
      </c>
      <c r="I63" s="484" t="s">
        <v>496</v>
      </c>
      <c r="J63" s="484">
        <v>1217</v>
      </c>
      <c r="K63" s="485"/>
      <c r="L63" s="493" t="str">
        <f t="shared" si="0"/>
        <v>INCLUDED</v>
      </c>
      <c r="M63" s="460">
        <f t="shared" si="2"/>
        <v>0</v>
      </c>
      <c r="N63" s="409">
        <f t="shared" si="3"/>
        <v>0</v>
      </c>
      <c r="O63" s="563">
        <f>Discount!$J$36</f>
        <v>0</v>
      </c>
      <c r="P63" s="409">
        <f t="shared" si="4"/>
        <v>0</v>
      </c>
      <c r="Q63" s="410">
        <f t="shared" si="5"/>
        <v>0</v>
      </c>
      <c r="R63" s="659">
        <f t="shared" si="6"/>
        <v>0</v>
      </c>
      <c r="S63" s="237"/>
      <c r="T63" s="237"/>
      <c r="U63" s="237"/>
      <c r="V63" s="237"/>
      <c r="W63" s="237"/>
    </row>
    <row r="64" spans="1:23" ht="63">
      <c r="A64" s="654">
        <v>47</v>
      </c>
      <c r="B64" s="684" t="s">
        <v>602</v>
      </c>
      <c r="C64" s="684">
        <v>100001255</v>
      </c>
      <c r="D64" s="684">
        <v>995433</v>
      </c>
      <c r="E64" s="495"/>
      <c r="F64" s="484">
        <v>18</v>
      </c>
      <c r="G64" s="494"/>
      <c r="H64" s="478" t="s">
        <v>499</v>
      </c>
      <c r="I64" s="484" t="s">
        <v>482</v>
      </c>
      <c r="J64" s="484">
        <v>636</v>
      </c>
      <c r="K64" s="485"/>
      <c r="L64" s="493" t="str">
        <f t="shared" si="0"/>
        <v>INCLUDED</v>
      </c>
      <c r="M64" s="460">
        <f t="shared" si="2"/>
        <v>0</v>
      </c>
      <c r="N64" s="409">
        <f t="shared" si="3"/>
        <v>0</v>
      </c>
      <c r="O64" s="563">
        <f>Discount!$J$36</f>
        <v>0</v>
      </c>
      <c r="P64" s="409">
        <f t="shared" si="4"/>
        <v>0</v>
      </c>
      <c r="Q64" s="410">
        <f t="shared" si="5"/>
        <v>0</v>
      </c>
      <c r="R64" s="659">
        <f t="shared" si="6"/>
        <v>0</v>
      </c>
      <c r="S64" s="237"/>
      <c r="T64" s="237"/>
      <c r="U64" s="237"/>
      <c r="V64" s="237"/>
      <c r="W64" s="237"/>
    </row>
    <row r="65" spans="1:23" ht="63">
      <c r="A65" s="654">
        <v>48</v>
      </c>
      <c r="B65" s="684" t="s">
        <v>602</v>
      </c>
      <c r="C65" s="684">
        <v>100001257</v>
      </c>
      <c r="D65" s="684">
        <v>995433</v>
      </c>
      <c r="E65" s="495"/>
      <c r="F65" s="484">
        <v>18</v>
      </c>
      <c r="G65" s="494"/>
      <c r="H65" s="478" t="s">
        <v>527</v>
      </c>
      <c r="I65" s="484" t="s">
        <v>482</v>
      </c>
      <c r="J65" s="484">
        <v>10202</v>
      </c>
      <c r="K65" s="485"/>
      <c r="L65" s="493" t="str">
        <f t="shared" si="0"/>
        <v>INCLUDED</v>
      </c>
      <c r="M65" s="460">
        <f t="shared" si="2"/>
        <v>0</v>
      </c>
      <c r="N65" s="409">
        <f t="shared" si="3"/>
        <v>0</v>
      </c>
      <c r="O65" s="563">
        <f>Discount!$J$36</f>
        <v>0</v>
      </c>
      <c r="P65" s="409">
        <f t="shared" si="4"/>
        <v>0</v>
      </c>
      <c r="Q65" s="410">
        <f t="shared" si="5"/>
        <v>0</v>
      </c>
      <c r="R65" s="659">
        <f t="shared" si="6"/>
        <v>0</v>
      </c>
      <c r="S65" s="237"/>
      <c r="T65" s="237"/>
      <c r="U65" s="237"/>
      <c r="V65" s="237"/>
      <c r="W65" s="237"/>
    </row>
    <row r="66" spans="1:23" ht="63">
      <c r="A66" s="654">
        <v>49</v>
      </c>
      <c r="B66" s="684" t="s">
        <v>602</v>
      </c>
      <c r="C66" s="684">
        <v>100001258</v>
      </c>
      <c r="D66" s="684">
        <v>995433</v>
      </c>
      <c r="E66" s="495"/>
      <c r="F66" s="484">
        <v>18</v>
      </c>
      <c r="G66" s="494"/>
      <c r="H66" s="478" t="s">
        <v>528</v>
      </c>
      <c r="I66" s="484" t="s">
        <v>482</v>
      </c>
      <c r="J66" s="484">
        <v>3779</v>
      </c>
      <c r="K66" s="485"/>
      <c r="L66" s="493" t="str">
        <f t="shared" si="0"/>
        <v>INCLUDED</v>
      </c>
      <c r="M66" s="460">
        <f t="shared" si="2"/>
        <v>0</v>
      </c>
      <c r="N66" s="409">
        <f t="shared" si="3"/>
        <v>0</v>
      </c>
      <c r="O66" s="563">
        <f>Discount!$J$36</f>
        <v>0</v>
      </c>
      <c r="P66" s="409">
        <f t="shared" si="4"/>
        <v>0</v>
      </c>
      <c r="Q66" s="410">
        <f t="shared" si="5"/>
        <v>0</v>
      </c>
      <c r="R66" s="659">
        <f t="shared" si="6"/>
        <v>0</v>
      </c>
      <c r="S66" s="237"/>
      <c r="T66" s="237"/>
      <c r="U66" s="237"/>
      <c r="V66" s="237"/>
      <c r="W66" s="237"/>
    </row>
    <row r="67" spans="1:23" ht="63">
      <c r="A67" s="654">
        <v>50</v>
      </c>
      <c r="B67" s="684" t="s">
        <v>602</v>
      </c>
      <c r="C67" s="684">
        <v>100001259</v>
      </c>
      <c r="D67" s="684">
        <v>995433</v>
      </c>
      <c r="E67" s="495"/>
      <c r="F67" s="484">
        <v>18</v>
      </c>
      <c r="G67" s="494"/>
      <c r="H67" s="478" t="s">
        <v>529</v>
      </c>
      <c r="I67" s="484" t="s">
        <v>482</v>
      </c>
      <c r="J67" s="484">
        <v>5700</v>
      </c>
      <c r="K67" s="485"/>
      <c r="L67" s="493" t="str">
        <f t="shared" si="0"/>
        <v>INCLUDED</v>
      </c>
      <c r="M67" s="460">
        <f t="shared" si="2"/>
        <v>0</v>
      </c>
      <c r="N67" s="409">
        <f t="shared" si="3"/>
        <v>0</v>
      </c>
      <c r="O67" s="563">
        <f>Discount!$J$36</f>
        <v>0</v>
      </c>
      <c r="P67" s="409">
        <f t="shared" si="4"/>
        <v>0</v>
      </c>
      <c r="Q67" s="410">
        <f t="shared" si="5"/>
        <v>0</v>
      </c>
      <c r="R67" s="659">
        <f t="shared" si="6"/>
        <v>0</v>
      </c>
      <c r="S67" s="237"/>
      <c r="T67" s="237"/>
      <c r="U67" s="237"/>
      <c r="V67" s="237"/>
      <c r="W67" s="237"/>
    </row>
    <row r="68" spans="1:23" ht="63">
      <c r="A68" s="654">
        <v>51</v>
      </c>
      <c r="B68" s="684" t="s">
        <v>602</v>
      </c>
      <c r="C68" s="684">
        <v>100001263</v>
      </c>
      <c r="D68" s="684">
        <v>995455</v>
      </c>
      <c r="E68" s="495"/>
      <c r="F68" s="484">
        <v>18</v>
      </c>
      <c r="G68" s="494"/>
      <c r="H68" s="478" t="s">
        <v>498</v>
      </c>
      <c r="I68" s="484" t="s">
        <v>496</v>
      </c>
      <c r="J68" s="484">
        <v>16</v>
      </c>
      <c r="K68" s="485"/>
      <c r="L68" s="493" t="str">
        <f t="shared" si="0"/>
        <v>INCLUDED</v>
      </c>
      <c r="M68" s="460">
        <f t="shared" si="2"/>
        <v>0</v>
      </c>
      <c r="N68" s="409">
        <f t="shared" si="3"/>
        <v>0</v>
      </c>
      <c r="O68" s="563">
        <f>Discount!$J$36</f>
        <v>0</v>
      </c>
      <c r="P68" s="409">
        <f t="shared" si="4"/>
        <v>0</v>
      </c>
      <c r="Q68" s="410">
        <f t="shared" si="5"/>
        <v>0</v>
      </c>
      <c r="R68" s="659">
        <f t="shared" si="6"/>
        <v>0</v>
      </c>
      <c r="S68" s="237"/>
      <c r="T68" s="237"/>
      <c r="U68" s="237"/>
      <c r="V68" s="237"/>
      <c r="W68" s="237"/>
    </row>
    <row r="69" spans="1:23" ht="110.25">
      <c r="A69" s="654">
        <v>52</v>
      </c>
      <c r="B69" s="684" t="s">
        <v>603</v>
      </c>
      <c r="C69" s="684">
        <v>100056515</v>
      </c>
      <c r="D69" s="684">
        <v>998346</v>
      </c>
      <c r="E69" s="495"/>
      <c r="F69" s="484">
        <v>18</v>
      </c>
      <c r="G69" s="494"/>
      <c r="H69" s="478" t="s">
        <v>622</v>
      </c>
      <c r="I69" s="484" t="s">
        <v>475</v>
      </c>
      <c r="J69" s="484">
        <v>10</v>
      </c>
      <c r="K69" s="485"/>
      <c r="L69" s="493" t="str">
        <f t="shared" si="0"/>
        <v>INCLUDED</v>
      </c>
      <c r="M69" s="460">
        <f t="shared" si="2"/>
        <v>0</v>
      </c>
      <c r="N69" s="409">
        <f t="shared" si="3"/>
        <v>0</v>
      </c>
      <c r="O69" s="563">
        <f>Discount!$J$36</f>
        <v>0</v>
      </c>
      <c r="P69" s="409">
        <f t="shared" si="4"/>
        <v>0</v>
      </c>
      <c r="Q69" s="410">
        <f t="shared" si="5"/>
        <v>0</v>
      </c>
      <c r="R69" s="659">
        <f t="shared" si="6"/>
        <v>0</v>
      </c>
      <c r="S69" s="237"/>
      <c r="T69" s="237"/>
      <c r="U69" s="237"/>
      <c r="V69" s="237"/>
      <c r="W69" s="237"/>
    </row>
    <row r="70" spans="1:23" ht="141.75">
      <c r="A70" s="654">
        <v>53</v>
      </c>
      <c r="B70" s="684" t="s">
        <v>603</v>
      </c>
      <c r="C70" s="684">
        <v>100056516</v>
      </c>
      <c r="D70" s="684">
        <v>998346</v>
      </c>
      <c r="E70" s="495"/>
      <c r="F70" s="484">
        <v>18</v>
      </c>
      <c r="G70" s="494"/>
      <c r="H70" s="478" t="s">
        <v>623</v>
      </c>
      <c r="I70" s="484" t="s">
        <v>496</v>
      </c>
      <c r="J70" s="484">
        <v>48</v>
      </c>
      <c r="K70" s="485"/>
      <c r="L70" s="493" t="str">
        <f t="shared" si="0"/>
        <v>INCLUDED</v>
      </c>
      <c r="M70" s="460">
        <f t="shared" si="2"/>
        <v>0</v>
      </c>
      <c r="N70" s="409">
        <f t="shared" si="3"/>
        <v>0</v>
      </c>
      <c r="O70" s="563">
        <f>Discount!$J$36</f>
        <v>0</v>
      </c>
      <c r="P70" s="409">
        <f t="shared" si="4"/>
        <v>0</v>
      </c>
      <c r="Q70" s="410">
        <f t="shared" si="5"/>
        <v>0</v>
      </c>
      <c r="R70" s="659">
        <f t="shared" si="6"/>
        <v>0</v>
      </c>
      <c r="S70" s="237"/>
      <c r="T70" s="237"/>
      <c r="U70" s="237"/>
      <c r="V70" s="237"/>
      <c r="W70" s="237"/>
    </row>
    <row r="71" spans="1:23" ht="47.25">
      <c r="A71" s="654">
        <v>54</v>
      </c>
      <c r="B71" s="684" t="s">
        <v>603</v>
      </c>
      <c r="C71" s="684">
        <v>100056517</v>
      </c>
      <c r="D71" s="684">
        <v>998346</v>
      </c>
      <c r="E71" s="495"/>
      <c r="F71" s="484">
        <v>18</v>
      </c>
      <c r="G71" s="494"/>
      <c r="H71" s="478" t="s">
        <v>624</v>
      </c>
      <c r="I71" s="484" t="s">
        <v>496</v>
      </c>
      <c r="J71" s="484">
        <v>48</v>
      </c>
      <c r="K71" s="485"/>
      <c r="L71" s="493" t="str">
        <f t="shared" si="0"/>
        <v>INCLUDED</v>
      </c>
      <c r="M71" s="460">
        <f t="shared" si="2"/>
        <v>0</v>
      </c>
      <c r="N71" s="409">
        <f t="shared" si="3"/>
        <v>0</v>
      </c>
      <c r="O71" s="563">
        <f>Discount!$J$36</f>
        <v>0</v>
      </c>
      <c r="P71" s="409">
        <f t="shared" si="4"/>
        <v>0</v>
      </c>
      <c r="Q71" s="410">
        <f t="shared" si="5"/>
        <v>0</v>
      </c>
      <c r="R71" s="659">
        <f t="shared" si="6"/>
        <v>0</v>
      </c>
      <c r="S71" s="237"/>
      <c r="T71" s="237"/>
      <c r="U71" s="237"/>
      <c r="V71" s="237"/>
      <c r="W71" s="237"/>
    </row>
    <row r="72" spans="1:23" ht="31.5">
      <c r="A72" s="654">
        <v>55</v>
      </c>
      <c r="B72" s="684" t="s">
        <v>603</v>
      </c>
      <c r="C72" s="684">
        <v>100056518</v>
      </c>
      <c r="D72" s="684">
        <v>998346</v>
      </c>
      <c r="E72" s="495"/>
      <c r="F72" s="484">
        <v>18</v>
      </c>
      <c r="G72" s="494"/>
      <c r="H72" s="478" t="s">
        <v>625</v>
      </c>
      <c r="I72" s="484" t="s">
        <v>475</v>
      </c>
      <c r="J72" s="484">
        <v>2</v>
      </c>
      <c r="K72" s="485"/>
      <c r="L72" s="493" t="str">
        <f t="shared" si="0"/>
        <v>INCLUDED</v>
      </c>
      <c r="M72" s="460">
        <f t="shared" si="2"/>
        <v>0</v>
      </c>
      <c r="N72" s="409">
        <f t="shared" si="3"/>
        <v>0</v>
      </c>
      <c r="O72" s="563">
        <f>Discount!$J$36</f>
        <v>0</v>
      </c>
      <c r="P72" s="409">
        <f t="shared" si="4"/>
        <v>0</v>
      </c>
      <c r="Q72" s="410">
        <f t="shared" si="5"/>
        <v>0</v>
      </c>
      <c r="R72" s="659">
        <f t="shared" si="6"/>
        <v>0</v>
      </c>
      <c r="S72" s="237"/>
      <c r="T72" s="237"/>
      <c r="U72" s="237"/>
      <c r="V72" s="237"/>
      <c r="W72" s="237"/>
    </row>
    <row r="73" spans="1:23" ht="31.5">
      <c r="A73" s="654">
        <v>56</v>
      </c>
      <c r="B73" s="684" t="s">
        <v>603</v>
      </c>
      <c r="C73" s="684">
        <v>100056519</v>
      </c>
      <c r="D73" s="684">
        <v>998346</v>
      </c>
      <c r="E73" s="495"/>
      <c r="F73" s="484">
        <v>18</v>
      </c>
      <c r="G73" s="494"/>
      <c r="H73" s="478" t="s">
        <v>626</v>
      </c>
      <c r="I73" s="484" t="s">
        <v>475</v>
      </c>
      <c r="J73" s="484">
        <v>6</v>
      </c>
      <c r="K73" s="485"/>
      <c r="L73" s="493" t="str">
        <f t="shared" si="0"/>
        <v>INCLUDED</v>
      </c>
      <c r="M73" s="460">
        <f t="shared" si="2"/>
        <v>0</v>
      </c>
      <c r="N73" s="409">
        <f t="shared" si="3"/>
        <v>0</v>
      </c>
      <c r="O73" s="563">
        <f>Discount!$J$36</f>
        <v>0</v>
      </c>
      <c r="P73" s="409">
        <f t="shared" si="4"/>
        <v>0</v>
      </c>
      <c r="Q73" s="410">
        <f t="shared" si="5"/>
        <v>0</v>
      </c>
      <c r="R73" s="659">
        <f t="shared" si="6"/>
        <v>0</v>
      </c>
      <c r="S73" s="237"/>
      <c r="T73" s="237"/>
      <c r="U73" s="237"/>
      <c r="V73" s="237"/>
      <c r="W73" s="237"/>
    </row>
    <row r="74" spans="1:23" ht="31.5">
      <c r="A74" s="654">
        <v>57</v>
      </c>
      <c r="B74" s="684" t="s">
        <v>603</v>
      </c>
      <c r="C74" s="684">
        <v>100056520</v>
      </c>
      <c r="D74" s="684">
        <v>998346</v>
      </c>
      <c r="E74" s="495"/>
      <c r="F74" s="484">
        <v>18</v>
      </c>
      <c r="G74" s="494"/>
      <c r="H74" s="478" t="s">
        <v>627</v>
      </c>
      <c r="I74" s="484" t="s">
        <v>475</v>
      </c>
      <c r="J74" s="484">
        <v>2</v>
      </c>
      <c r="K74" s="485"/>
      <c r="L74" s="493" t="str">
        <f t="shared" si="0"/>
        <v>INCLUDED</v>
      </c>
      <c r="M74" s="460">
        <f t="shared" si="2"/>
        <v>0</v>
      </c>
      <c r="N74" s="409">
        <f t="shared" si="3"/>
        <v>0</v>
      </c>
      <c r="O74" s="563">
        <f>Discount!$J$36</f>
        <v>0</v>
      </c>
      <c r="P74" s="409">
        <f t="shared" si="4"/>
        <v>0</v>
      </c>
      <c r="Q74" s="410">
        <f t="shared" si="5"/>
        <v>0</v>
      </c>
      <c r="R74" s="659">
        <f t="shared" si="6"/>
        <v>0</v>
      </c>
      <c r="S74" s="237"/>
      <c r="T74" s="237"/>
      <c r="U74" s="237"/>
      <c r="V74" s="237"/>
      <c r="W74" s="237"/>
    </row>
    <row r="75" spans="1:23" ht="31.5">
      <c r="A75" s="654">
        <v>58</v>
      </c>
      <c r="B75" s="684" t="s">
        <v>603</v>
      </c>
      <c r="C75" s="684">
        <v>100056521</v>
      </c>
      <c r="D75" s="684">
        <v>998346</v>
      </c>
      <c r="E75" s="495"/>
      <c r="F75" s="484">
        <v>18</v>
      </c>
      <c r="G75" s="494"/>
      <c r="H75" s="478" t="s">
        <v>628</v>
      </c>
      <c r="I75" s="484" t="s">
        <v>475</v>
      </c>
      <c r="J75" s="484">
        <v>1</v>
      </c>
      <c r="K75" s="485"/>
      <c r="L75" s="493" t="str">
        <f t="shared" si="0"/>
        <v>INCLUDED</v>
      </c>
      <c r="M75" s="460">
        <f t="shared" si="2"/>
        <v>0</v>
      </c>
      <c r="N75" s="409">
        <f t="shared" si="3"/>
        <v>0</v>
      </c>
      <c r="O75" s="563">
        <f>Discount!$J$36</f>
        <v>0</v>
      </c>
      <c r="P75" s="409">
        <f t="shared" si="4"/>
        <v>0</v>
      </c>
      <c r="Q75" s="410">
        <f t="shared" si="5"/>
        <v>0</v>
      </c>
      <c r="R75" s="659">
        <f t="shared" si="6"/>
        <v>0</v>
      </c>
      <c r="S75" s="237"/>
      <c r="T75" s="237"/>
      <c r="U75" s="237"/>
      <c r="V75" s="237"/>
      <c r="W75" s="237"/>
    </row>
    <row r="76" spans="1:23" ht="110.25">
      <c r="A76" s="654">
        <v>59</v>
      </c>
      <c r="B76" s="684" t="s">
        <v>603</v>
      </c>
      <c r="C76" s="684">
        <v>100056522</v>
      </c>
      <c r="D76" s="684">
        <v>998346</v>
      </c>
      <c r="E76" s="495"/>
      <c r="F76" s="484">
        <v>18</v>
      </c>
      <c r="G76" s="494"/>
      <c r="H76" s="478" t="s">
        <v>629</v>
      </c>
      <c r="I76" s="484" t="s">
        <v>475</v>
      </c>
      <c r="J76" s="484">
        <v>10</v>
      </c>
      <c r="K76" s="485"/>
      <c r="L76" s="493" t="str">
        <f t="shared" si="0"/>
        <v>INCLUDED</v>
      </c>
      <c r="M76" s="460">
        <f t="shared" si="2"/>
        <v>0</v>
      </c>
      <c r="N76" s="409">
        <f t="shared" si="3"/>
        <v>0</v>
      </c>
      <c r="O76" s="563">
        <f>Discount!$J$36</f>
        <v>0</v>
      </c>
      <c r="P76" s="409">
        <f t="shared" si="4"/>
        <v>0</v>
      </c>
      <c r="Q76" s="410">
        <f t="shared" si="5"/>
        <v>0</v>
      </c>
      <c r="R76" s="659">
        <f t="shared" si="6"/>
        <v>0</v>
      </c>
      <c r="S76" s="237"/>
      <c r="T76" s="237"/>
      <c r="U76" s="237"/>
      <c r="V76" s="237"/>
      <c r="W76" s="237"/>
    </row>
    <row r="77" spans="1:23" ht="141.75">
      <c r="A77" s="654">
        <v>60</v>
      </c>
      <c r="B77" s="684" t="s">
        <v>603</v>
      </c>
      <c r="C77" s="684">
        <v>100056523</v>
      </c>
      <c r="D77" s="684">
        <v>998346</v>
      </c>
      <c r="E77" s="495"/>
      <c r="F77" s="484">
        <v>18</v>
      </c>
      <c r="G77" s="494"/>
      <c r="H77" s="478" t="s">
        <v>630</v>
      </c>
      <c r="I77" s="484" t="s">
        <v>496</v>
      </c>
      <c r="J77" s="484">
        <v>55</v>
      </c>
      <c r="K77" s="485"/>
      <c r="L77" s="493" t="str">
        <f t="shared" si="0"/>
        <v>INCLUDED</v>
      </c>
      <c r="M77" s="460">
        <f t="shared" si="2"/>
        <v>0</v>
      </c>
      <c r="N77" s="409">
        <f t="shared" si="3"/>
        <v>0</v>
      </c>
      <c r="O77" s="563">
        <f>Discount!$J$36</f>
        <v>0</v>
      </c>
      <c r="P77" s="409">
        <f t="shared" si="4"/>
        <v>0</v>
      </c>
      <c r="Q77" s="410">
        <f t="shared" si="5"/>
        <v>0</v>
      </c>
      <c r="R77" s="659">
        <f t="shared" si="6"/>
        <v>0</v>
      </c>
      <c r="S77" s="237"/>
      <c r="T77" s="237"/>
      <c r="U77" s="237"/>
      <c r="V77" s="237"/>
      <c r="W77" s="237"/>
    </row>
    <row r="78" spans="1:23" ht="47.25">
      <c r="A78" s="654">
        <v>61</v>
      </c>
      <c r="B78" s="684" t="s">
        <v>603</v>
      </c>
      <c r="C78" s="684">
        <v>100056524</v>
      </c>
      <c r="D78" s="684">
        <v>998346</v>
      </c>
      <c r="E78" s="495"/>
      <c r="F78" s="484">
        <v>18</v>
      </c>
      <c r="G78" s="494"/>
      <c r="H78" s="478" t="s">
        <v>631</v>
      </c>
      <c r="I78" s="484" t="s">
        <v>496</v>
      </c>
      <c r="J78" s="484">
        <v>55</v>
      </c>
      <c r="K78" s="485"/>
      <c r="L78" s="493" t="str">
        <f t="shared" si="0"/>
        <v>INCLUDED</v>
      </c>
      <c r="M78" s="460">
        <f t="shared" si="2"/>
        <v>0</v>
      </c>
      <c r="N78" s="409">
        <f t="shared" si="3"/>
        <v>0</v>
      </c>
      <c r="O78" s="563">
        <f>Discount!$J$36</f>
        <v>0</v>
      </c>
      <c r="P78" s="409">
        <f t="shared" si="4"/>
        <v>0</v>
      </c>
      <c r="Q78" s="410">
        <f t="shared" si="5"/>
        <v>0</v>
      </c>
      <c r="R78" s="659">
        <f t="shared" si="6"/>
        <v>0</v>
      </c>
      <c r="S78" s="237"/>
      <c r="T78" s="237"/>
      <c r="U78" s="237"/>
      <c r="V78" s="237"/>
      <c r="W78" s="237"/>
    </row>
    <row r="79" spans="1:23" ht="31.5">
      <c r="A79" s="654">
        <v>62</v>
      </c>
      <c r="B79" s="684" t="s">
        <v>603</v>
      </c>
      <c r="C79" s="684">
        <v>100056525</v>
      </c>
      <c r="D79" s="684">
        <v>998346</v>
      </c>
      <c r="E79" s="495"/>
      <c r="F79" s="484">
        <v>18</v>
      </c>
      <c r="G79" s="494"/>
      <c r="H79" s="478" t="s">
        <v>632</v>
      </c>
      <c r="I79" s="484" t="s">
        <v>475</v>
      </c>
      <c r="J79" s="484">
        <v>2</v>
      </c>
      <c r="K79" s="485"/>
      <c r="L79" s="493" t="str">
        <f t="shared" si="0"/>
        <v>INCLUDED</v>
      </c>
      <c r="M79" s="460">
        <f t="shared" si="2"/>
        <v>0</v>
      </c>
      <c r="N79" s="409">
        <f t="shared" si="3"/>
        <v>0</v>
      </c>
      <c r="O79" s="563">
        <f>Discount!$J$36</f>
        <v>0</v>
      </c>
      <c r="P79" s="409">
        <f t="shared" si="4"/>
        <v>0</v>
      </c>
      <c r="Q79" s="410">
        <f t="shared" si="5"/>
        <v>0</v>
      </c>
      <c r="R79" s="659">
        <f t="shared" si="6"/>
        <v>0</v>
      </c>
      <c r="S79" s="237"/>
      <c r="T79" s="237"/>
      <c r="U79" s="237"/>
      <c r="V79" s="237"/>
      <c r="W79" s="237"/>
    </row>
    <row r="80" spans="1:23" ht="31.5">
      <c r="A80" s="654">
        <v>63</v>
      </c>
      <c r="B80" s="684" t="s">
        <v>603</v>
      </c>
      <c r="C80" s="684">
        <v>100056526</v>
      </c>
      <c r="D80" s="684">
        <v>998346</v>
      </c>
      <c r="E80" s="495"/>
      <c r="F80" s="484">
        <v>18</v>
      </c>
      <c r="G80" s="494"/>
      <c r="H80" s="478" t="s">
        <v>633</v>
      </c>
      <c r="I80" s="484" t="s">
        <v>475</v>
      </c>
      <c r="J80" s="484">
        <v>6</v>
      </c>
      <c r="K80" s="485"/>
      <c r="L80" s="493" t="str">
        <f t="shared" si="0"/>
        <v>INCLUDED</v>
      </c>
      <c r="M80" s="460">
        <f t="shared" si="2"/>
        <v>0</v>
      </c>
      <c r="N80" s="409">
        <f t="shared" si="3"/>
        <v>0</v>
      </c>
      <c r="O80" s="563">
        <f>Discount!$J$36</f>
        <v>0</v>
      </c>
      <c r="P80" s="409">
        <f t="shared" si="4"/>
        <v>0</v>
      </c>
      <c r="Q80" s="410">
        <f t="shared" si="5"/>
        <v>0</v>
      </c>
      <c r="R80" s="659">
        <f t="shared" si="6"/>
        <v>0</v>
      </c>
      <c r="S80" s="237"/>
      <c r="T80" s="237"/>
      <c r="U80" s="237"/>
      <c r="V80" s="237"/>
      <c r="W80" s="237"/>
    </row>
    <row r="81" spans="1:23" ht="31.5">
      <c r="A81" s="654">
        <v>64</v>
      </c>
      <c r="B81" s="684" t="s">
        <v>603</v>
      </c>
      <c r="C81" s="684">
        <v>100056527</v>
      </c>
      <c r="D81" s="684">
        <v>998346</v>
      </c>
      <c r="E81" s="495"/>
      <c r="F81" s="484">
        <v>18</v>
      </c>
      <c r="G81" s="494"/>
      <c r="H81" s="478" t="s">
        <v>634</v>
      </c>
      <c r="I81" s="484" t="s">
        <v>475</v>
      </c>
      <c r="J81" s="484">
        <v>2</v>
      </c>
      <c r="K81" s="485"/>
      <c r="L81" s="493" t="str">
        <f t="shared" si="0"/>
        <v>INCLUDED</v>
      </c>
      <c r="M81" s="460">
        <f t="shared" si="2"/>
        <v>0</v>
      </c>
      <c r="N81" s="409">
        <f t="shared" si="3"/>
        <v>0</v>
      </c>
      <c r="O81" s="563">
        <f>Discount!$J$36</f>
        <v>0</v>
      </c>
      <c r="P81" s="409">
        <f t="shared" si="4"/>
        <v>0</v>
      </c>
      <c r="Q81" s="410">
        <f t="shared" si="5"/>
        <v>0</v>
      </c>
      <c r="R81" s="659">
        <f t="shared" si="6"/>
        <v>0</v>
      </c>
      <c r="S81" s="237"/>
      <c r="T81" s="237"/>
      <c r="U81" s="237"/>
      <c r="V81" s="237"/>
      <c r="W81" s="237"/>
    </row>
    <row r="82" spans="1:23" ht="31.5">
      <c r="A82" s="654">
        <v>65</v>
      </c>
      <c r="B82" s="684" t="s">
        <v>603</v>
      </c>
      <c r="C82" s="684">
        <v>100056528</v>
      </c>
      <c r="D82" s="684">
        <v>998346</v>
      </c>
      <c r="E82" s="495"/>
      <c r="F82" s="484">
        <v>18</v>
      </c>
      <c r="G82" s="494"/>
      <c r="H82" s="478" t="s">
        <v>635</v>
      </c>
      <c r="I82" s="484" t="s">
        <v>475</v>
      </c>
      <c r="J82" s="484">
        <v>1</v>
      </c>
      <c r="K82" s="485"/>
      <c r="L82" s="493" t="str">
        <f t="shared" ref="L82:L124" si="7">IF(K82=0, "INCLUDED", IF(ISERROR(J82*K82), K82, J82*K82))</f>
        <v>INCLUDED</v>
      </c>
      <c r="M82" s="460">
        <f t="shared" si="2"/>
        <v>0</v>
      </c>
      <c r="N82" s="409">
        <f t="shared" si="3"/>
        <v>0</v>
      </c>
      <c r="O82" s="563">
        <f>Discount!$J$36</f>
        <v>0</v>
      </c>
      <c r="P82" s="409">
        <f t="shared" si="4"/>
        <v>0</v>
      </c>
      <c r="Q82" s="410">
        <f t="shared" si="5"/>
        <v>0</v>
      </c>
      <c r="R82" s="659">
        <f t="shared" si="6"/>
        <v>0</v>
      </c>
      <c r="S82" s="237"/>
      <c r="T82" s="237"/>
      <c r="U82" s="237"/>
      <c r="V82" s="237"/>
      <c r="W82" s="237"/>
    </row>
    <row r="83" spans="1:23" ht="110.25">
      <c r="A83" s="654">
        <v>66</v>
      </c>
      <c r="B83" s="684" t="s">
        <v>603</v>
      </c>
      <c r="C83" s="684">
        <v>100056529</v>
      </c>
      <c r="D83" s="684">
        <v>998346</v>
      </c>
      <c r="E83" s="495"/>
      <c r="F83" s="484">
        <v>18</v>
      </c>
      <c r="G83" s="494"/>
      <c r="H83" s="478" t="s">
        <v>636</v>
      </c>
      <c r="I83" s="484" t="s">
        <v>475</v>
      </c>
      <c r="J83" s="484">
        <v>10</v>
      </c>
      <c r="K83" s="485"/>
      <c r="L83" s="493" t="str">
        <f t="shared" si="7"/>
        <v>INCLUDED</v>
      </c>
      <c r="M83" s="460">
        <f t="shared" ref="M83:M124" si="8">IF(L83="Included",0,L83)</f>
        <v>0</v>
      </c>
      <c r="N83" s="409">
        <f t="shared" ref="N83:N124" si="9">IF( G83="",F83*(IF(L83="Included",0,L83))/100,G83*(IF(L83="Included",0,L83)))</f>
        <v>0</v>
      </c>
      <c r="O83" s="563">
        <f>Discount!$J$36</f>
        <v>0</v>
      </c>
      <c r="P83" s="409">
        <f t="shared" ref="P83:P124" si="10">O83*M83</f>
        <v>0</v>
      </c>
      <c r="Q83" s="410">
        <f t="shared" ref="Q83:Q124" si="11">IF(G83="",F83*P83/100,G83*P83)</f>
        <v>0</v>
      </c>
      <c r="R83" s="659">
        <f t="shared" ref="R83:R124" si="12">K83*J83</f>
        <v>0</v>
      </c>
      <c r="S83" s="237"/>
      <c r="T83" s="237"/>
      <c r="U83" s="237"/>
      <c r="V83" s="237"/>
      <c r="W83" s="237"/>
    </row>
    <row r="84" spans="1:23" ht="141.75">
      <c r="A84" s="654">
        <v>67</v>
      </c>
      <c r="B84" s="684" t="s">
        <v>603</v>
      </c>
      <c r="C84" s="684">
        <v>100056530</v>
      </c>
      <c r="D84" s="684">
        <v>998346</v>
      </c>
      <c r="E84" s="495"/>
      <c r="F84" s="484">
        <v>18</v>
      </c>
      <c r="G84" s="494"/>
      <c r="H84" s="478" t="s">
        <v>637</v>
      </c>
      <c r="I84" s="484" t="s">
        <v>496</v>
      </c>
      <c r="J84" s="484">
        <v>71</v>
      </c>
      <c r="K84" s="485"/>
      <c r="L84" s="493" t="str">
        <f t="shared" si="7"/>
        <v>INCLUDED</v>
      </c>
      <c r="M84" s="460">
        <f t="shared" si="8"/>
        <v>0</v>
      </c>
      <c r="N84" s="409">
        <f t="shared" si="9"/>
        <v>0</v>
      </c>
      <c r="O84" s="563">
        <f>Discount!$J$36</f>
        <v>0</v>
      </c>
      <c r="P84" s="409">
        <f t="shared" si="10"/>
        <v>0</v>
      </c>
      <c r="Q84" s="410">
        <f t="shared" si="11"/>
        <v>0</v>
      </c>
      <c r="R84" s="659">
        <f t="shared" si="12"/>
        <v>0</v>
      </c>
      <c r="S84" s="237"/>
      <c r="T84" s="237"/>
      <c r="U84" s="237"/>
      <c r="V84" s="237"/>
      <c r="W84" s="237"/>
    </row>
    <row r="85" spans="1:23" ht="47.25">
      <c r="A85" s="654">
        <v>68</v>
      </c>
      <c r="B85" s="684" t="s">
        <v>603</v>
      </c>
      <c r="C85" s="684">
        <v>100056531</v>
      </c>
      <c r="D85" s="684">
        <v>998346</v>
      </c>
      <c r="E85" s="495"/>
      <c r="F85" s="484">
        <v>18</v>
      </c>
      <c r="G85" s="494"/>
      <c r="H85" s="478" t="s">
        <v>638</v>
      </c>
      <c r="I85" s="484" t="s">
        <v>496</v>
      </c>
      <c r="J85" s="484">
        <v>71</v>
      </c>
      <c r="K85" s="485"/>
      <c r="L85" s="493" t="str">
        <f t="shared" si="7"/>
        <v>INCLUDED</v>
      </c>
      <c r="M85" s="460">
        <f t="shared" si="8"/>
        <v>0</v>
      </c>
      <c r="N85" s="409">
        <f t="shared" si="9"/>
        <v>0</v>
      </c>
      <c r="O85" s="563">
        <f>Discount!$J$36</f>
        <v>0</v>
      </c>
      <c r="P85" s="409">
        <f t="shared" si="10"/>
        <v>0</v>
      </c>
      <c r="Q85" s="410">
        <f t="shared" si="11"/>
        <v>0</v>
      </c>
      <c r="R85" s="659">
        <f t="shared" si="12"/>
        <v>0</v>
      </c>
      <c r="S85" s="237"/>
      <c r="T85" s="237"/>
      <c r="U85" s="237"/>
      <c r="V85" s="237"/>
      <c r="W85" s="237"/>
    </row>
    <row r="86" spans="1:23" ht="31.5">
      <c r="A86" s="654">
        <v>69</v>
      </c>
      <c r="B86" s="684" t="s">
        <v>603</v>
      </c>
      <c r="C86" s="684">
        <v>100056532</v>
      </c>
      <c r="D86" s="684">
        <v>998346</v>
      </c>
      <c r="E86" s="495"/>
      <c r="F86" s="484">
        <v>18</v>
      </c>
      <c r="G86" s="494"/>
      <c r="H86" s="478" t="s">
        <v>639</v>
      </c>
      <c r="I86" s="484" t="s">
        <v>475</v>
      </c>
      <c r="J86" s="484">
        <v>4</v>
      </c>
      <c r="K86" s="485"/>
      <c r="L86" s="493" t="str">
        <f t="shared" si="7"/>
        <v>INCLUDED</v>
      </c>
      <c r="M86" s="460">
        <f t="shared" si="8"/>
        <v>0</v>
      </c>
      <c r="N86" s="409">
        <f t="shared" si="9"/>
        <v>0</v>
      </c>
      <c r="O86" s="563">
        <f>Discount!$J$36</f>
        <v>0</v>
      </c>
      <c r="P86" s="409">
        <f t="shared" si="10"/>
        <v>0</v>
      </c>
      <c r="Q86" s="410">
        <f t="shared" si="11"/>
        <v>0</v>
      </c>
      <c r="R86" s="659">
        <f t="shared" si="12"/>
        <v>0</v>
      </c>
      <c r="S86" s="237"/>
      <c r="T86" s="237"/>
      <c r="U86" s="237"/>
      <c r="V86" s="237"/>
      <c r="W86" s="237"/>
    </row>
    <row r="87" spans="1:23" ht="31.5">
      <c r="A87" s="654">
        <v>70</v>
      </c>
      <c r="B87" s="684" t="s">
        <v>603</v>
      </c>
      <c r="C87" s="684">
        <v>100056533</v>
      </c>
      <c r="D87" s="684">
        <v>998346</v>
      </c>
      <c r="E87" s="495"/>
      <c r="F87" s="484">
        <v>18</v>
      </c>
      <c r="G87" s="494"/>
      <c r="H87" s="478" t="s">
        <v>640</v>
      </c>
      <c r="I87" s="484" t="s">
        <v>475</v>
      </c>
      <c r="J87" s="484">
        <v>6</v>
      </c>
      <c r="K87" s="485"/>
      <c r="L87" s="493" t="str">
        <f t="shared" si="7"/>
        <v>INCLUDED</v>
      </c>
      <c r="M87" s="460">
        <f t="shared" si="8"/>
        <v>0</v>
      </c>
      <c r="N87" s="409">
        <f t="shared" si="9"/>
        <v>0</v>
      </c>
      <c r="O87" s="563">
        <f>Discount!$J$36</f>
        <v>0</v>
      </c>
      <c r="P87" s="409">
        <f t="shared" si="10"/>
        <v>0</v>
      </c>
      <c r="Q87" s="410">
        <f t="shared" si="11"/>
        <v>0</v>
      </c>
      <c r="R87" s="659">
        <f t="shared" si="12"/>
        <v>0</v>
      </c>
      <c r="S87" s="237"/>
      <c r="T87" s="237"/>
      <c r="U87" s="237"/>
      <c r="V87" s="237"/>
      <c r="W87" s="237"/>
    </row>
    <row r="88" spans="1:23" ht="31.5">
      <c r="A88" s="654">
        <v>71</v>
      </c>
      <c r="B88" s="684" t="s">
        <v>603</v>
      </c>
      <c r="C88" s="684">
        <v>100056534</v>
      </c>
      <c r="D88" s="684">
        <v>998346</v>
      </c>
      <c r="E88" s="495"/>
      <c r="F88" s="484">
        <v>18</v>
      </c>
      <c r="G88" s="494"/>
      <c r="H88" s="478" t="s">
        <v>641</v>
      </c>
      <c r="I88" s="484" t="s">
        <v>475</v>
      </c>
      <c r="J88" s="484">
        <v>2</v>
      </c>
      <c r="K88" s="485"/>
      <c r="L88" s="493" t="str">
        <f t="shared" si="7"/>
        <v>INCLUDED</v>
      </c>
      <c r="M88" s="460">
        <f t="shared" si="8"/>
        <v>0</v>
      </c>
      <c r="N88" s="409">
        <f t="shared" si="9"/>
        <v>0</v>
      </c>
      <c r="O88" s="563">
        <f>Discount!$J$36</f>
        <v>0</v>
      </c>
      <c r="P88" s="409">
        <f t="shared" si="10"/>
        <v>0</v>
      </c>
      <c r="Q88" s="410">
        <f t="shared" si="11"/>
        <v>0</v>
      </c>
      <c r="R88" s="659">
        <f t="shared" si="12"/>
        <v>0</v>
      </c>
      <c r="S88" s="237"/>
      <c r="T88" s="237"/>
      <c r="U88" s="237"/>
      <c r="V88" s="237"/>
      <c r="W88" s="237"/>
    </row>
    <row r="89" spans="1:23" ht="31.5">
      <c r="A89" s="654">
        <v>72</v>
      </c>
      <c r="B89" s="684" t="s">
        <v>603</v>
      </c>
      <c r="C89" s="684">
        <v>100056535</v>
      </c>
      <c r="D89" s="684">
        <v>998346</v>
      </c>
      <c r="E89" s="495"/>
      <c r="F89" s="484">
        <v>18</v>
      </c>
      <c r="G89" s="494"/>
      <c r="H89" s="478" t="s">
        <v>642</v>
      </c>
      <c r="I89" s="484" t="s">
        <v>475</v>
      </c>
      <c r="J89" s="484">
        <v>1</v>
      </c>
      <c r="K89" s="485"/>
      <c r="L89" s="493" t="str">
        <f t="shared" si="7"/>
        <v>INCLUDED</v>
      </c>
      <c r="M89" s="460">
        <f t="shared" si="8"/>
        <v>0</v>
      </c>
      <c r="N89" s="409">
        <f t="shared" si="9"/>
        <v>0</v>
      </c>
      <c r="O89" s="563">
        <f>Discount!$J$36</f>
        <v>0</v>
      </c>
      <c r="P89" s="409">
        <f t="shared" si="10"/>
        <v>0</v>
      </c>
      <c r="Q89" s="410">
        <f t="shared" si="11"/>
        <v>0</v>
      </c>
      <c r="R89" s="659">
        <f t="shared" si="12"/>
        <v>0</v>
      </c>
      <c r="S89" s="237"/>
      <c r="T89" s="237"/>
      <c r="U89" s="237"/>
      <c r="V89" s="237"/>
      <c r="W89" s="237"/>
    </row>
    <row r="90" spans="1:23" ht="31.5">
      <c r="A90" s="654">
        <v>73</v>
      </c>
      <c r="B90" s="684" t="s">
        <v>604</v>
      </c>
      <c r="C90" s="684">
        <v>170000266</v>
      </c>
      <c r="D90" s="684">
        <v>998716</v>
      </c>
      <c r="E90" s="495"/>
      <c r="F90" s="484">
        <v>18</v>
      </c>
      <c r="G90" s="692"/>
      <c r="H90" s="478" t="s">
        <v>643</v>
      </c>
      <c r="I90" s="484" t="s">
        <v>475</v>
      </c>
      <c r="J90" s="484">
        <v>19</v>
      </c>
      <c r="K90" s="485"/>
      <c r="L90" s="493" t="str">
        <f t="shared" si="7"/>
        <v>INCLUDED</v>
      </c>
      <c r="M90" s="460">
        <f t="shared" si="8"/>
        <v>0</v>
      </c>
      <c r="N90" s="409">
        <f t="shared" si="9"/>
        <v>0</v>
      </c>
      <c r="O90" s="563">
        <f>Discount!$J$36</f>
        <v>0</v>
      </c>
      <c r="P90" s="409">
        <f t="shared" si="10"/>
        <v>0</v>
      </c>
      <c r="Q90" s="410">
        <f t="shared" si="11"/>
        <v>0</v>
      </c>
      <c r="R90" s="659">
        <f t="shared" si="12"/>
        <v>0</v>
      </c>
      <c r="S90" s="237"/>
      <c r="T90" s="237"/>
      <c r="U90" s="237"/>
      <c r="V90" s="237"/>
      <c r="W90" s="237"/>
    </row>
    <row r="91" spans="1:23" ht="31.5">
      <c r="A91" s="654">
        <v>74</v>
      </c>
      <c r="B91" s="684" t="s">
        <v>605</v>
      </c>
      <c r="C91" s="684">
        <v>100032656</v>
      </c>
      <c r="D91" s="684">
        <v>995455</v>
      </c>
      <c r="E91" s="495"/>
      <c r="F91" s="484">
        <v>18</v>
      </c>
      <c r="G91" s="691"/>
      <c r="H91" s="478" t="s">
        <v>644</v>
      </c>
      <c r="I91" s="484" t="s">
        <v>496</v>
      </c>
      <c r="J91" s="484">
        <v>1305</v>
      </c>
      <c r="K91" s="485"/>
      <c r="L91" s="493" t="str">
        <f t="shared" si="7"/>
        <v>INCLUDED</v>
      </c>
      <c r="M91" s="460">
        <f t="shared" si="8"/>
        <v>0</v>
      </c>
      <c r="N91" s="409">
        <f t="shared" si="9"/>
        <v>0</v>
      </c>
      <c r="O91" s="563">
        <f>Discount!$J$36</f>
        <v>0</v>
      </c>
      <c r="P91" s="409">
        <f t="shared" si="10"/>
        <v>0</v>
      </c>
      <c r="Q91" s="410">
        <f t="shared" si="11"/>
        <v>0</v>
      </c>
      <c r="R91" s="659">
        <f t="shared" si="12"/>
        <v>0</v>
      </c>
      <c r="S91" s="237"/>
      <c r="T91" s="237"/>
      <c r="U91" s="237"/>
      <c r="V91" s="237"/>
      <c r="W91" s="237"/>
    </row>
    <row r="92" spans="1:23" ht="47.25">
      <c r="A92" s="654">
        <v>75</v>
      </c>
      <c r="B92" s="684" t="s">
        <v>606</v>
      </c>
      <c r="C92" s="684">
        <v>100023085</v>
      </c>
      <c r="D92" s="684">
        <v>995455</v>
      </c>
      <c r="E92" s="495"/>
      <c r="F92" s="484">
        <v>18</v>
      </c>
      <c r="G92" s="494"/>
      <c r="H92" s="478" t="s">
        <v>504</v>
      </c>
      <c r="I92" s="484" t="s">
        <v>505</v>
      </c>
      <c r="J92" s="484">
        <v>1</v>
      </c>
      <c r="K92" s="485"/>
      <c r="L92" s="493" t="str">
        <f t="shared" si="7"/>
        <v>INCLUDED</v>
      </c>
      <c r="M92" s="460">
        <f t="shared" si="8"/>
        <v>0</v>
      </c>
      <c r="N92" s="409">
        <f t="shared" si="9"/>
        <v>0</v>
      </c>
      <c r="O92" s="563">
        <f>Discount!$J$36</f>
        <v>0</v>
      </c>
      <c r="P92" s="409">
        <f t="shared" si="10"/>
        <v>0</v>
      </c>
      <c r="Q92" s="410">
        <f t="shared" si="11"/>
        <v>0</v>
      </c>
      <c r="R92" s="659">
        <f t="shared" si="12"/>
        <v>0</v>
      </c>
      <c r="S92" s="237"/>
      <c r="T92" s="237"/>
      <c r="U92" s="237"/>
      <c r="V92" s="237"/>
      <c r="W92" s="237"/>
    </row>
    <row r="93" spans="1:23" ht="31.5">
      <c r="A93" s="654">
        <v>76</v>
      </c>
      <c r="B93" s="684" t="s">
        <v>607</v>
      </c>
      <c r="C93" s="684">
        <v>170000266</v>
      </c>
      <c r="D93" s="684">
        <v>998716</v>
      </c>
      <c r="E93" s="495"/>
      <c r="F93" s="484">
        <v>18</v>
      </c>
      <c r="G93" s="494"/>
      <c r="H93" s="478" t="s">
        <v>643</v>
      </c>
      <c r="I93" s="484" t="s">
        <v>475</v>
      </c>
      <c r="J93" s="484">
        <v>19</v>
      </c>
      <c r="K93" s="485"/>
      <c r="L93" s="493" t="str">
        <f t="shared" si="7"/>
        <v>INCLUDED</v>
      </c>
      <c r="M93" s="460">
        <f t="shared" si="8"/>
        <v>0</v>
      </c>
      <c r="N93" s="409">
        <f t="shared" si="9"/>
        <v>0</v>
      </c>
      <c r="O93" s="563">
        <f>Discount!$J$36</f>
        <v>0</v>
      </c>
      <c r="P93" s="409">
        <f t="shared" si="10"/>
        <v>0</v>
      </c>
      <c r="Q93" s="410">
        <f t="shared" si="11"/>
        <v>0</v>
      </c>
      <c r="R93" s="659">
        <f t="shared" si="12"/>
        <v>0</v>
      </c>
      <c r="S93" s="237"/>
      <c r="T93" s="237"/>
      <c r="U93" s="237"/>
      <c r="V93" s="237"/>
      <c r="W93" s="237"/>
    </row>
    <row r="94" spans="1:23" ht="47.25">
      <c r="A94" s="654">
        <v>77</v>
      </c>
      <c r="B94" s="684" t="s">
        <v>608</v>
      </c>
      <c r="C94" s="684">
        <v>100001248</v>
      </c>
      <c r="D94" s="684">
        <v>995455</v>
      </c>
      <c r="E94" s="495"/>
      <c r="F94" s="484">
        <v>18</v>
      </c>
      <c r="G94" s="494"/>
      <c r="H94" s="478" t="s">
        <v>497</v>
      </c>
      <c r="I94" s="484" t="s">
        <v>496</v>
      </c>
      <c r="J94" s="484">
        <v>606</v>
      </c>
      <c r="K94" s="485"/>
      <c r="L94" s="493" t="str">
        <f t="shared" si="7"/>
        <v>INCLUDED</v>
      </c>
      <c r="M94" s="460">
        <f t="shared" si="8"/>
        <v>0</v>
      </c>
      <c r="N94" s="409">
        <f t="shared" si="9"/>
        <v>0</v>
      </c>
      <c r="O94" s="563">
        <f>Discount!$J$36</f>
        <v>0</v>
      </c>
      <c r="P94" s="409">
        <f t="shared" si="10"/>
        <v>0</v>
      </c>
      <c r="Q94" s="410">
        <f t="shared" si="11"/>
        <v>0</v>
      </c>
      <c r="R94" s="659">
        <f t="shared" si="12"/>
        <v>0</v>
      </c>
      <c r="S94" s="237"/>
      <c r="T94" s="237"/>
      <c r="U94" s="237"/>
      <c r="V94" s="237"/>
      <c r="W94" s="237"/>
    </row>
    <row r="95" spans="1:23" ht="126">
      <c r="A95" s="654">
        <v>78</v>
      </c>
      <c r="B95" s="684" t="s">
        <v>609</v>
      </c>
      <c r="C95" s="684">
        <v>100056558</v>
      </c>
      <c r="D95" s="684">
        <v>998346</v>
      </c>
      <c r="E95" s="495"/>
      <c r="F95" s="484">
        <v>18</v>
      </c>
      <c r="G95" s="494"/>
      <c r="H95" s="478" t="s">
        <v>645</v>
      </c>
      <c r="I95" s="484" t="s">
        <v>475</v>
      </c>
      <c r="J95" s="484">
        <v>10</v>
      </c>
      <c r="K95" s="485"/>
      <c r="L95" s="493" t="str">
        <f t="shared" si="7"/>
        <v>INCLUDED</v>
      </c>
      <c r="M95" s="460">
        <f t="shared" si="8"/>
        <v>0</v>
      </c>
      <c r="N95" s="409">
        <f t="shared" si="9"/>
        <v>0</v>
      </c>
      <c r="O95" s="563">
        <f>Discount!$J$36</f>
        <v>0</v>
      </c>
      <c r="P95" s="409">
        <f t="shared" si="10"/>
        <v>0</v>
      </c>
      <c r="Q95" s="410">
        <f t="shared" si="11"/>
        <v>0</v>
      </c>
      <c r="R95" s="659">
        <f t="shared" si="12"/>
        <v>0</v>
      </c>
      <c r="S95" s="237"/>
      <c r="T95" s="237"/>
      <c r="U95" s="237"/>
      <c r="V95" s="237"/>
      <c r="W95" s="237"/>
    </row>
    <row r="96" spans="1:23" ht="141.75">
      <c r="A96" s="654">
        <v>79</v>
      </c>
      <c r="B96" s="684" t="s">
        <v>609</v>
      </c>
      <c r="C96" s="684">
        <v>100056559</v>
      </c>
      <c r="D96" s="684">
        <v>998346</v>
      </c>
      <c r="E96" s="495"/>
      <c r="F96" s="484">
        <v>18</v>
      </c>
      <c r="G96" s="494"/>
      <c r="H96" s="478" t="s">
        <v>646</v>
      </c>
      <c r="I96" s="484" t="s">
        <v>496</v>
      </c>
      <c r="J96" s="484">
        <v>135</v>
      </c>
      <c r="K96" s="485"/>
      <c r="L96" s="493" t="str">
        <f t="shared" si="7"/>
        <v>INCLUDED</v>
      </c>
      <c r="M96" s="460">
        <f t="shared" si="8"/>
        <v>0</v>
      </c>
      <c r="N96" s="409">
        <f t="shared" si="9"/>
        <v>0</v>
      </c>
      <c r="O96" s="563">
        <f>Discount!$J$36</f>
        <v>0</v>
      </c>
      <c r="P96" s="409">
        <f t="shared" si="10"/>
        <v>0</v>
      </c>
      <c r="Q96" s="410">
        <f t="shared" si="11"/>
        <v>0</v>
      </c>
      <c r="R96" s="659">
        <f t="shared" si="12"/>
        <v>0</v>
      </c>
      <c r="S96" s="237"/>
      <c r="T96" s="237"/>
      <c r="U96" s="237"/>
      <c r="V96" s="237"/>
      <c r="W96" s="237"/>
    </row>
    <row r="97" spans="1:23" ht="47.25">
      <c r="A97" s="654">
        <v>80</v>
      </c>
      <c r="B97" s="684" t="s">
        <v>609</v>
      </c>
      <c r="C97" s="684">
        <v>100056560</v>
      </c>
      <c r="D97" s="684">
        <v>998346</v>
      </c>
      <c r="E97" s="495"/>
      <c r="F97" s="484">
        <v>18</v>
      </c>
      <c r="G97" s="494"/>
      <c r="H97" s="478" t="s">
        <v>647</v>
      </c>
      <c r="I97" s="484" t="s">
        <v>496</v>
      </c>
      <c r="J97" s="484">
        <v>135</v>
      </c>
      <c r="K97" s="485"/>
      <c r="L97" s="493" t="str">
        <f t="shared" si="7"/>
        <v>INCLUDED</v>
      </c>
      <c r="M97" s="460">
        <f t="shared" si="8"/>
        <v>0</v>
      </c>
      <c r="N97" s="409">
        <f t="shared" si="9"/>
        <v>0</v>
      </c>
      <c r="O97" s="563">
        <f>Discount!$J$36</f>
        <v>0</v>
      </c>
      <c r="P97" s="409">
        <f t="shared" si="10"/>
        <v>0</v>
      </c>
      <c r="Q97" s="410">
        <f t="shared" si="11"/>
        <v>0</v>
      </c>
      <c r="R97" s="659">
        <f t="shared" si="12"/>
        <v>0</v>
      </c>
      <c r="S97" s="237"/>
      <c r="T97" s="237"/>
      <c r="U97" s="237"/>
      <c r="V97" s="237"/>
      <c r="W97" s="237"/>
    </row>
    <row r="98" spans="1:23" ht="31.5">
      <c r="A98" s="654">
        <v>81</v>
      </c>
      <c r="B98" s="684" t="s">
        <v>609</v>
      </c>
      <c r="C98" s="684">
        <v>100056561</v>
      </c>
      <c r="D98" s="684">
        <v>998346</v>
      </c>
      <c r="E98" s="495"/>
      <c r="F98" s="484">
        <v>18</v>
      </c>
      <c r="G98" s="494"/>
      <c r="H98" s="478" t="s">
        <v>648</v>
      </c>
      <c r="I98" s="484" t="s">
        <v>475</v>
      </c>
      <c r="J98" s="484">
        <v>2</v>
      </c>
      <c r="K98" s="485"/>
      <c r="L98" s="493" t="str">
        <f t="shared" si="7"/>
        <v>INCLUDED</v>
      </c>
      <c r="M98" s="460">
        <f t="shared" si="8"/>
        <v>0</v>
      </c>
      <c r="N98" s="409">
        <f t="shared" si="9"/>
        <v>0</v>
      </c>
      <c r="O98" s="563">
        <f>Discount!$J$36</f>
        <v>0</v>
      </c>
      <c r="P98" s="409">
        <f t="shared" si="10"/>
        <v>0</v>
      </c>
      <c r="Q98" s="410">
        <f t="shared" si="11"/>
        <v>0</v>
      </c>
      <c r="R98" s="659">
        <f t="shared" si="12"/>
        <v>0</v>
      </c>
      <c r="S98" s="237"/>
      <c r="T98" s="237"/>
      <c r="U98" s="237"/>
      <c r="V98" s="237"/>
      <c r="W98" s="237"/>
    </row>
    <row r="99" spans="1:23" ht="31.5">
      <c r="A99" s="654">
        <v>82</v>
      </c>
      <c r="B99" s="684" t="s">
        <v>609</v>
      </c>
      <c r="C99" s="684">
        <v>100056562</v>
      </c>
      <c r="D99" s="684">
        <v>998346</v>
      </c>
      <c r="E99" s="495"/>
      <c r="F99" s="484">
        <v>18</v>
      </c>
      <c r="G99" s="494"/>
      <c r="H99" s="478" t="s">
        <v>649</v>
      </c>
      <c r="I99" s="484" t="s">
        <v>475</v>
      </c>
      <c r="J99" s="484">
        <v>5</v>
      </c>
      <c r="K99" s="485"/>
      <c r="L99" s="493" t="str">
        <f t="shared" si="7"/>
        <v>INCLUDED</v>
      </c>
      <c r="M99" s="460">
        <f t="shared" si="8"/>
        <v>0</v>
      </c>
      <c r="N99" s="409">
        <f t="shared" si="9"/>
        <v>0</v>
      </c>
      <c r="O99" s="563">
        <f>Discount!$J$36</f>
        <v>0</v>
      </c>
      <c r="P99" s="409">
        <f t="shared" si="10"/>
        <v>0</v>
      </c>
      <c r="Q99" s="410">
        <f t="shared" si="11"/>
        <v>0</v>
      </c>
      <c r="R99" s="659">
        <f t="shared" si="12"/>
        <v>0</v>
      </c>
      <c r="S99" s="237"/>
      <c r="T99" s="237"/>
      <c r="U99" s="237"/>
      <c r="V99" s="237"/>
      <c r="W99" s="237"/>
    </row>
    <row r="100" spans="1:23" ht="31.5">
      <c r="A100" s="654">
        <v>83</v>
      </c>
      <c r="B100" s="684" t="s">
        <v>609</v>
      </c>
      <c r="C100" s="684">
        <v>100056563</v>
      </c>
      <c r="D100" s="684">
        <v>998346</v>
      </c>
      <c r="E100" s="495"/>
      <c r="F100" s="484">
        <v>18</v>
      </c>
      <c r="G100" s="494"/>
      <c r="H100" s="478" t="s">
        <v>650</v>
      </c>
      <c r="I100" s="484" t="s">
        <v>475</v>
      </c>
      <c r="J100" s="484">
        <v>2</v>
      </c>
      <c r="K100" s="485"/>
      <c r="L100" s="493" t="str">
        <f t="shared" si="7"/>
        <v>INCLUDED</v>
      </c>
      <c r="M100" s="460">
        <f t="shared" si="8"/>
        <v>0</v>
      </c>
      <c r="N100" s="409">
        <f t="shared" si="9"/>
        <v>0</v>
      </c>
      <c r="O100" s="563">
        <f>Discount!$J$36</f>
        <v>0</v>
      </c>
      <c r="P100" s="409">
        <f t="shared" si="10"/>
        <v>0</v>
      </c>
      <c r="Q100" s="410">
        <f t="shared" si="11"/>
        <v>0</v>
      </c>
      <c r="R100" s="659">
        <f t="shared" si="12"/>
        <v>0</v>
      </c>
      <c r="S100" s="237"/>
      <c r="T100" s="237"/>
      <c r="U100" s="237"/>
      <c r="V100" s="237"/>
      <c r="W100" s="237"/>
    </row>
    <row r="101" spans="1:23" ht="31.5">
      <c r="A101" s="654">
        <v>84</v>
      </c>
      <c r="B101" s="684" t="s">
        <v>609</v>
      </c>
      <c r="C101" s="684">
        <v>100056564</v>
      </c>
      <c r="D101" s="684">
        <v>998346</v>
      </c>
      <c r="E101" s="495"/>
      <c r="F101" s="484">
        <v>18</v>
      </c>
      <c r="G101" s="494"/>
      <c r="H101" s="478" t="s">
        <v>651</v>
      </c>
      <c r="I101" s="484" t="s">
        <v>475</v>
      </c>
      <c r="J101" s="484">
        <v>1</v>
      </c>
      <c r="K101" s="485"/>
      <c r="L101" s="493" t="str">
        <f t="shared" si="7"/>
        <v>INCLUDED</v>
      </c>
      <c r="M101" s="460">
        <f t="shared" si="8"/>
        <v>0</v>
      </c>
      <c r="N101" s="409">
        <f t="shared" si="9"/>
        <v>0</v>
      </c>
      <c r="O101" s="563">
        <f>Discount!$J$36</f>
        <v>0</v>
      </c>
      <c r="P101" s="409">
        <f t="shared" si="10"/>
        <v>0</v>
      </c>
      <c r="Q101" s="410">
        <f t="shared" si="11"/>
        <v>0</v>
      </c>
      <c r="R101" s="659">
        <f t="shared" si="12"/>
        <v>0</v>
      </c>
      <c r="S101" s="237"/>
      <c r="T101" s="237"/>
      <c r="U101" s="237"/>
      <c r="V101" s="237"/>
      <c r="W101" s="237"/>
    </row>
    <row r="102" spans="1:23" ht="126">
      <c r="A102" s="654">
        <v>85</v>
      </c>
      <c r="B102" s="684" t="s">
        <v>609</v>
      </c>
      <c r="C102" s="684">
        <v>100056565</v>
      </c>
      <c r="D102" s="684">
        <v>998346</v>
      </c>
      <c r="E102" s="495"/>
      <c r="F102" s="484">
        <v>18</v>
      </c>
      <c r="G102" s="494"/>
      <c r="H102" s="478" t="s">
        <v>652</v>
      </c>
      <c r="I102" s="484" t="s">
        <v>475</v>
      </c>
      <c r="J102" s="484">
        <v>10</v>
      </c>
      <c r="K102" s="485"/>
      <c r="L102" s="493" t="str">
        <f t="shared" si="7"/>
        <v>INCLUDED</v>
      </c>
      <c r="M102" s="460">
        <f t="shared" si="8"/>
        <v>0</v>
      </c>
      <c r="N102" s="409">
        <f t="shared" si="9"/>
        <v>0</v>
      </c>
      <c r="O102" s="563">
        <f>Discount!$J$36</f>
        <v>0</v>
      </c>
      <c r="P102" s="409">
        <f t="shared" si="10"/>
        <v>0</v>
      </c>
      <c r="Q102" s="410">
        <f t="shared" si="11"/>
        <v>0</v>
      </c>
      <c r="R102" s="659">
        <f t="shared" si="12"/>
        <v>0</v>
      </c>
      <c r="S102" s="237"/>
      <c r="T102" s="237"/>
      <c r="U102" s="237"/>
      <c r="V102" s="237"/>
      <c r="W102" s="237"/>
    </row>
    <row r="103" spans="1:23" ht="141.75">
      <c r="A103" s="654">
        <v>86</v>
      </c>
      <c r="B103" s="684" t="s">
        <v>609</v>
      </c>
      <c r="C103" s="684">
        <v>100056566</v>
      </c>
      <c r="D103" s="684">
        <v>998346</v>
      </c>
      <c r="E103" s="495"/>
      <c r="F103" s="484">
        <v>18</v>
      </c>
      <c r="G103" s="494"/>
      <c r="H103" s="478" t="s">
        <v>653</v>
      </c>
      <c r="I103" s="484" t="s">
        <v>496</v>
      </c>
      <c r="J103" s="484">
        <v>155</v>
      </c>
      <c r="K103" s="485"/>
      <c r="L103" s="493" t="str">
        <f t="shared" si="7"/>
        <v>INCLUDED</v>
      </c>
      <c r="M103" s="460">
        <f t="shared" si="8"/>
        <v>0</v>
      </c>
      <c r="N103" s="409">
        <f t="shared" si="9"/>
        <v>0</v>
      </c>
      <c r="O103" s="563">
        <f>Discount!$J$36</f>
        <v>0</v>
      </c>
      <c r="P103" s="409">
        <f t="shared" si="10"/>
        <v>0</v>
      </c>
      <c r="Q103" s="410">
        <f t="shared" si="11"/>
        <v>0</v>
      </c>
      <c r="R103" s="659">
        <f t="shared" si="12"/>
        <v>0</v>
      </c>
      <c r="S103" s="237"/>
      <c r="T103" s="237"/>
      <c r="U103" s="237"/>
      <c r="V103" s="237"/>
      <c r="W103" s="237"/>
    </row>
    <row r="104" spans="1:23" ht="47.25">
      <c r="A104" s="654">
        <v>87</v>
      </c>
      <c r="B104" s="684" t="s">
        <v>609</v>
      </c>
      <c r="C104" s="684">
        <v>100056567</v>
      </c>
      <c r="D104" s="684">
        <v>998346</v>
      </c>
      <c r="E104" s="495"/>
      <c r="F104" s="484">
        <v>18</v>
      </c>
      <c r="G104" s="494"/>
      <c r="H104" s="478" t="s">
        <v>654</v>
      </c>
      <c r="I104" s="484" t="s">
        <v>496</v>
      </c>
      <c r="J104" s="484">
        <v>155</v>
      </c>
      <c r="K104" s="485"/>
      <c r="L104" s="493" t="str">
        <f t="shared" si="7"/>
        <v>INCLUDED</v>
      </c>
      <c r="M104" s="460">
        <f t="shared" si="8"/>
        <v>0</v>
      </c>
      <c r="N104" s="409">
        <f t="shared" si="9"/>
        <v>0</v>
      </c>
      <c r="O104" s="563">
        <f>Discount!$J$36</f>
        <v>0</v>
      </c>
      <c r="P104" s="409">
        <f t="shared" si="10"/>
        <v>0</v>
      </c>
      <c r="Q104" s="410">
        <f t="shared" si="11"/>
        <v>0</v>
      </c>
      <c r="R104" s="659">
        <f t="shared" si="12"/>
        <v>0</v>
      </c>
      <c r="S104" s="237"/>
      <c r="T104" s="237"/>
      <c r="U104" s="237"/>
      <c r="V104" s="237"/>
      <c r="W104" s="237"/>
    </row>
    <row r="105" spans="1:23" ht="31.5">
      <c r="A105" s="654">
        <v>88</v>
      </c>
      <c r="B105" s="684" t="s">
        <v>609</v>
      </c>
      <c r="C105" s="684">
        <v>100056568</v>
      </c>
      <c r="D105" s="684">
        <v>998346</v>
      </c>
      <c r="E105" s="495"/>
      <c r="F105" s="484">
        <v>18</v>
      </c>
      <c r="G105" s="494"/>
      <c r="H105" s="478" t="s">
        <v>655</v>
      </c>
      <c r="I105" s="484" t="s">
        <v>475</v>
      </c>
      <c r="J105" s="484">
        <v>2</v>
      </c>
      <c r="K105" s="485"/>
      <c r="L105" s="493" t="str">
        <f t="shared" si="7"/>
        <v>INCLUDED</v>
      </c>
      <c r="M105" s="460">
        <f t="shared" si="8"/>
        <v>0</v>
      </c>
      <c r="N105" s="409">
        <f t="shared" si="9"/>
        <v>0</v>
      </c>
      <c r="O105" s="563">
        <f>Discount!$J$36</f>
        <v>0</v>
      </c>
      <c r="P105" s="409">
        <f t="shared" si="10"/>
        <v>0</v>
      </c>
      <c r="Q105" s="410">
        <f t="shared" si="11"/>
        <v>0</v>
      </c>
      <c r="R105" s="659">
        <f t="shared" si="12"/>
        <v>0</v>
      </c>
      <c r="S105" s="237"/>
      <c r="T105" s="237"/>
      <c r="U105" s="237"/>
      <c r="V105" s="237"/>
      <c r="W105" s="237"/>
    </row>
    <row r="106" spans="1:23" ht="31.5">
      <c r="A106" s="654">
        <v>89</v>
      </c>
      <c r="B106" s="684" t="s">
        <v>609</v>
      </c>
      <c r="C106" s="684">
        <v>100056569</v>
      </c>
      <c r="D106" s="684">
        <v>998346</v>
      </c>
      <c r="E106" s="495"/>
      <c r="F106" s="484">
        <v>18</v>
      </c>
      <c r="G106" s="494"/>
      <c r="H106" s="478" t="s">
        <v>656</v>
      </c>
      <c r="I106" s="484" t="s">
        <v>475</v>
      </c>
      <c r="J106" s="484">
        <v>5</v>
      </c>
      <c r="K106" s="485"/>
      <c r="L106" s="493" t="str">
        <f t="shared" si="7"/>
        <v>INCLUDED</v>
      </c>
      <c r="M106" s="460">
        <f t="shared" si="8"/>
        <v>0</v>
      </c>
      <c r="N106" s="409">
        <f t="shared" si="9"/>
        <v>0</v>
      </c>
      <c r="O106" s="563">
        <f>Discount!$J$36</f>
        <v>0</v>
      </c>
      <c r="P106" s="409">
        <f t="shared" si="10"/>
        <v>0</v>
      </c>
      <c r="Q106" s="410">
        <f t="shared" si="11"/>
        <v>0</v>
      </c>
      <c r="R106" s="659">
        <f t="shared" si="12"/>
        <v>0</v>
      </c>
      <c r="S106" s="237"/>
      <c r="T106" s="237"/>
      <c r="U106" s="237"/>
      <c r="V106" s="237"/>
      <c r="W106" s="237"/>
    </row>
    <row r="107" spans="1:23" ht="31.5">
      <c r="A107" s="654">
        <v>90</v>
      </c>
      <c r="B107" s="684" t="s">
        <v>609</v>
      </c>
      <c r="C107" s="684">
        <v>100056570</v>
      </c>
      <c r="D107" s="684">
        <v>998346</v>
      </c>
      <c r="E107" s="495"/>
      <c r="F107" s="484">
        <v>18</v>
      </c>
      <c r="G107" s="494"/>
      <c r="H107" s="478" t="s">
        <v>657</v>
      </c>
      <c r="I107" s="484" t="s">
        <v>475</v>
      </c>
      <c r="J107" s="484">
        <v>2</v>
      </c>
      <c r="K107" s="485"/>
      <c r="L107" s="493" t="str">
        <f t="shared" si="7"/>
        <v>INCLUDED</v>
      </c>
      <c r="M107" s="460">
        <f t="shared" si="8"/>
        <v>0</v>
      </c>
      <c r="N107" s="409">
        <f t="shared" si="9"/>
        <v>0</v>
      </c>
      <c r="O107" s="563">
        <f>Discount!$J$36</f>
        <v>0</v>
      </c>
      <c r="P107" s="409">
        <f t="shared" si="10"/>
        <v>0</v>
      </c>
      <c r="Q107" s="410">
        <f t="shared" si="11"/>
        <v>0</v>
      </c>
      <c r="R107" s="659">
        <f t="shared" si="12"/>
        <v>0</v>
      </c>
      <c r="S107" s="237"/>
      <c r="T107" s="237"/>
      <c r="U107" s="237"/>
      <c r="V107" s="237"/>
      <c r="W107" s="237"/>
    </row>
    <row r="108" spans="1:23" ht="31.5">
      <c r="A108" s="654">
        <v>91</v>
      </c>
      <c r="B108" s="684" t="s">
        <v>609</v>
      </c>
      <c r="C108" s="684">
        <v>100056571</v>
      </c>
      <c r="D108" s="684">
        <v>998346</v>
      </c>
      <c r="E108" s="495"/>
      <c r="F108" s="484">
        <v>18</v>
      </c>
      <c r="G108" s="494"/>
      <c r="H108" s="478" t="s">
        <v>658</v>
      </c>
      <c r="I108" s="484" t="s">
        <v>475</v>
      </c>
      <c r="J108" s="484">
        <v>1</v>
      </c>
      <c r="K108" s="485"/>
      <c r="L108" s="493" t="str">
        <f t="shared" si="7"/>
        <v>INCLUDED</v>
      </c>
      <c r="M108" s="460">
        <f t="shared" si="8"/>
        <v>0</v>
      </c>
      <c r="N108" s="409">
        <f t="shared" si="9"/>
        <v>0</v>
      </c>
      <c r="O108" s="563">
        <f>Discount!$J$36</f>
        <v>0</v>
      </c>
      <c r="P108" s="409">
        <f t="shared" si="10"/>
        <v>0</v>
      </c>
      <c r="Q108" s="410">
        <f t="shared" si="11"/>
        <v>0</v>
      </c>
      <c r="R108" s="659">
        <f t="shared" si="12"/>
        <v>0</v>
      </c>
      <c r="S108" s="237"/>
      <c r="T108" s="237"/>
      <c r="U108" s="237"/>
      <c r="V108" s="237"/>
      <c r="W108" s="237"/>
    </row>
    <row r="109" spans="1:23" ht="126">
      <c r="A109" s="654">
        <v>92</v>
      </c>
      <c r="B109" s="684" t="s">
        <v>609</v>
      </c>
      <c r="C109" s="684">
        <v>100056572</v>
      </c>
      <c r="D109" s="684">
        <v>998346</v>
      </c>
      <c r="E109" s="495"/>
      <c r="F109" s="484">
        <v>18</v>
      </c>
      <c r="G109" s="494"/>
      <c r="H109" s="478" t="s">
        <v>659</v>
      </c>
      <c r="I109" s="484" t="s">
        <v>475</v>
      </c>
      <c r="J109" s="484">
        <v>10</v>
      </c>
      <c r="K109" s="485"/>
      <c r="L109" s="493" t="str">
        <f t="shared" si="7"/>
        <v>INCLUDED</v>
      </c>
      <c r="M109" s="460">
        <f t="shared" si="8"/>
        <v>0</v>
      </c>
      <c r="N109" s="409">
        <f t="shared" si="9"/>
        <v>0</v>
      </c>
      <c r="O109" s="563">
        <f>Discount!$J$36</f>
        <v>0</v>
      </c>
      <c r="P109" s="409">
        <f t="shared" si="10"/>
        <v>0</v>
      </c>
      <c r="Q109" s="410">
        <f t="shared" si="11"/>
        <v>0</v>
      </c>
      <c r="R109" s="659">
        <f t="shared" si="12"/>
        <v>0</v>
      </c>
      <c r="S109" s="237"/>
      <c r="T109" s="237"/>
      <c r="U109" s="237"/>
      <c r="V109" s="237"/>
      <c r="W109" s="237"/>
    </row>
    <row r="110" spans="1:23" ht="141.75">
      <c r="A110" s="654">
        <v>93</v>
      </c>
      <c r="B110" s="684" t="s">
        <v>609</v>
      </c>
      <c r="C110" s="684">
        <v>100056573</v>
      </c>
      <c r="D110" s="684">
        <v>998346</v>
      </c>
      <c r="E110" s="495"/>
      <c r="F110" s="484">
        <v>18</v>
      </c>
      <c r="G110" s="494"/>
      <c r="H110" s="478" t="s">
        <v>660</v>
      </c>
      <c r="I110" s="484" t="s">
        <v>496</v>
      </c>
      <c r="J110" s="484">
        <v>200</v>
      </c>
      <c r="K110" s="485"/>
      <c r="L110" s="493" t="str">
        <f t="shared" si="7"/>
        <v>INCLUDED</v>
      </c>
      <c r="M110" s="460">
        <f t="shared" si="8"/>
        <v>0</v>
      </c>
      <c r="N110" s="409">
        <f t="shared" si="9"/>
        <v>0</v>
      </c>
      <c r="O110" s="563">
        <f>Discount!$J$36</f>
        <v>0</v>
      </c>
      <c r="P110" s="409">
        <f t="shared" si="10"/>
        <v>0</v>
      </c>
      <c r="Q110" s="410">
        <f t="shared" si="11"/>
        <v>0</v>
      </c>
      <c r="R110" s="659">
        <f t="shared" si="12"/>
        <v>0</v>
      </c>
      <c r="S110" s="237"/>
      <c r="T110" s="237"/>
      <c r="U110" s="237"/>
      <c r="V110" s="237"/>
      <c r="W110" s="237"/>
    </row>
    <row r="111" spans="1:23" ht="47.25">
      <c r="A111" s="654">
        <v>94</v>
      </c>
      <c r="B111" s="684" t="s">
        <v>609</v>
      </c>
      <c r="C111" s="684">
        <v>100056574</v>
      </c>
      <c r="D111" s="684">
        <v>998346</v>
      </c>
      <c r="E111" s="495"/>
      <c r="F111" s="484">
        <v>18</v>
      </c>
      <c r="G111" s="494"/>
      <c r="H111" s="478" t="s">
        <v>661</v>
      </c>
      <c r="I111" s="484" t="s">
        <v>496</v>
      </c>
      <c r="J111" s="484">
        <v>200</v>
      </c>
      <c r="K111" s="485"/>
      <c r="L111" s="493" t="str">
        <f t="shared" si="7"/>
        <v>INCLUDED</v>
      </c>
      <c r="M111" s="460">
        <f t="shared" si="8"/>
        <v>0</v>
      </c>
      <c r="N111" s="409">
        <f t="shared" si="9"/>
        <v>0</v>
      </c>
      <c r="O111" s="563">
        <f>Discount!$J$36</f>
        <v>0</v>
      </c>
      <c r="P111" s="409">
        <f t="shared" si="10"/>
        <v>0</v>
      </c>
      <c r="Q111" s="410">
        <f t="shared" si="11"/>
        <v>0</v>
      </c>
      <c r="R111" s="659">
        <f t="shared" si="12"/>
        <v>0</v>
      </c>
      <c r="S111" s="237"/>
      <c r="T111" s="237"/>
      <c r="U111" s="237"/>
      <c r="V111" s="237"/>
      <c r="W111" s="237"/>
    </row>
    <row r="112" spans="1:23" ht="31.5">
      <c r="A112" s="654">
        <v>95</v>
      </c>
      <c r="B112" s="684" t="s">
        <v>609</v>
      </c>
      <c r="C112" s="684">
        <v>100056575</v>
      </c>
      <c r="D112" s="684">
        <v>998346</v>
      </c>
      <c r="E112" s="495"/>
      <c r="F112" s="484">
        <v>18</v>
      </c>
      <c r="G112" s="494"/>
      <c r="H112" s="478" t="s">
        <v>662</v>
      </c>
      <c r="I112" s="484" t="s">
        <v>475</v>
      </c>
      <c r="J112" s="484">
        <v>4</v>
      </c>
      <c r="K112" s="485"/>
      <c r="L112" s="493" t="str">
        <f t="shared" si="7"/>
        <v>INCLUDED</v>
      </c>
      <c r="M112" s="460">
        <f t="shared" si="8"/>
        <v>0</v>
      </c>
      <c r="N112" s="409">
        <f t="shared" si="9"/>
        <v>0</v>
      </c>
      <c r="O112" s="563">
        <f>Discount!$J$36</f>
        <v>0</v>
      </c>
      <c r="P112" s="409">
        <f t="shared" si="10"/>
        <v>0</v>
      </c>
      <c r="Q112" s="410">
        <f t="shared" si="11"/>
        <v>0</v>
      </c>
      <c r="R112" s="659">
        <f t="shared" si="12"/>
        <v>0</v>
      </c>
      <c r="S112" s="237"/>
      <c r="T112" s="237"/>
      <c r="U112" s="237"/>
      <c r="V112" s="237"/>
      <c r="W112" s="237"/>
    </row>
    <row r="113" spans="1:23" ht="31.5">
      <c r="A113" s="654">
        <v>96</v>
      </c>
      <c r="B113" s="684" t="s">
        <v>609</v>
      </c>
      <c r="C113" s="684">
        <v>100056576</v>
      </c>
      <c r="D113" s="684">
        <v>998346</v>
      </c>
      <c r="E113" s="495"/>
      <c r="F113" s="484">
        <v>18</v>
      </c>
      <c r="G113" s="494"/>
      <c r="H113" s="478" t="s">
        <v>663</v>
      </c>
      <c r="I113" s="484" t="s">
        <v>475</v>
      </c>
      <c r="J113" s="484">
        <v>5</v>
      </c>
      <c r="K113" s="485"/>
      <c r="L113" s="493" t="str">
        <f t="shared" si="7"/>
        <v>INCLUDED</v>
      </c>
      <c r="M113" s="460">
        <f t="shared" si="8"/>
        <v>0</v>
      </c>
      <c r="N113" s="409">
        <f t="shared" si="9"/>
        <v>0</v>
      </c>
      <c r="O113" s="563">
        <f>Discount!$J$36</f>
        <v>0</v>
      </c>
      <c r="P113" s="409">
        <f t="shared" si="10"/>
        <v>0</v>
      </c>
      <c r="Q113" s="410">
        <f t="shared" si="11"/>
        <v>0</v>
      </c>
      <c r="R113" s="659">
        <f t="shared" si="12"/>
        <v>0</v>
      </c>
      <c r="S113" s="237"/>
      <c r="T113" s="237"/>
      <c r="U113" s="237"/>
      <c r="V113" s="237"/>
      <c r="W113" s="237"/>
    </row>
    <row r="114" spans="1:23" ht="31.5">
      <c r="A114" s="654">
        <v>97</v>
      </c>
      <c r="B114" s="684" t="s">
        <v>609</v>
      </c>
      <c r="C114" s="684">
        <v>100056577</v>
      </c>
      <c r="D114" s="684">
        <v>998346</v>
      </c>
      <c r="E114" s="495"/>
      <c r="F114" s="484">
        <v>18</v>
      </c>
      <c r="G114" s="494"/>
      <c r="H114" s="478" t="s">
        <v>664</v>
      </c>
      <c r="I114" s="484" t="s">
        <v>475</v>
      </c>
      <c r="J114" s="484">
        <v>2</v>
      </c>
      <c r="K114" s="485"/>
      <c r="L114" s="493" t="str">
        <f t="shared" si="7"/>
        <v>INCLUDED</v>
      </c>
      <c r="M114" s="460">
        <f t="shared" si="8"/>
        <v>0</v>
      </c>
      <c r="N114" s="409">
        <f t="shared" si="9"/>
        <v>0</v>
      </c>
      <c r="O114" s="563">
        <f>Discount!$J$36</f>
        <v>0</v>
      </c>
      <c r="P114" s="409">
        <f t="shared" si="10"/>
        <v>0</v>
      </c>
      <c r="Q114" s="410">
        <f t="shared" si="11"/>
        <v>0</v>
      </c>
      <c r="R114" s="659">
        <f t="shared" si="12"/>
        <v>0</v>
      </c>
      <c r="S114" s="237"/>
      <c r="T114" s="237"/>
      <c r="U114" s="237"/>
      <c r="V114" s="237"/>
      <c r="W114" s="237"/>
    </row>
    <row r="115" spans="1:23" ht="31.5">
      <c r="A115" s="654">
        <v>98</v>
      </c>
      <c r="B115" s="684" t="s">
        <v>609</v>
      </c>
      <c r="C115" s="684">
        <v>100056578</v>
      </c>
      <c r="D115" s="684">
        <v>998346</v>
      </c>
      <c r="E115" s="495"/>
      <c r="F115" s="484">
        <v>18</v>
      </c>
      <c r="G115" s="494"/>
      <c r="H115" s="478" t="s">
        <v>665</v>
      </c>
      <c r="I115" s="484" t="s">
        <v>475</v>
      </c>
      <c r="J115" s="484">
        <v>1</v>
      </c>
      <c r="K115" s="485"/>
      <c r="L115" s="493" t="str">
        <f t="shared" si="7"/>
        <v>INCLUDED</v>
      </c>
      <c r="M115" s="460">
        <f t="shared" si="8"/>
        <v>0</v>
      </c>
      <c r="N115" s="409">
        <f t="shared" si="9"/>
        <v>0</v>
      </c>
      <c r="O115" s="563">
        <f>Discount!$J$36</f>
        <v>0</v>
      </c>
      <c r="P115" s="409">
        <f t="shared" si="10"/>
        <v>0</v>
      </c>
      <c r="Q115" s="410">
        <f t="shared" si="11"/>
        <v>0</v>
      </c>
      <c r="R115" s="659">
        <f t="shared" si="12"/>
        <v>0</v>
      </c>
      <c r="S115" s="237"/>
      <c r="T115" s="237"/>
      <c r="U115" s="237"/>
      <c r="V115" s="237"/>
      <c r="W115" s="237"/>
    </row>
    <row r="116" spans="1:23" ht="47.25">
      <c r="A116" s="654">
        <v>99</v>
      </c>
      <c r="B116" s="684" t="s">
        <v>522</v>
      </c>
      <c r="C116" s="684">
        <v>100056872</v>
      </c>
      <c r="D116" s="684">
        <v>995469</v>
      </c>
      <c r="E116" s="495"/>
      <c r="F116" s="484">
        <v>18</v>
      </c>
      <c r="G116" s="494"/>
      <c r="H116" s="478" t="s">
        <v>534</v>
      </c>
      <c r="I116" s="484" t="s">
        <v>475</v>
      </c>
      <c r="J116" s="484">
        <v>48</v>
      </c>
      <c r="K116" s="485"/>
      <c r="L116" s="493" t="str">
        <f t="shared" si="7"/>
        <v>INCLUDED</v>
      </c>
      <c r="M116" s="460">
        <f t="shared" si="8"/>
        <v>0</v>
      </c>
      <c r="N116" s="409">
        <f t="shared" si="9"/>
        <v>0</v>
      </c>
      <c r="O116" s="563">
        <f>Discount!$J$36</f>
        <v>0</v>
      </c>
      <c r="P116" s="409">
        <f t="shared" si="10"/>
        <v>0</v>
      </c>
      <c r="Q116" s="410">
        <f t="shared" si="11"/>
        <v>0</v>
      </c>
      <c r="R116" s="659">
        <f t="shared" si="12"/>
        <v>0</v>
      </c>
      <c r="S116" s="237"/>
      <c r="T116" s="237"/>
      <c r="U116" s="237"/>
      <c r="V116" s="237"/>
      <c r="W116" s="237"/>
    </row>
    <row r="117" spans="1:23" ht="47.25">
      <c r="A117" s="654">
        <v>100</v>
      </c>
      <c r="B117" s="684" t="s">
        <v>522</v>
      </c>
      <c r="C117" s="684">
        <v>100056873</v>
      </c>
      <c r="D117" s="684">
        <v>995469</v>
      </c>
      <c r="E117" s="495"/>
      <c r="F117" s="484">
        <v>18</v>
      </c>
      <c r="G117" s="494"/>
      <c r="H117" s="478" t="s">
        <v>535</v>
      </c>
      <c r="I117" s="484" t="s">
        <v>475</v>
      </c>
      <c r="J117" s="484">
        <v>10</v>
      </c>
      <c r="K117" s="485"/>
      <c r="L117" s="493" t="str">
        <f t="shared" si="7"/>
        <v>INCLUDED</v>
      </c>
      <c r="M117" s="460">
        <f t="shared" si="8"/>
        <v>0</v>
      </c>
      <c r="N117" s="409">
        <f t="shared" si="9"/>
        <v>0</v>
      </c>
      <c r="O117" s="563">
        <f>Discount!$J$36</f>
        <v>0</v>
      </c>
      <c r="P117" s="409">
        <f t="shared" si="10"/>
        <v>0</v>
      </c>
      <c r="Q117" s="410">
        <f t="shared" si="11"/>
        <v>0</v>
      </c>
      <c r="R117" s="659">
        <f t="shared" si="12"/>
        <v>0</v>
      </c>
      <c r="S117" s="237"/>
      <c r="T117" s="237"/>
      <c r="U117" s="237"/>
      <c r="V117" s="237"/>
      <c r="W117" s="237"/>
    </row>
    <row r="118" spans="1:23" ht="47.25">
      <c r="A118" s="654">
        <v>101</v>
      </c>
      <c r="B118" s="684" t="s">
        <v>522</v>
      </c>
      <c r="C118" s="684">
        <v>100056874</v>
      </c>
      <c r="D118" s="684">
        <v>995469</v>
      </c>
      <c r="E118" s="495"/>
      <c r="F118" s="484">
        <v>18</v>
      </c>
      <c r="G118" s="494"/>
      <c r="H118" s="478" t="s">
        <v>536</v>
      </c>
      <c r="I118" s="484" t="s">
        <v>475</v>
      </c>
      <c r="J118" s="484">
        <v>38</v>
      </c>
      <c r="K118" s="485"/>
      <c r="L118" s="493" t="str">
        <f t="shared" si="7"/>
        <v>INCLUDED</v>
      </c>
      <c r="M118" s="460">
        <f t="shared" si="8"/>
        <v>0</v>
      </c>
      <c r="N118" s="409">
        <f t="shared" si="9"/>
        <v>0</v>
      </c>
      <c r="O118" s="563">
        <f>Discount!$J$36</f>
        <v>0</v>
      </c>
      <c r="P118" s="409">
        <f t="shared" si="10"/>
        <v>0</v>
      </c>
      <c r="Q118" s="410">
        <f t="shared" si="11"/>
        <v>0</v>
      </c>
      <c r="R118" s="659">
        <f t="shared" si="12"/>
        <v>0</v>
      </c>
      <c r="S118" s="237"/>
      <c r="T118" s="237"/>
      <c r="U118" s="237"/>
      <c r="V118" s="237"/>
      <c r="W118" s="237"/>
    </row>
    <row r="119" spans="1:23" ht="31.5">
      <c r="A119" s="654">
        <v>102</v>
      </c>
      <c r="B119" s="684" t="s">
        <v>610</v>
      </c>
      <c r="C119" s="684">
        <v>170005262</v>
      </c>
      <c r="D119" s="684">
        <v>998336</v>
      </c>
      <c r="E119" s="495"/>
      <c r="F119" s="484">
        <v>18</v>
      </c>
      <c r="G119" s="494"/>
      <c r="H119" s="478" t="s">
        <v>666</v>
      </c>
      <c r="I119" s="484" t="s">
        <v>478</v>
      </c>
      <c r="J119" s="484">
        <v>5</v>
      </c>
      <c r="K119" s="485"/>
      <c r="L119" s="493" t="str">
        <f t="shared" si="7"/>
        <v>INCLUDED</v>
      </c>
      <c r="M119" s="460">
        <f t="shared" si="8"/>
        <v>0</v>
      </c>
      <c r="N119" s="409">
        <f t="shared" si="9"/>
        <v>0</v>
      </c>
      <c r="O119" s="563">
        <f>Discount!$J$36</f>
        <v>0</v>
      </c>
      <c r="P119" s="409">
        <f t="shared" si="10"/>
        <v>0</v>
      </c>
      <c r="Q119" s="410">
        <f t="shared" si="11"/>
        <v>0</v>
      </c>
      <c r="R119" s="659">
        <f t="shared" si="12"/>
        <v>0</v>
      </c>
      <c r="S119" s="237"/>
      <c r="T119" s="237"/>
      <c r="U119" s="237"/>
      <c r="V119" s="237"/>
      <c r="W119" s="237"/>
    </row>
    <row r="120" spans="1:23" ht="31.5">
      <c r="A120" s="654">
        <v>103</v>
      </c>
      <c r="B120" s="684" t="s">
        <v>610</v>
      </c>
      <c r="C120" s="684">
        <v>170005264</v>
      </c>
      <c r="D120" s="684">
        <v>998716</v>
      </c>
      <c r="E120" s="495"/>
      <c r="F120" s="484">
        <v>18</v>
      </c>
      <c r="G120" s="494"/>
      <c r="H120" s="478" t="s">
        <v>667</v>
      </c>
      <c r="I120" s="484" t="s">
        <v>475</v>
      </c>
      <c r="J120" s="484">
        <v>3</v>
      </c>
      <c r="K120" s="485"/>
      <c r="L120" s="493" t="str">
        <f t="shared" si="7"/>
        <v>INCLUDED</v>
      </c>
      <c r="M120" s="460">
        <f t="shared" si="8"/>
        <v>0</v>
      </c>
      <c r="N120" s="409">
        <f t="shared" si="9"/>
        <v>0</v>
      </c>
      <c r="O120" s="563">
        <f>Discount!$J$36</f>
        <v>0</v>
      </c>
      <c r="P120" s="409">
        <f t="shared" si="10"/>
        <v>0</v>
      </c>
      <c r="Q120" s="410">
        <f t="shared" si="11"/>
        <v>0</v>
      </c>
      <c r="R120" s="659">
        <f t="shared" si="12"/>
        <v>0</v>
      </c>
      <c r="S120" s="237"/>
      <c r="T120" s="237"/>
      <c r="U120" s="237"/>
      <c r="V120" s="237"/>
      <c r="W120" s="237"/>
    </row>
    <row r="121" spans="1:23" ht="31.5">
      <c r="A121" s="654">
        <v>104</v>
      </c>
      <c r="B121" s="684" t="s">
        <v>610</v>
      </c>
      <c r="C121" s="684">
        <v>170005260</v>
      </c>
      <c r="D121" s="684">
        <v>998336</v>
      </c>
      <c r="E121" s="495"/>
      <c r="F121" s="484">
        <v>18</v>
      </c>
      <c r="G121" s="494"/>
      <c r="H121" s="478" t="s">
        <v>668</v>
      </c>
      <c r="I121" s="484" t="s">
        <v>478</v>
      </c>
      <c r="J121" s="484">
        <v>0.3</v>
      </c>
      <c r="K121" s="485"/>
      <c r="L121" s="493" t="str">
        <f t="shared" si="7"/>
        <v>INCLUDED</v>
      </c>
      <c r="M121" s="460">
        <f t="shared" si="8"/>
        <v>0</v>
      </c>
      <c r="N121" s="409">
        <f t="shared" si="9"/>
        <v>0</v>
      </c>
      <c r="O121" s="563">
        <f>Discount!$J$36</f>
        <v>0</v>
      </c>
      <c r="P121" s="409">
        <f t="shared" si="10"/>
        <v>0</v>
      </c>
      <c r="Q121" s="410">
        <f t="shared" si="11"/>
        <v>0</v>
      </c>
      <c r="R121" s="659">
        <f t="shared" si="12"/>
        <v>0</v>
      </c>
      <c r="S121" s="237"/>
      <c r="T121" s="237"/>
      <c r="U121" s="237"/>
      <c r="V121" s="237"/>
      <c r="W121" s="237"/>
    </row>
    <row r="122" spans="1:23" ht="31.5">
      <c r="A122" s="654">
        <v>105</v>
      </c>
      <c r="B122" s="684" t="s">
        <v>611</v>
      </c>
      <c r="C122" s="684">
        <v>170005262</v>
      </c>
      <c r="D122" s="684">
        <v>998336</v>
      </c>
      <c r="E122" s="495"/>
      <c r="F122" s="484">
        <v>18</v>
      </c>
      <c r="G122" s="494"/>
      <c r="H122" s="478" t="s">
        <v>666</v>
      </c>
      <c r="I122" s="484" t="s">
        <v>478</v>
      </c>
      <c r="J122" s="484">
        <v>5</v>
      </c>
      <c r="K122" s="485"/>
      <c r="L122" s="493" t="str">
        <f t="shared" si="7"/>
        <v>INCLUDED</v>
      </c>
      <c r="M122" s="460">
        <f t="shared" si="8"/>
        <v>0</v>
      </c>
      <c r="N122" s="409">
        <f t="shared" si="9"/>
        <v>0</v>
      </c>
      <c r="O122" s="563">
        <f>Discount!$J$36</f>
        <v>0</v>
      </c>
      <c r="P122" s="409">
        <f t="shared" si="10"/>
        <v>0</v>
      </c>
      <c r="Q122" s="410">
        <f t="shared" si="11"/>
        <v>0</v>
      </c>
      <c r="R122" s="659">
        <f t="shared" si="12"/>
        <v>0</v>
      </c>
      <c r="S122" s="237"/>
      <c r="T122" s="237"/>
      <c r="U122" s="237"/>
      <c r="V122" s="237"/>
      <c r="W122" s="237"/>
    </row>
    <row r="123" spans="1:23" ht="31.5">
      <c r="A123" s="654">
        <v>106</v>
      </c>
      <c r="B123" s="684" t="s">
        <v>611</v>
      </c>
      <c r="C123" s="684">
        <v>170005264</v>
      </c>
      <c r="D123" s="684">
        <v>998716</v>
      </c>
      <c r="E123" s="495"/>
      <c r="F123" s="484">
        <v>18</v>
      </c>
      <c r="G123" s="494"/>
      <c r="H123" s="478" t="s">
        <v>667</v>
      </c>
      <c r="I123" s="484" t="s">
        <v>475</v>
      </c>
      <c r="J123" s="484">
        <v>3</v>
      </c>
      <c r="K123" s="485"/>
      <c r="L123" s="493" t="str">
        <f t="shared" si="7"/>
        <v>INCLUDED</v>
      </c>
      <c r="M123" s="460">
        <f t="shared" si="8"/>
        <v>0</v>
      </c>
      <c r="N123" s="409">
        <f t="shared" si="9"/>
        <v>0</v>
      </c>
      <c r="O123" s="563">
        <f>Discount!$J$36</f>
        <v>0</v>
      </c>
      <c r="P123" s="409">
        <f t="shared" si="10"/>
        <v>0</v>
      </c>
      <c r="Q123" s="410">
        <f t="shared" si="11"/>
        <v>0</v>
      </c>
      <c r="R123" s="659">
        <f t="shared" si="12"/>
        <v>0</v>
      </c>
      <c r="S123" s="237"/>
      <c r="T123" s="237"/>
      <c r="U123" s="237"/>
      <c r="V123" s="237"/>
      <c r="W123" s="237"/>
    </row>
    <row r="124" spans="1:23" ht="31.5">
      <c r="A124" s="654">
        <v>107</v>
      </c>
      <c r="B124" s="684" t="s">
        <v>611</v>
      </c>
      <c r="C124" s="684">
        <v>170005260</v>
      </c>
      <c r="D124" s="684">
        <v>998336</v>
      </c>
      <c r="E124" s="495"/>
      <c r="F124" s="484">
        <v>18</v>
      </c>
      <c r="G124" s="494"/>
      <c r="H124" s="478" t="s">
        <v>668</v>
      </c>
      <c r="I124" s="484" t="s">
        <v>478</v>
      </c>
      <c r="J124" s="484">
        <v>0.3</v>
      </c>
      <c r="K124" s="485"/>
      <c r="L124" s="493" t="str">
        <f t="shared" si="7"/>
        <v>INCLUDED</v>
      </c>
      <c r="M124" s="460">
        <f t="shared" si="8"/>
        <v>0</v>
      </c>
      <c r="N124" s="409">
        <f t="shared" si="9"/>
        <v>0</v>
      </c>
      <c r="O124" s="563">
        <f>Discount!$J$36</f>
        <v>0</v>
      </c>
      <c r="P124" s="409">
        <f t="shared" si="10"/>
        <v>0</v>
      </c>
      <c r="Q124" s="410">
        <f t="shared" si="11"/>
        <v>0</v>
      </c>
      <c r="R124" s="659">
        <f t="shared" si="12"/>
        <v>0</v>
      </c>
      <c r="S124" s="237"/>
      <c r="T124" s="237"/>
      <c r="U124" s="237"/>
      <c r="V124" s="237"/>
      <c r="W124" s="237"/>
    </row>
    <row r="125" spans="1:23" ht="28.5" customHeight="1">
      <c r="A125" s="544"/>
      <c r="B125" s="777"/>
      <c r="C125" s="777"/>
      <c r="D125" s="777"/>
      <c r="E125" s="777"/>
      <c r="F125" s="777"/>
      <c r="G125" s="777"/>
      <c r="H125" s="778"/>
      <c r="I125" s="545"/>
      <c r="J125" s="546"/>
      <c r="K125" s="545"/>
      <c r="L125" s="648">
        <f>SUM(L18:L124)</f>
        <v>0</v>
      </c>
      <c r="M125" s="482"/>
      <c r="N125" s="564">
        <f>SUM(N18:N124)</f>
        <v>0</v>
      </c>
      <c r="O125" s="564">
        <f t="shared" ref="O125:R125" si="13">SUM(O18:O124)</f>
        <v>0</v>
      </c>
      <c r="P125" s="564">
        <f t="shared" si="13"/>
        <v>0</v>
      </c>
      <c r="Q125" s="564">
        <f t="shared" si="13"/>
        <v>0</v>
      </c>
      <c r="R125" s="564">
        <f t="shared" si="13"/>
        <v>0</v>
      </c>
      <c r="S125" s="237"/>
      <c r="T125" s="237"/>
      <c r="U125" s="237"/>
      <c r="V125" s="237"/>
      <c r="W125" s="237"/>
    </row>
    <row r="126" spans="1:23" ht="21.75" customHeight="1">
      <c r="B126" s="655"/>
      <c r="C126" s="655"/>
      <c r="D126" s="655"/>
      <c r="E126" s="655"/>
      <c r="F126" s="655"/>
      <c r="G126" s="655"/>
      <c r="H126" s="655"/>
      <c r="I126" s="431"/>
      <c r="J126" s="425"/>
      <c r="K126" s="431"/>
      <c r="L126" s="431">
        <f>L125*0.18</f>
        <v>0</v>
      </c>
      <c r="M126" s="431"/>
      <c r="N126" s="236"/>
      <c r="O126" s="236"/>
      <c r="P126" s="411"/>
      <c r="Q126" s="236"/>
      <c r="R126" s="237"/>
      <c r="S126" s="237"/>
      <c r="T126" s="237"/>
      <c r="U126" s="237"/>
      <c r="V126" s="237"/>
      <c r="W126" s="237"/>
    </row>
    <row r="127" spans="1:23" ht="30" customHeight="1">
      <c r="A127" s="539" t="s">
        <v>346</v>
      </c>
      <c r="B127" s="780"/>
      <c r="C127" s="780"/>
      <c r="D127" s="780"/>
      <c r="E127" s="780"/>
      <c r="F127" s="780"/>
      <c r="G127" s="780"/>
      <c r="H127" s="780"/>
      <c r="I127" s="780"/>
      <c r="J127" s="780"/>
      <c r="K127" s="780"/>
      <c r="L127" s="780"/>
      <c r="M127" s="431"/>
      <c r="N127" s="236"/>
      <c r="O127" s="236"/>
      <c r="P127" s="411"/>
      <c r="Q127" s="236"/>
      <c r="R127" s="237"/>
      <c r="S127" s="237"/>
      <c r="T127" s="237"/>
      <c r="U127" s="237"/>
      <c r="V127" s="237"/>
      <c r="W127" s="237"/>
    </row>
    <row r="128" spans="1:23" ht="2.25" customHeight="1">
      <c r="A128" s="656"/>
      <c r="B128" s="389"/>
      <c r="C128" s="389"/>
      <c r="D128" s="389"/>
      <c r="E128" s="389"/>
      <c r="F128" s="389"/>
      <c r="G128" s="389"/>
      <c r="H128" s="381"/>
      <c r="I128" s="431"/>
      <c r="J128" s="425"/>
      <c r="K128" s="431"/>
      <c r="L128" s="431"/>
      <c r="M128" s="431"/>
      <c r="N128" s="236"/>
      <c r="O128" s="236"/>
      <c r="P128" s="411"/>
      <c r="Q128" s="236"/>
      <c r="R128" s="237"/>
      <c r="S128" s="237"/>
      <c r="T128" s="237"/>
      <c r="U128" s="237"/>
      <c r="V128" s="237"/>
      <c r="W128" s="237"/>
    </row>
    <row r="129" spans="1:23" ht="21.75" customHeight="1">
      <c r="A129" s="656"/>
      <c r="B129" s="389"/>
      <c r="C129" s="389"/>
      <c r="D129" s="389"/>
      <c r="E129" s="389"/>
      <c r="F129" s="389"/>
      <c r="G129" s="389"/>
      <c r="H129" s="381"/>
      <c r="I129" s="431"/>
      <c r="J129" s="425"/>
      <c r="K129" s="431"/>
      <c r="L129" s="431"/>
      <c r="M129" s="431"/>
      <c r="N129" s="236"/>
      <c r="O129" s="236"/>
      <c r="P129" s="411"/>
      <c r="Q129" s="236"/>
      <c r="R129" s="237"/>
      <c r="S129" s="237"/>
      <c r="T129" s="237"/>
      <c r="U129" s="237"/>
      <c r="V129" s="237"/>
      <c r="W129" s="237"/>
    </row>
    <row r="130" spans="1:23" s="425" customFormat="1" ht="16.5">
      <c r="A130" s="539"/>
      <c r="B130" s="539"/>
      <c r="C130" s="539"/>
      <c r="D130" s="539"/>
      <c r="E130" s="539"/>
      <c r="F130" s="539"/>
      <c r="G130" s="539"/>
      <c r="H130" s="539"/>
      <c r="I130" s="781" t="s">
        <v>309</v>
      </c>
      <c r="J130" s="781"/>
      <c r="K130" s="782" t="str">
        <f>'Sch-1'!K141</f>
        <v/>
      </c>
      <c r="L130" s="782"/>
      <c r="N130" s="276"/>
      <c r="O130" s="276"/>
      <c r="P130" s="276"/>
      <c r="Q130" s="276"/>
    </row>
    <row r="131" spans="1:23" s="425" customFormat="1" ht="16.5">
      <c r="A131" s="539"/>
      <c r="B131" s="539"/>
      <c r="C131" s="539"/>
      <c r="D131" s="539"/>
      <c r="E131" s="539"/>
      <c r="F131" s="539"/>
      <c r="G131" s="539"/>
      <c r="H131" s="539"/>
      <c r="I131" s="781" t="s">
        <v>124</v>
      </c>
      <c r="J131" s="781"/>
      <c r="K131" s="782" t="str">
        <f>'Sch-1'!K142</f>
        <v/>
      </c>
      <c r="L131" s="782"/>
      <c r="N131" s="276"/>
      <c r="O131" s="276"/>
      <c r="P131" s="276"/>
      <c r="Q131" s="276"/>
    </row>
    <row r="132" spans="1:23" ht="16.5">
      <c r="B132" s="397"/>
      <c r="C132" s="389"/>
      <c r="D132" s="389"/>
      <c r="E132" s="389"/>
      <c r="F132" s="389"/>
      <c r="G132" s="389"/>
      <c r="H132" s="381"/>
      <c r="I132" s="431"/>
      <c r="J132" s="425"/>
      <c r="K132" s="431"/>
      <c r="L132" s="431"/>
      <c r="M132" s="431"/>
    </row>
    <row r="133" spans="1:23" ht="16.5">
      <c r="B133" s="397"/>
      <c r="C133" s="381"/>
      <c r="D133" s="381"/>
      <c r="E133" s="381"/>
      <c r="F133" s="381"/>
      <c r="G133" s="381"/>
      <c r="H133" s="381"/>
      <c r="I133" s="431"/>
      <c r="J133" s="425"/>
      <c r="K133" s="431"/>
      <c r="L133" s="431"/>
      <c r="M133" s="431"/>
    </row>
    <row r="135" spans="1:23">
      <c r="L135" s="642">
        <f>L125*0.18</f>
        <v>0</v>
      </c>
    </row>
  </sheetData>
  <sheetProtection algorithmName="SHA-512" hashValue="Sz2Z8VcPHBzCN0xOXQhTk2y3NX6R/TAV/4b/gK7oWGCD4CB9MQm8fsVkX3/m3Dbwike48jklQT3qBopm8y4sQg==" saltValue="NWcdMn4l/EQUEpz2bpOFWA==" spinCount="100000" sheet="1" formatColumns="0" formatRows="0" selectLockedCells="1"/>
  <customSheetViews>
    <customSheetView guid="{89CB4E6A-722E-4E39-885D-E2A6D0D08321}" scale="85" showPageBreaks="1" fitToPage="1" printArea="1" hiddenColumns="1" view="pageBreakPreview">
      <selection activeCell="I17" sqref="I17"/>
      <pageMargins left="0.2" right="0.2" top="0.75" bottom="0.5" header="0.3" footer="0.3"/>
      <printOptions horizontalCentered="1"/>
      <pageSetup paperSize="9" scale="45" fitToHeight="0" orientation="landscape" r:id="rId1"/>
      <headerFooter>
        <oddHeader>&amp;RSchedule-3Page &amp;P of &amp;N</oddHeader>
      </headerFooter>
    </customSheetView>
    <customSheetView guid="{915C64AD-BD67-44F0-9117-5B9D998BA799}" scale="70" showPageBreaks="1" printArea="1" hiddenColumns="1" view="pageBreakPreview" topLeftCell="F1">
      <selection activeCell="O17" sqref="O17"/>
      <pageMargins left="0.2" right="0.2" top="0.75" bottom="0.5" header="0.3" footer="0.3"/>
      <printOptions horizontalCentered="1"/>
      <pageSetup paperSize="9" scale="53" orientation="landscape" r:id="rId2"/>
      <headerFooter>
        <oddHeader>&amp;RSchedule-3Page &amp;P of &amp;N</oddHeader>
      </headerFooter>
    </customSheetView>
    <customSheetView guid="{18EA11B4-BD82-47BF-99FA-7AB19BF74D0B}" scale="70" showPageBreaks="1" printArea="1" hiddenColumns="1" view="pageBreakPreview">
      <selection activeCell="K17" sqref="K17"/>
      <pageMargins left="0.2" right="0.2" top="0.75" bottom="0.5" header="0.3" footer="0.3"/>
      <printOptions horizontalCentered="1"/>
      <pageSetup paperSize="9" scale="53" orientation="landscape" r:id="rId3"/>
      <headerFooter>
        <oddHeader>&amp;RSchedule-3Page &amp;P of &amp;N</oddHeader>
      </headerFooter>
    </customSheetView>
    <customSheetView guid="{CCA37BAE-906F-43D5-9FD9-B13563E4B9D7}" scale="90" showPageBreaks="1" printArea="1" hiddenColumns="1" view="pageBreakPreview" topLeftCell="F1">
      <selection activeCell="O20" sqref="O20"/>
      <pageMargins left="0.2" right="0.2" top="0.75" bottom="0.5" header="0.3" footer="0.3"/>
      <printOptions horizontalCentered="1"/>
      <pageSetup paperSize="9" scale="53" orientation="landscape" r:id="rId4"/>
      <headerFooter>
        <oddHeader>&amp;RSchedule-3Page &amp;P of &amp;N</oddHeader>
      </headerFooter>
    </customSheetView>
    <customSheetView guid="{99CA2F10-F926-46DC-8609-4EAE5B9F3585}" scale="90" showPageBreaks="1" printArea="1" hiddenColumns="1" view="pageBreakPreview" topLeftCell="A283">
      <selection activeCell="O292" sqref="O292"/>
      <pageMargins left="0.2" right="0.2" top="0.75" bottom="0.5" header="0.3" footer="0.3"/>
      <printOptions horizontalCentered="1"/>
      <pageSetup paperSize="9" scale="53" orientation="landscape" r:id="rId5"/>
      <headerFooter>
        <oddHeader>&amp;RSchedule-3Page &amp;P of &amp;N</oddHeader>
      </headerFooter>
    </customSheetView>
    <customSheetView guid="{63D51328-7CBC-4A1E-B96D-BAE91416501B}" scale="90" showPageBreaks="1" printArea="1" hiddenColumns="1" view="pageBreakPreview" topLeftCell="A69">
      <selection activeCell="O81" sqref="O81"/>
      <pageMargins left="0.2" right="0.2" top="0.75" bottom="0.5" header="0.3" footer="0.3"/>
      <printOptions horizontalCentered="1"/>
      <pageSetup paperSize="9" scale="53" orientation="landscape" r:id="rId6"/>
      <headerFooter>
        <oddHeader>&amp;RSchedule-3Page &amp;P of &amp;N</oddHeader>
      </headerFooter>
    </customSheetView>
    <customSheetView guid="{3C00DDA0-7DDE-4169-A739-550DAF5DCF8D}" scale="70" showPageBreaks="1" printArea="1" hiddenColumns="1" view="pageBreakPreview">
      <selection activeCell="A16" sqref="A16"/>
      <pageMargins left="0.7" right="0.7" top="0.75" bottom="0.75" header="0.3" footer="0.3"/>
      <pageSetup paperSize="9" scale="47" orientation="landscape" r:id="rId7"/>
    </customSheetView>
    <customSheetView guid="{357C9841-BEC3-434B-AC63-C04FB4321BA3}" scale="70" showPageBreaks="1" printArea="1" hiddenColumns="1" view="pageBreakPreview" topLeftCell="A747">
      <selection activeCell="D759" sqref="D759"/>
      <pageMargins left="0.7" right="0.7" top="0.75" bottom="0.75" header="0.3" footer="0.3"/>
      <pageSetup paperSize="9" scale="47" orientation="landscape" r:id="rId8"/>
    </customSheetView>
    <customSheetView guid="{B96E710B-6DD7-4DE1-95AB-C9EE060CD030}" scale="90" showPageBreaks="1" printArea="1" hiddenColumns="1" view="pageBreakPreview" topLeftCell="A69">
      <selection activeCell="O81" sqref="O81"/>
      <pageMargins left="0.2" right="0.2" top="0.75" bottom="0.5" header="0.3" footer="0.3"/>
      <printOptions horizontalCentered="1"/>
      <pageSetup paperSize="9" scale="53" orientation="landscape" r:id="rId9"/>
      <headerFooter>
        <oddHeader>&amp;RSchedule-3Page &amp;P of &amp;N</oddHeader>
      </headerFooter>
    </customSheetView>
    <customSheetView guid="{A58DB4DF-40C7-4BEB-B85E-6BD6F54941CF}" scale="70" showPageBreaks="1" printArea="1" hiddenColumns="1" view="pageBreakPreview" topLeftCell="F1">
      <selection activeCell="O17" sqref="O17"/>
      <pageMargins left="0.2" right="0.2" top="0.75" bottom="0.5" header="0.3" footer="0.3"/>
      <printOptions horizontalCentered="1"/>
      <pageSetup paperSize="9" scale="53" orientation="landscape" r:id="rId10"/>
      <headerFooter>
        <oddHeader>&amp;RSchedule-3Page &amp;P of &amp;N</oddHeader>
      </headerFooter>
    </customSheetView>
    <customSheetView guid="{889C3D82-0A24-4765-A688-A80A782F5056}" scale="85" showPageBreaks="1" fitToPage="1" printArea="1" hiddenColumns="1" view="pageBreakPreview">
      <selection activeCell="I17" sqref="I17"/>
      <pageMargins left="0.2" right="0.2" top="0.75" bottom="0.5" header="0.3" footer="0.3"/>
      <printOptions horizontalCentered="1"/>
      <pageSetup paperSize="9" scale="45" fitToHeight="0" orientation="landscape" r:id="rId11"/>
      <headerFooter>
        <oddHeader>&amp;RSchedule-3Page &amp;P of &amp;N</oddHeader>
      </headerFooter>
    </customSheetView>
  </customSheetViews>
  <mergeCells count="16">
    <mergeCell ref="B127:L127"/>
    <mergeCell ref="I131:J131"/>
    <mergeCell ref="I130:J130"/>
    <mergeCell ref="K131:L131"/>
    <mergeCell ref="K130:L130"/>
    <mergeCell ref="B10:C10"/>
    <mergeCell ref="B9:C9"/>
    <mergeCell ref="A3:L3"/>
    <mergeCell ref="A4:L4"/>
    <mergeCell ref="A7:E7"/>
    <mergeCell ref="A8:C8"/>
    <mergeCell ref="K14:L14"/>
    <mergeCell ref="B17:C17"/>
    <mergeCell ref="B125:H125"/>
    <mergeCell ref="B12:C12"/>
    <mergeCell ref="B11:C11"/>
  </mergeCells>
  <conditionalFormatting sqref="G18:G124">
    <cfRule type="expression" dxfId="3" priority="1" stopIfTrue="1">
      <formula>F18&gt;0</formula>
    </cfRule>
  </conditionalFormatting>
  <dataValidations count="5">
    <dataValidation type="list" allowBlank="1" showInputMessage="1" showErrorMessage="1" sqref="IF64560 A64560:G64560" xr:uid="{00000000-0002-0000-0600-000000000000}">
      <formula1>#REF!</formula1>
    </dataValidation>
    <dataValidation type="decimal" operator="greaterThan" allowBlank="1" showInputMessage="1" showErrorMessage="1" error="Enter only Numeric Value greater than zero or leave the cell blank !" sqref="K64530:K64576" xr:uid="{00000000-0002-0000-0600-000001000000}">
      <formula1>0</formula1>
    </dataValidation>
    <dataValidation type="list" operator="greaterThan" allowBlank="1" showInputMessage="1" showErrorMessage="1" sqref="G18:G124" xr:uid="{00000000-0002-0000-0600-000002000000}">
      <formula1>"0%,5%,12%,18%,28%"</formula1>
    </dataValidation>
    <dataValidation type="whole" operator="greaterThan" allowBlank="1" showInputMessage="1" showErrorMessage="1" sqref="E18:E124" xr:uid="{00000000-0002-0000-0600-000003000000}">
      <formula1>0</formula1>
    </dataValidation>
    <dataValidation type="decimal" operator="greaterThanOrEqual" allowBlank="1" showInputMessage="1" showErrorMessage="1" sqref="K18:K124" xr:uid="{00000000-0002-0000-0600-000004000000}">
      <formula1>0</formula1>
    </dataValidation>
  </dataValidations>
  <printOptions horizontalCentered="1"/>
  <pageMargins left="0.2" right="0.2" top="0.75" bottom="0.5" header="0.3" footer="0.3"/>
  <pageSetup paperSize="9" scale="57" fitToHeight="0" orientation="landscape" r:id="rId12"/>
  <headerFooter>
    <oddHeader>&amp;RSchedule-3Page &amp;P of &amp;N</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4"/>
  <dimension ref="A1:Q23"/>
  <sheetViews>
    <sheetView view="pageBreakPreview" zoomScale="70" zoomScaleSheetLayoutView="70" workbookViewId="0">
      <selection activeCell="A17" sqref="A17"/>
    </sheetView>
  </sheetViews>
  <sheetFormatPr defaultColWidth="9.140625" defaultRowHeight="15.75"/>
  <cols>
    <col min="1" max="1" width="7.5703125" style="451" customWidth="1"/>
    <col min="2" max="2" width="9" style="451" customWidth="1"/>
    <col min="3" max="3" width="10.28515625" style="451" customWidth="1"/>
    <col min="4" max="4" width="10.85546875" style="451" customWidth="1"/>
    <col min="5" max="5" width="11.140625" style="451" customWidth="1"/>
    <col min="6" max="6" width="13.7109375" style="451" customWidth="1"/>
    <col min="7" max="7" width="15.42578125" style="451" customWidth="1"/>
    <col min="8" max="11" width="16.85546875" style="451" customWidth="1"/>
    <col min="12" max="12" width="14.42578125" style="452" customWidth="1"/>
    <col min="13" max="13" width="9" style="451" customWidth="1"/>
    <col min="14" max="14" width="11.42578125" style="451" customWidth="1"/>
    <col min="15" max="15" width="13.28515625" style="451" customWidth="1"/>
    <col min="16" max="16" width="19.140625" style="456" customWidth="1"/>
    <col min="17" max="16384" width="9.140625" style="456"/>
  </cols>
  <sheetData>
    <row r="1" spans="1:16" s="453" customFormat="1" ht="24.75" customHeight="1">
      <c r="A1" s="436" t="str">
        <f>Cover!B3</f>
        <v>CC/NT/W-TW/DOM/A04/25/06315</v>
      </c>
      <c r="B1" s="436"/>
      <c r="C1" s="436"/>
      <c r="D1" s="436"/>
      <c r="E1" s="436"/>
      <c r="F1" s="436"/>
      <c r="G1" s="437"/>
      <c r="H1" s="437"/>
      <c r="I1" s="437"/>
      <c r="J1" s="437"/>
      <c r="K1" s="437"/>
      <c r="L1" s="438"/>
      <c r="M1" s="439"/>
      <c r="N1" s="440"/>
      <c r="O1" s="440"/>
      <c r="P1" s="441" t="s">
        <v>26</v>
      </c>
    </row>
    <row r="2" spans="1:16" s="453" customFormat="1">
      <c r="A2" s="10"/>
      <c r="B2" s="10"/>
      <c r="C2" s="10"/>
      <c r="D2" s="10"/>
      <c r="E2" s="10"/>
      <c r="F2" s="10"/>
      <c r="G2" s="442"/>
      <c r="H2" s="442"/>
      <c r="I2" s="442"/>
      <c r="J2" s="442"/>
      <c r="K2" s="442"/>
      <c r="L2" s="443"/>
      <c r="M2" s="444"/>
      <c r="N2" s="445"/>
      <c r="O2" s="445"/>
    </row>
    <row r="3" spans="1:16" s="453" customFormat="1" ht="87" customHeight="1">
      <c r="A3" s="783" t="str">
        <f>Cover!$B$2</f>
        <v xml:space="preserve">Tower Package TW03 for Zing-Zingbar to Sissu portion of ±350 KV HVDC Pang-Kaithal Transmission Line associated with Transmission system for evacuation of RE power from renewable energy parks in Leh (5 GW Leh-Kaithal transmission corridor)
</v>
      </c>
      <c r="B3" s="783"/>
      <c r="C3" s="783"/>
      <c r="D3" s="783"/>
      <c r="E3" s="783"/>
      <c r="F3" s="783"/>
      <c r="G3" s="783"/>
      <c r="H3" s="783"/>
      <c r="I3" s="783"/>
      <c r="J3" s="783"/>
      <c r="K3" s="783"/>
      <c r="L3" s="783"/>
      <c r="M3" s="783"/>
      <c r="N3" s="783"/>
      <c r="O3" s="783"/>
      <c r="P3" s="783"/>
    </row>
    <row r="4" spans="1:16" s="453" customFormat="1" ht="16.5">
      <c r="A4" s="784" t="s">
        <v>19</v>
      </c>
      <c r="B4" s="784"/>
      <c r="C4" s="784"/>
      <c r="D4" s="784"/>
      <c r="E4" s="784"/>
      <c r="F4" s="784"/>
      <c r="G4" s="784"/>
      <c r="H4" s="784"/>
      <c r="I4" s="784"/>
      <c r="J4" s="784"/>
      <c r="K4" s="784"/>
      <c r="L4" s="784"/>
      <c r="M4" s="784"/>
      <c r="N4" s="784"/>
      <c r="O4" s="784"/>
      <c r="P4" s="784"/>
    </row>
    <row r="5" spans="1:16" s="453" customFormat="1">
      <c r="A5" s="446"/>
      <c r="B5" s="446"/>
      <c r="C5" s="446"/>
      <c r="D5" s="446"/>
      <c r="E5" s="446"/>
      <c r="F5" s="446"/>
      <c r="G5" s="447"/>
      <c r="H5" s="447"/>
      <c r="I5" s="447"/>
      <c r="J5" s="447"/>
      <c r="K5" s="447"/>
      <c r="L5" s="447"/>
      <c r="M5" s="446"/>
      <c r="N5" s="446"/>
      <c r="O5" s="446"/>
    </row>
    <row r="6" spans="1:16" s="453" customFormat="1" ht="20.25" customHeight="1">
      <c r="A6" s="758" t="s">
        <v>339</v>
      </c>
      <c r="B6" s="758"/>
      <c r="C6" s="4"/>
      <c r="D6" s="321"/>
      <c r="E6" s="4"/>
      <c r="F6" s="4"/>
      <c r="G6" s="4"/>
      <c r="H6" s="4"/>
      <c r="I6" s="4"/>
      <c r="J6" s="447"/>
      <c r="K6" s="447"/>
      <c r="L6" s="447"/>
      <c r="M6" s="446"/>
      <c r="N6" s="446"/>
      <c r="O6" s="446"/>
    </row>
    <row r="7" spans="1:16" s="453" customFormat="1" ht="21" customHeight="1">
      <c r="A7" s="762">
        <f>'Sch-1'!A7</f>
        <v>0</v>
      </c>
      <c r="B7" s="762"/>
      <c r="C7" s="762"/>
      <c r="D7" s="762"/>
      <c r="E7" s="762"/>
      <c r="F7" s="762"/>
      <c r="G7" s="762"/>
      <c r="H7" s="762"/>
      <c r="I7" s="762"/>
      <c r="J7" s="5"/>
      <c r="K7" s="5"/>
      <c r="L7" s="361"/>
      <c r="M7" s="5"/>
      <c r="N7" s="448" t="s">
        <v>1</v>
      </c>
      <c r="O7" s="445"/>
    </row>
    <row r="8" spans="1:16" s="453" customFormat="1" ht="21" customHeight="1">
      <c r="A8" s="759" t="str">
        <f>"Bidder’s Name and Address  (" &amp; MID('Names of Bidder'!A9,9, 20) &amp; ") :"</f>
        <v>Bidder’s Name and Address  (Sole Bidder) :</v>
      </c>
      <c r="B8" s="759"/>
      <c r="C8" s="759"/>
      <c r="D8" s="759"/>
      <c r="E8" s="759"/>
      <c r="F8" s="759"/>
      <c r="G8" s="759"/>
      <c r="H8" s="397"/>
      <c r="I8" s="397"/>
      <c r="J8" s="461"/>
      <c r="K8" s="461"/>
      <c r="L8" s="461"/>
      <c r="M8" s="461"/>
      <c r="N8" s="11" t="str">
        <f>'Sch-1'!K8</f>
        <v>Contract Services</v>
      </c>
      <c r="O8" s="445"/>
    </row>
    <row r="9" spans="1:16" s="453" customFormat="1" ht="24" customHeight="1">
      <c r="A9" s="418" t="s">
        <v>12</v>
      </c>
      <c r="B9" s="373"/>
      <c r="C9" s="762" t="str">
        <f>IF('Names of Bidder'!C9=0, "", 'Names of Bidder'!C9)</f>
        <v/>
      </c>
      <c r="D9" s="762"/>
      <c r="E9" s="762"/>
      <c r="F9" s="762"/>
      <c r="G9" s="762"/>
      <c r="H9" s="375"/>
      <c r="I9" s="375"/>
      <c r="J9" s="235"/>
      <c r="K9" s="235"/>
      <c r="L9" s="454"/>
      <c r="N9" s="11" t="str">
        <f>'Sch-1'!K9</f>
        <v>Power Grid Corporation of India Ltd.,</v>
      </c>
      <c r="O9" s="445"/>
    </row>
    <row r="10" spans="1:16" s="453" customFormat="1" ht="16.5">
      <c r="A10" s="418" t="s">
        <v>11</v>
      </c>
      <c r="B10" s="373"/>
      <c r="C10" s="761" t="str">
        <f>IF('Names of Bidder'!C10=0, "", 'Names of Bidder'!C10)</f>
        <v/>
      </c>
      <c r="D10" s="761"/>
      <c r="E10" s="761"/>
      <c r="F10" s="761"/>
      <c r="G10" s="761"/>
      <c r="H10" s="375"/>
      <c r="I10" s="375"/>
      <c r="J10" s="235"/>
      <c r="K10" s="235"/>
      <c r="L10" s="454"/>
      <c r="N10" s="11" t="str">
        <f>'Sch-1'!K10</f>
        <v>"Saudamini", Plot No.-2</v>
      </c>
      <c r="O10" s="445"/>
    </row>
    <row r="11" spans="1:16" s="453" customFormat="1">
      <c r="A11" s="375"/>
      <c r="B11" s="375"/>
      <c r="C11" s="761" t="str">
        <f>IF('Names of Bidder'!C11=0, "", 'Names of Bidder'!C11)</f>
        <v/>
      </c>
      <c r="D11" s="761"/>
      <c r="E11" s="761"/>
      <c r="F11" s="761"/>
      <c r="G11" s="761"/>
      <c r="H11" s="375"/>
      <c r="I11" s="375"/>
      <c r="J11" s="235"/>
      <c r="K11" s="235"/>
      <c r="L11" s="454"/>
      <c r="N11" s="11" t="str">
        <f>'Sch-1'!K11</f>
        <v xml:space="preserve">Sector-29, </v>
      </c>
      <c r="O11" s="445"/>
    </row>
    <row r="12" spans="1:16" s="453" customFormat="1">
      <c r="A12" s="375"/>
      <c r="B12" s="375"/>
      <c r="C12" s="761" t="str">
        <f>IF('Names of Bidder'!C12=0, "", 'Names of Bidder'!C12)</f>
        <v/>
      </c>
      <c r="D12" s="761"/>
      <c r="E12" s="761"/>
      <c r="F12" s="761"/>
      <c r="G12" s="761"/>
      <c r="H12" s="375"/>
      <c r="I12" s="375"/>
      <c r="J12" s="235"/>
      <c r="K12" s="235"/>
      <c r="L12" s="454"/>
      <c r="N12" s="11" t="str">
        <f>'Sch-1'!K12</f>
        <v>Gurgaon (Haryana) - 122001</v>
      </c>
      <c r="O12" s="445"/>
    </row>
    <row r="13" spans="1:16" s="453" customFormat="1">
      <c r="A13" s="375"/>
      <c r="B13" s="375"/>
      <c r="C13" s="235"/>
      <c r="D13" s="235"/>
      <c r="E13" s="235"/>
      <c r="F13" s="235"/>
      <c r="G13" s="235"/>
      <c r="H13" s="375"/>
      <c r="I13" s="375"/>
      <c r="J13" s="235"/>
      <c r="K13" s="235"/>
      <c r="L13" s="454"/>
      <c r="N13" s="11"/>
      <c r="O13" s="445"/>
    </row>
    <row r="14" spans="1:16" s="453" customFormat="1" ht="21" customHeight="1">
      <c r="A14" s="785" t="s">
        <v>27</v>
      </c>
      <c r="B14" s="785"/>
      <c r="C14" s="785"/>
      <c r="D14" s="785"/>
      <c r="E14" s="785"/>
      <c r="F14" s="785"/>
      <c r="G14" s="785"/>
      <c r="H14" s="785"/>
      <c r="I14" s="785"/>
      <c r="J14" s="785"/>
      <c r="K14" s="785"/>
      <c r="L14" s="785"/>
      <c r="M14" s="785"/>
      <c r="N14" s="785"/>
      <c r="O14" s="785"/>
      <c r="P14" s="785"/>
    </row>
    <row r="15" spans="1:16" s="671" customFormat="1" ht="105">
      <c r="A15" s="670" t="s">
        <v>7</v>
      </c>
      <c r="B15" s="435" t="s">
        <v>260</v>
      </c>
      <c r="C15" s="435" t="s">
        <v>261</v>
      </c>
      <c r="D15" s="435" t="s">
        <v>271</v>
      </c>
      <c r="E15" s="435" t="s">
        <v>273</v>
      </c>
      <c r="F15" s="435" t="s">
        <v>274</v>
      </c>
      <c r="G15" s="670" t="s">
        <v>25</v>
      </c>
      <c r="H15" s="462" t="s">
        <v>314</v>
      </c>
      <c r="I15" s="462" t="s">
        <v>313</v>
      </c>
      <c r="J15" s="462" t="s">
        <v>301</v>
      </c>
      <c r="K15" s="462" t="s">
        <v>310</v>
      </c>
      <c r="L15" s="435" t="s">
        <v>15</v>
      </c>
      <c r="M15" s="434" t="s">
        <v>9</v>
      </c>
      <c r="N15" s="434" t="s">
        <v>16</v>
      </c>
      <c r="O15" s="435" t="s">
        <v>28</v>
      </c>
      <c r="P15" s="435" t="s">
        <v>29</v>
      </c>
    </row>
    <row r="16" spans="1:16" s="543" customFormat="1" ht="15">
      <c r="A16" s="540">
        <v>1</v>
      </c>
      <c r="B16" s="540">
        <v>2</v>
      </c>
      <c r="C16" s="540">
        <v>3</v>
      </c>
      <c r="D16" s="540">
        <v>4</v>
      </c>
      <c r="E16" s="540">
        <v>5</v>
      </c>
      <c r="F16" s="540">
        <v>6</v>
      </c>
      <c r="G16" s="540">
        <v>7</v>
      </c>
      <c r="H16" s="541">
        <v>8</v>
      </c>
      <c r="I16" s="541">
        <v>9</v>
      </c>
      <c r="J16" s="541">
        <v>10</v>
      </c>
      <c r="K16" s="541">
        <v>11</v>
      </c>
      <c r="L16" s="542">
        <v>12</v>
      </c>
      <c r="M16" s="540">
        <v>13</v>
      </c>
      <c r="N16" s="540">
        <v>14</v>
      </c>
      <c r="O16" s="540">
        <v>15</v>
      </c>
      <c r="P16" s="540" t="s">
        <v>312</v>
      </c>
    </row>
    <row r="17" spans="1:17">
      <c r="A17" s="449"/>
      <c r="B17" s="449"/>
      <c r="C17" s="449"/>
      <c r="D17" s="449"/>
      <c r="E17" s="449"/>
      <c r="F17" s="449"/>
      <c r="G17" s="449"/>
      <c r="H17" s="449"/>
      <c r="I17" s="449"/>
      <c r="J17" s="449"/>
      <c r="K17" s="449"/>
      <c r="L17" s="450"/>
      <c r="M17" s="449"/>
      <c r="N17" s="449"/>
      <c r="O17" s="449"/>
      <c r="P17" s="455"/>
    </row>
    <row r="18" spans="1:17" s="451" customFormat="1" ht="45" customHeight="1">
      <c r="A18" s="449"/>
      <c r="B18" s="457"/>
      <c r="C18" s="457"/>
      <c r="D18" s="457"/>
      <c r="F18" s="457"/>
      <c r="G18" s="457"/>
      <c r="H18" s="457"/>
      <c r="I18" s="531" t="s">
        <v>327</v>
      </c>
      <c r="J18" s="457"/>
      <c r="K18" s="457"/>
      <c r="L18" s="457"/>
      <c r="M18" s="457"/>
      <c r="N18" s="457"/>
      <c r="O18" s="457"/>
      <c r="P18" s="457"/>
    </row>
    <row r="19" spans="1:17" ht="26.25" customHeight="1">
      <c r="A19" s="449"/>
      <c r="B19" s="790"/>
      <c r="C19" s="791"/>
      <c r="D19" s="791"/>
      <c r="E19" s="791"/>
      <c r="F19" s="791"/>
      <c r="G19" s="791"/>
      <c r="H19" s="791"/>
      <c r="I19" s="791"/>
      <c r="J19" s="791"/>
      <c r="K19" s="792"/>
      <c r="L19" s="458"/>
      <c r="M19" s="458"/>
      <c r="N19" s="458"/>
      <c r="O19" s="458"/>
      <c r="P19" s="459"/>
      <c r="Q19" s="404"/>
    </row>
    <row r="21" spans="1:17" s="460" customFormat="1">
      <c r="B21" s="672" t="s">
        <v>307</v>
      </c>
      <c r="C21" s="788" t="e">
        <f>_xlfn.SINGLE('Sch-3'!#REF!)</f>
        <v>#REF!</v>
      </c>
      <c r="D21" s="787"/>
    </row>
    <row r="22" spans="1:17" s="460" customFormat="1">
      <c r="B22" s="672" t="s">
        <v>308</v>
      </c>
      <c r="C22" s="787" t="e">
        <f>_xlfn.SINGLE('Sch-3'!#REF!)</f>
        <v>#REF!</v>
      </c>
      <c r="D22" s="787"/>
      <c r="L22" s="786" t="s">
        <v>309</v>
      </c>
      <c r="M22" s="786"/>
      <c r="N22" s="789" t="str">
        <f>'Sch-3'!K130</f>
        <v/>
      </c>
      <c r="O22" s="789"/>
      <c r="P22" s="789"/>
    </row>
    <row r="23" spans="1:17">
      <c r="L23" s="786" t="s">
        <v>124</v>
      </c>
      <c r="M23" s="786"/>
      <c r="N23" s="789" t="str">
        <f>'Sch-3'!K131</f>
        <v/>
      </c>
      <c r="O23" s="789"/>
      <c r="P23" s="789"/>
    </row>
  </sheetData>
  <sheetProtection algorithmName="SHA-512" hashValue="qji0Sgl6cV7OJsk3UFB70R71AVpghs9pgCMExlY8Mg+Gvhdz1EcdbX0jiOzt1rS8hM0IO/+bp5wxQ8HjA4AUQA==" saltValue="v5A0Vka6o06gLTwzldQ75g==" spinCount="100000" sheet="1" formatColumns="0" formatRows="0" selectLockedCells="1"/>
  <customSheetViews>
    <customSheetView guid="{89CB4E6A-722E-4E39-885D-E2A6D0D08321}" scale="85" showPageBreaks="1" printArea="1" view="pageBreakPreview">
      <selection activeCell="L24" sqref="L24"/>
      <pageMargins left="0.7" right="0.7" top="0.75" bottom="0.75" header="0.3" footer="0.3"/>
      <pageSetup paperSize="9" scale="58" orientation="landscape" r:id="rId1"/>
    </customSheetView>
    <customSheetView guid="{915C64AD-BD67-44F0-9117-5B9D998BA799}" scale="60" showPageBreaks="1" printArea="1" view="pageBreakPreview">
      <selection activeCell="A20" sqref="A20:XFD21"/>
      <pageMargins left="0.7" right="0.7" top="0.75" bottom="0.75" header="0.3" footer="0.3"/>
      <pageSetup paperSize="9" scale="58" orientation="landscape" r:id="rId2"/>
    </customSheetView>
    <customSheetView guid="{18EA11B4-BD82-47BF-99FA-7AB19BF74D0B}" showPageBreaks="1" printArea="1" view="pageBreakPreview" topLeftCell="A6">
      <selection activeCell="Q25" sqref="Q25"/>
      <pageMargins left="0.7" right="0.7" top="0.75" bottom="0.75" header="0.3" footer="0.3"/>
      <pageSetup paperSize="9" scale="58" orientation="landscape" r:id="rId3"/>
    </customSheetView>
    <customSheetView guid="{CCA37BAE-906F-43D5-9FD9-B13563E4B9D7}" showPageBreaks="1" printArea="1" view="pageBreakPreview" topLeftCell="A15">
      <selection activeCell="Q25" sqref="Q25"/>
      <pageMargins left="0.7" right="0.7" top="0.75" bottom="0.75" header="0.3" footer="0.3"/>
      <pageSetup paperSize="9" scale="58" orientation="landscape" r:id="rId4"/>
    </customSheetView>
    <customSheetView guid="{99CA2F10-F926-46DC-8609-4EAE5B9F3585}" showPageBreaks="1" printArea="1" view="pageBreakPreview" topLeftCell="A5">
      <selection activeCell="Q25" sqref="Q25"/>
      <pageMargins left="0.7" right="0.7" top="0.75" bottom="0.75" header="0.3" footer="0.3"/>
      <pageSetup paperSize="9" scale="58" orientation="landscape" r:id="rId5"/>
    </customSheetView>
    <customSheetView guid="{63D51328-7CBC-4A1E-B96D-BAE91416501B}" scale="80" showPageBreaks="1" printArea="1" view="pageBreakPreview">
      <selection activeCell="G22" sqref="G22"/>
      <pageMargins left="0.7" right="0.7" top="0.75" bottom="0.75" header="0.3" footer="0.3"/>
      <pageSetup paperSize="9" scale="58" orientation="landscape" r:id="rId6"/>
    </customSheetView>
    <customSheetView guid="{3C00DDA0-7DDE-4169-A739-550DAF5DCF8D}" scale="80" showPageBreaks="1" printArea="1" view="pageBreakPreview" topLeftCell="J1">
      <selection activeCell="R17" sqref="R17"/>
      <pageMargins left="0.7" right="0.7" top="0.75" bottom="0.75" header="0.3" footer="0.3"/>
      <pageSetup paperSize="9" scale="50" orientation="landscape" r:id="rId7"/>
    </customSheetView>
    <customSheetView guid="{357C9841-BEC3-434B-AC63-C04FB4321BA3}" scale="80" showPageBreaks="1" printArea="1" view="pageBreakPreview" topLeftCell="D13">
      <selection activeCell="O24" sqref="O24"/>
      <pageMargins left="0.7" right="0.7" top="0.75" bottom="0.75" header="0.3" footer="0.3"/>
      <pageSetup paperSize="9" scale="50" orientation="landscape" r:id="rId8"/>
    </customSheetView>
    <customSheetView guid="{B96E710B-6DD7-4DE1-95AB-C9EE060CD030}" scale="80" showPageBreaks="1" printArea="1" view="pageBreakPreview">
      <selection activeCell="G22" sqref="G22"/>
      <pageMargins left="0.7" right="0.7" top="0.75" bottom="0.75" header="0.3" footer="0.3"/>
      <pageSetup paperSize="9" scale="58" orientation="landscape" r:id="rId9"/>
    </customSheetView>
    <customSheetView guid="{A58DB4DF-40C7-4BEB-B85E-6BD6F54941CF}" scale="60" showPageBreaks="1" printArea="1" view="pageBreakPreview">
      <selection activeCell="A20" sqref="A20:XFD21"/>
      <pageMargins left="0.7" right="0.7" top="0.75" bottom="0.75" header="0.3" footer="0.3"/>
      <pageSetup paperSize="9" scale="58" orientation="landscape" r:id="rId10"/>
    </customSheetView>
    <customSheetView guid="{889C3D82-0A24-4765-A688-A80A782F5056}" scale="85" showPageBreaks="1" printArea="1" view="pageBreakPreview">
      <selection activeCell="L24" sqref="L24"/>
      <pageMargins left="0.7" right="0.7" top="0.75" bottom="0.75" header="0.3" footer="0.3"/>
      <pageSetup paperSize="9" scale="58" orientation="landscape" r:id="rId11"/>
    </customSheetView>
  </customSheetViews>
  <mergeCells count="17">
    <mergeCell ref="A14:P14"/>
    <mergeCell ref="L22:M22"/>
    <mergeCell ref="C22:D22"/>
    <mergeCell ref="L23:M23"/>
    <mergeCell ref="C21:D21"/>
    <mergeCell ref="N23:P23"/>
    <mergeCell ref="N22:P22"/>
    <mergeCell ref="B19:K19"/>
    <mergeCell ref="A3:P3"/>
    <mergeCell ref="A6:B6"/>
    <mergeCell ref="A7:I7"/>
    <mergeCell ref="A8:G8"/>
    <mergeCell ref="C12:G12"/>
    <mergeCell ref="C11:G11"/>
    <mergeCell ref="C10:G10"/>
    <mergeCell ref="C9:G9"/>
    <mergeCell ref="A4:P4"/>
  </mergeCells>
  <pageMargins left="0.7" right="0.7" top="0.75" bottom="0.75" header="0.3" footer="0.3"/>
  <pageSetup paperSize="9" scale="58" orientation="landscape" r:id="rId1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7">
    <tabColor indexed="33"/>
  </sheetPr>
  <dimension ref="A1:X71"/>
  <sheetViews>
    <sheetView view="pageBreakPreview" topLeftCell="A12" zoomScale="85" zoomScaleSheetLayoutView="85" workbookViewId="0">
      <selection activeCell="A3" sqref="A3:E3"/>
    </sheetView>
  </sheetViews>
  <sheetFormatPr defaultColWidth="11.42578125" defaultRowHeight="16.5"/>
  <cols>
    <col min="1" max="1" width="11.85546875" style="27" customWidth="1"/>
    <col min="2" max="2" width="46.7109375" style="27" customWidth="1"/>
    <col min="3" max="3" width="20" style="27" customWidth="1"/>
    <col min="4" max="4" width="23.42578125" style="27" customWidth="1"/>
    <col min="5" max="5" width="22.85546875" style="27" customWidth="1"/>
    <col min="6" max="6" width="11.42578125" style="80" hidden="1" customWidth="1"/>
    <col min="7" max="7" width="34.140625" style="80" hidden="1" customWidth="1"/>
    <col min="8" max="8" width="11.42578125" style="80" hidden="1" customWidth="1"/>
    <col min="9" max="9" width="14" style="355" hidden="1" customWidth="1"/>
    <col min="10" max="10" width="14.42578125" style="355" hidden="1" customWidth="1"/>
    <col min="11" max="11" width="17.140625" style="355" hidden="1" customWidth="1"/>
    <col min="12" max="13" width="11.42578125" style="355" hidden="1" customWidth="1"/>
    <col min="14" max="14" width="21.28515625" style="355" hidden="1" customWidth="1"/>
    <col min="15" max="15" width="18.28515625" style="80" hidden="1" customWidth="1"/>
    <col min="16" max="17" width="11.42578125" style="80" hidden="1" customWidth="1"/>
    <col min="18" max="18" width="11.42578125" style="106" hidden="1" customWidth="1"/>
    <col min="19" max="20" width="11.42578125" style="80" hidden="1" customWidth="1"/>
    <col min="21" max="24" width="11.42578125" style="80" customWidth="1"/>
    <col min="25" max="16384" width="11.42578125" style="106"/>
  </cols>
  <sheetData>
    <row r="1" spans="1:15" ht="18" customHeight="1">
      <c r="A1" s="76" t="str">
        <f>Cover!B3</f>
        <v>CC/NT/W-TW/DOM/A04/25/06315</v>
      </c>
      <c r="B1" s="77"/>
      <c r="C1" s="78"/>
      <c r="D1" s="78"/>
      <c r="E1" s="79" t="s">
        <v>127</v>
      </c>
    </row>
    <row r="2" spans="1:15" ht="8.1" customHeight="1">
      <c r="A2" s="81"/>
      <c r="B2" s="82"/>
      <c r="C2" s="83"/>
      <c r="D2" s="83"/>
      <c r="E2" s="84"/>
      <c r="F2" s="85"/>
    </row>
    <row r="3" spans="1:15" ht="120.75" customHeight="1">
      <c r="A3" s="800" t="str">
        <f>Cover!$B$2</f>
        <v xml:space="preserve">Tower Package TW03 for Zing-Zingbar to Sissu portion of ±350 KV HVDC Pang-Kaithal Transmission Line associated with Transmission system for evacuation of RE power from renewable energy parks in Leh (5 GW Leh-Kaithal transmission corridor)
</v>
      </c>
      <c r="B3" s="800"/>
      <c r="C3" s="800"/>
      <c r="D3" s="800"/>
      <c r="E3" s="800"/>
    </row>
    <row r="4" spans="1:15" ht="21.95" customHeight="1">
      <c r="A4" s="801" t="s">
        <v>470</v>
      </c>
      <c r="B4" s="801"/>
      <c r="C4" s="801"/>
      <c r="D4" s="801"/>
      <c r="E4" s="801"/>
    </row>
    <row r="5" spans="1:15" ht="12" customHeight="1">
      <c r="A5" s="86"/>
      <c r="B5" s="87"/>
      <c r="C5" s="87"/>
      <c r="D5" s="87"/>
      <c r="E5" s="87"/>
    </row>
    <row r="6" spans="1:15" ht="24" customHeight="1">
      <c r="A6" s="758" t="s">
        <v>339</v>
      </c>
      <c r="B6" s="758"/>
      <c r="C6" s="4"/>
      <c r="D6" s="321"/>
      <c r="E6" s="4"/>
      <c r="F6" s="4"/>
      <c r="G6" s="4"/>
      <c r="H6" s="4"/>
      <c r="I6" s="4"/>
    </row>
    <row r="7" spans="1:15" ht="18" customHeight="1">
      <c r="A7" s="762">
        <f>'Sch-1'!A7</f>
        <v>0</v>
      </c>
      <c r="B7" s="762"/>
      <c r="C7" s="762"/>
      <c r="D7" s="448" t="s">
        <v>1</v>
      </c>
      <c r="E7" s="525"/>
      <c r="F7" s="525"/>
      <c r="G7" s="525"/>
      <c r="H7" s="525"/>
      <c r="I7" s="525"/>
    </row>
    <row r="8" spans="1:15" ht="18" customHeight="1">
      <c r="A8" s="759" t="str">
        <f>"Bidder’s Name and Address  (" &amp; MID('Names of Bidder'!A9,9, 20) &amp; ") :"</f>
        <v>Bidder’s Name and Address  (Sole Bidder) :</v>
      </c>
      <c r="B8" s="759"/>
      <c r="C8" s="759"/>
      <c r="D8" s="11" t="s">
        <v>2</v>
      </c>
      <c r="E8" s="527"/>
      <c r="F8" s="527"/>
      <c r="G8" s="527"/>
      <c r="H8" s="397"/>
      <c r="I8" s="397"/>
    </row>
    <row r="9" spans="1:15" ht="18" customHeight="1">
      <c r="A9" s="418" t="s">
        <v>12</v>
      </c>
      <c r="B9" s="418" t="str">
        <f>IF('Names of Bidder'!C9=0, "", 'Names of Bidder'!C9)</f>
        <v/>
      </c>
      <c r="C9" s="106"/>
      <c r="D9" s="11" t="s">
        <v>3</v>
      </c>
      <c r="E9" s="526"/>
      <c r="F9" s="526"/>
      <c r="G9" s="526"/>
      <c r="H9" s="375"/>
      <c r="I9" s="375"/>
    </row>
    <row r="10" spans="1:15" ht="18" customHeight="1">
      <c r="A10" s="418" t="s">
        <v>11</v>
      </c>
      <c r="B10" s="235" t="str">
        <f>IF('Names of Bidder'!C10=0, "", 'Names of Bidder'!C10)</f>
        <v/>
      </c>
      <c r="C10" s="106"/>
      <c r="D10" s="11" t="s">
        <v>4</v>
      </c>
      <c r="E10" s="526"/>
      <c r="F10" s="526"/>
      <c r="G10" s="526"/>
      <c r="H10" s="375"/>
      <c r="I10" s="375"/>
    </row>
    <row r="11" spans="1:15" ht="18" customHeight="1">
      <c r="A11" s="375"/>
      <c r="B11" s="235" t="str">
        <f>IF('Names of Bidder'!C11=0, "", 'Names of Bidder'!C11)</f>
        <v/>
      </c>
      <c r="C11" s="106"/>
      <c r="D11" s="11" t="s">
        <v>5</v>
      </c>
      <c r="E11" s="526"/>
      <c r="F11" s="526"/>
      <c r="G11" s="526"/>
      <c r="H11" s="375"/>
      <c r="I11" s="375"/>
    </row>
    <row r="12" spans="1:15" ht="18" customHeight="1">
      <c r="A12" s="375"/>
      <c r="B12" s="235" t="str">
        <f>IF('Names of Bidder'!C12=0, "", 'Names of Bidder'!C12)</f>
        <v/>
      </c>
      <c r="C12" s="106"/>
      <c r="D12" s="11" t="s">
        <v>6</v>
      </c>
      <c r="E12" s="526"/>
      <c r="F12" s="526"/>
      <c r="G12" s="526"/>
      <c r="H12" s="375"/>
      <c r="I12" s="375"/>
    </row>
    <row r="13" spans="1:15" ht="8.1" customHeight="1" thickBot="1">
      <c r="B13" s="133"/>
    </row>
    <row r="14" spans="1:15" ht="21.95" customHeight="1">
      <c r="A14" s="582" t="s">
        <v>129</v>
      </c>
      <c r="B14" s="802" t="s">
        <v>130</v>
      </c>
      <c r="C14" s="802"/>
      <c r="D14" s="803" t="s">
        <v>131</v>
      </c>
      <c r="E14" s="804"/>
      <c r="I14" s="811" t="s">
        <v>132</v>
      </c>
      <c r="J14" s="811"/>
      <c r="K14" s="811"/>
      <c r="M14" s="808" t="s">
        <v>133</v>
      </c>
      <c r="N14" s="808"/>
      <c r="O14" s="808"/>
    </row>
    <row r="15" spans="1:15" ht="29.25" customHeight="1">
      <c r="A15" s="583" t="s">
        <v>134</v>
      </c>
      <c r="B15" s="805" t="s">
        <v>315</v>
      </c>
      <c r="C15" s="805"/>
      <c r="D15" s="806">
        <f>'Sch-1'!P136</f>
        <v>0</v>
      </c>
      <c r="E15" s="807"/>
      <c r="I15" s="356" t="s">
        <v>135</v>
      </c>
      <c r="K15" s="356" t="e">
        <f>ROUND('[6]Sch-1'!U3*#REF!,0)</f>
        <v>#REF!</v>
      </c>
      <c r="M15" s="356" t="s">
        <v>135</v>
      </c>
      <c r="O15" s="91" t="e">
        <f>ROUND('[6]Sch-1'!U5*#REF!,0)</f>
        <v>#REF!</v>
      </c>
    </row>
    <row r="16" spans="1:15" ht="87.75" customHeight="1">
      <c r="A16" s="584"/>
      <c r="B16" s="797" t="s">
        <v>316</v>
      </c>
      <c r="C16" s="797"/>
      <c r="D16" s="809"/>
      <c r="E16" s="810"/>
      <c r="G16" s="92"/>
    </row>
    <row r="17" spans="1:15" ht="25.5" customHeight="1">
      <c r="A17" s="583" t="s">
        <v>136</v>
      </c>
      <c r="B17" s="805" t="s">
        <v>317</v>
      </c>
      <c r="C17" s="805"/>
      <c r="D17" s="806">
        <f>'Sch-3'!N125</f>
        <v>0</v>
      </c>
      <c r="E17" s="807"/>
      <c r="I17" s="356" t="s">
        <v>137</v>
      </c>
      <c r="K17" s="357">
        <f>IF(ISERROR(ROUND((#REF!+#REF!)*#REF!,0)),0, ROUND((#REF!+#REF!)*#REF!,0))</f>
        <v>0</v>
      </c>
      <c r="M17" s="356" t="s">
        <v>137</v>
      </c>
      <c r="O17" s="94">
        <f>IF(ISERROR(ROUND((#REF!+#REF!)*#REF!,0)),0, ROUND((#REF!+#REF!)*#REF!,0))</f>
        <v>0</v>
      </c>
    </row>
    <row r="18" spans="1:15" ht="84" customHeight="1">
      <c r="A18" s="584"/>
      <c r="B18" s="797" t="s">
        <v>318</v>
      </c>
      <c r="C18" s="797"/>
      <c r="D18" s="798"/>
      <c r="E18" s="799"/>
      <c r="G18" s="95"/>
      <c r="I18" s="358" t="e">
        <f>#REF!/'Sch-1'!Y1</f>
        <v>#REF!</v>
      </c>
      <c r="K18" s="355">
        <f>'[6]Sch-1'!U3</f>
        <v>0</v>
      </c>
      <c r="M18" s="358" t="e">
        <f>I18</f>
        <v>#REF!</v>
      </c>
      <c r="O18" s="80">
        <f>'[6]Sch-1'!U5</f>
        <v>0</v>
      </c>
    </row>
    <row r="19" spans="1:15" ht="33" customHeight="1" thickBot="1">
      <c r="A19" s="585"/>
      <c r="B19" s="586" t="s">
        <v>321</v>
      </c>
      <c r="C19" s="587"/>
      <c r="D19" s="795">
        <f>D15+D17</f>
        <v>0</v>
      </c>
      <c r="E19" s="796"/>
    </row>
    <row r="20" spans="1:15" ht="30" customHeight="1">
      <c r="A20" s="96"/>
      <c r="B20" s="96"/>
      <c r="C20" s="97"/>
      <c r="D20" s="96"/>
      <c r="E20" s="96"/>
    </row>
    <row r="21" spans="1:15" ht="30" customHeight="1">
      <c r="A21" s="98" t="s">
        <v>142</v>
      </c>
      <c r="B21" s="590" t="str">
        <f>'Names of Bidder'!C22&amp;" "&amp;'Names of Bidder'!D22&amp;" "&amp;'Names of Bidder'!E22</f>
        <v xml:space="preserve">  </v>
      </c>
      <c r="C21" s="97" t="s">
        <v>143</v>
      </c>
      <c r="D21" s="793" t="str">
        <f>IF('Names of Bidder'!C19="","",'Names of Bidder'!C19)</f>
        <v/>
      </c>
      <c r="E21" s="794"/>
      <c r="F21" s="99"/>
    </row>
    <row r="22" spans="1:15" ht="30" customHeight="1">
      <c r="A22" s="98" t="s">
        <v>144</v>
      </c>
      <c r="B22" s="657" t="str">
        <f>IF('Names of Bidder'!C23="","",'Names of Bidder'!C23)</f>
        <v/>
      </c>
      <c r="C22" s="97" t="s">
        <v>145</v>
      </c>
      <c r="D22" s="793" t="str">
        <f>IF('Names of Bidder'!C20="","",'Names of Bidder'!C20)</f>
        <v/>
      </c>
      <c r="E22" s="794"/>
      <c r="F22" s="99"/>
    </row>
    <row r="23" spans="1:15" ht="30" customHeight="1">
      <c r="A23" s="100"/>
      <c r="B23" s="101"/>
      <c r="C23" s="97"/>
      <c r="D23" s="80"/>
      <c r="E23" s="80"/>
      <c r="F23" s="99"/>
    </row>
    <row r="24" spans="1:15" ht="33" customHeight="1">
      <c r="A24" s="100"/>
      <c r="B24" s="101"/>
      <c r="C24" s="85"/>
      <c r="D24" s="102"/>
      <c r="E24" s="103"/>
      <c r="F24" s="99"/>
    </row>
    <row r="25" spans="1:15" ht="21.95" customHeight="1">
      <c r="A25" s="104"/>
      <c r="B25" s="104"/>
      <c r="C25" s="104"/>
      <c r="D25" s="104"/>
      <c r="E25" s="105"/>
    </row>
    <row r="26" spans="1:15" ht="21.95" customHeight="1">
      <c r="A26" s="104"/>
      <c r="B26" s="104"/>
      <c r="C26" s="104"/>
      <c r="D26" s="104"/>
      <c r="E26" s="105"/>
    </row>
    <row r="27" spans="1:15" ht="21.95" customHeight="1">
      <c r="A27" s="104"/>
      <c r="B27" s="104"/>
      <c r="C27" s="104"/>
      <c r="D27" s="104"/>
      <c r="E27" s="105"/>
    </row>
    <row r="28" spans="1:15" ht="21.95" customHeight="1">
      <c r="A28" s="104"/>
      <c r="B28" s="104"/>
      <c r="C28" s="104"/>
      <c r="D28" s="104"/>
      <c r="E28" s="105"/>
    </row>
    <row r="29" spans="1:15" ht="21.95" customHeight="1">
      <c r="A29" s="104"/>
      <c r="B29" s="104"/>
      <c r="C29" s="104"/>
      <c r="D29" s="104"/>
      <c r="E29" s="105"/>
    </row>
    <row r="30" spans="1:15" ht="21.95" customHeight="1">
      <c r="A30" s="104"/>
      <c r="B30" s="104"/>
      <c r="C30" s="104"/>
      <c r="D30" s="104"/>
      <c r="E30" s="105"/>
    </row>
    <row r="31" spans="1:15" ht="24.95" customHeight="1">
      <c r="A31" s="103"/>
      <c r="B31" s="103"/>
      <c r="C31" s="103"/>
      <c r="D31" s="103"/>
      <c r="E31" s="103"/>
    </row>
    <row r="32" spans="1:15" ht="24.95" customHeight="1">
      <c r="A32" s="103"/>
      <c r="B32" s="103"/>
      <c r="C32" s="103"/>
      <c r="D32" s="103"/>
      <c r="E32" s="103"/>
    </row>
    <row r="33" spans="1:5" ht="24.95" customHeight="1">
      <c r="A33" s="103"/>
      <c r="B33" s="103"/>
      <c r="C33" s="103"/>
      <c r="D33" s="103"/>
      <c r="E33" s="103"/>
    </row>
    <row r="34" spans="1:5" ht="24.95" customHeight="1">
      <c r="A34" s="103"/>
      <c r="B34" s="103"/>
      <c r="C34" s="103"/>
      <c r="D34" s="103"/>
      <c r="E34" s="103"/>
    </row>
    <row r="35" spans="1:5" ht="24.95" customHeight="1">
      <c r="A35" s="103"/>
      <c r="B35" s="103"/>
      <c r="C35" s="103"/>
      <c r="D35" s="103"/>
      <c r="E35" s="103"/>
    </row>
    <row r="36" spans="1:5" ht="24.95" customHeight="1">
      <c r="A36" s="103"/>
      <c r="B36" s="103"/>
      <c r="C36" s="103"/>
      <c r="D36" s="103"/>
      <c r="E36" s="103"/>
    </row>
    <row r="37" spans="1:5" ht="24.95" customHeight="1">
      <c r="A37" s="103"/>
      <c r="B37" s="103"/>
      <c r="C37" s="103"/>
      <c r="D37" s="103"/>
      <c r="E37" s="103"/>
    </row>
    <row r="38" spans="1:5" ht="24.95" customHeight="1">
      <c r="A38" s="103"/>
      <c r="B38" s="103"/>
      <c r="C38" s="103"/>
      <c r="D38" s="103"/>
      <c r="E38" s="103"/>
    </row>
    <row r="39" spans="1:5" ht="24.95" customHeight="1">
      <c r="A39" s="103"/>
      <c r="B39" s="103"/>
      <c r="C39" s="103"/>
      <c r="D39" s="103"/>
      <c r="E39" s="103"/>
    </row>
    <row r="40" spans="1:5" ht="24.95" customHeight="1">
      <c r="A40" s="103"/>
      <c r="B40" s="103"/>
      <c r="C40" s="103"/>
      <c r="D40" s="103"/>
      <c r="E40" s="103"/>
    </row>
    <row r="41" spans="1:5" ht="24.95" customHeight="1">
      <c r="A41" s="103"/>
      <c r="B41" s="103"/>
      <c r="C41" s="103"/>
      <c r="D41" s="103"/>
      <c r="E41" s="103"/>
    </row>
    <row r="42" spans="1:5" ht="24.95" customHeight="1">
      <c r="A42" s="103"/>
      <c r="B42" s="103"/>
      <c r="C42" s="103"/>
      <c r="D42" s="103"/>
      <c r="E42" s="103"/>
    </row>
    <row r="43" spans="1:5" ht="24.95" customHeight="1">
      <c r="A43" s="103"/>
      <c r="B43" s="103"/>
      <c r="C43" s="103"/>
      <c r="D43" s="103"/>
      <c r="E43" s="103"/>
    </row>
    <row r="44" spans="1:5" ht="24.95" customHeight="1">
      <c r="A44" s="103"/>
      <c r="B44" s="103"/>
      <c r="C44" s="103"/>
      <c r="D44" s="103"/>
      <c r="E44" s="103"/>
    </row>
    <row r="45" spans="1:5" ht="24.95" customHeight="1">
      <c r="A45" s="103"/>
      <c r="B45" s="103"/>
      <c r="C45" s="103"/>
      <c r="D45" s="103"/>
      <c r="E45" s="103"/>
    </row>
    <row r="46" spans="1:5" ht="24.95" customHeight="1">
      <c r="A46" s="103"/>
      <c r="B46" s="103"/>
      <c r="C46" s="103"/>
      <c r="D46" s="103"/>
      <c r="E46" s="103"/>
    </row>
    <row r="47" spans="1:5" ht="24.95" customHeight="1">
      <c r="A47" s="103"/>
      <c r="B47" s="103"/>
      <c r="C47" s="103"/>
      <c r="D47" s="103"/>
      <c r="E47" s="103"/>
    </row>
    <row r="48" spans="1:5" ht="24.95" customHeight="1">
      <c r="A48" s="103"/>
      <c r="B48" s="103"/>
      <c r="C48" s="103"/>
      <c r="D48" s="103"/>
      <c r="E48" s="103"/>
    </row>
    <row r="49" spans="1:5" ht="24.95" customHeight="1">
      <c r="A49" s="103"/>
      <c r="B49" s="103"/>
      <c r="C49" s="103"/>
      <c r="D49" s="103"/>
      <c r="E49" s="103"/>
    </row>
    <row r="50" spans="1:5" ht="24.95" customHeight="1">
      <c r="A50" s="103"/>
      <c r="B50" s="103"/>
      <c r="C50" s="103"/>
      <c r="D50" s="103"/>
      <c r="E50" s="103"/>
    </row>
    <row r="51" spans="1:5" ht="24.95" customHeight="1">
      <c r="A51" s="103"/>
      <c r="B51" s="103"/>
      <c r="C51" s="103"/>
      <c r="D51" s="103"/>
      <c r="E51" s="103"/>
    </row>
    <row r="52" spans="1:5" ht="24.95" customHeight="1">
      <c r="A52" s="103"/>
      <c r="B52" s="103"/>
      <c r="C52" s="103"/>
      <c r="D52" s="103"/>
      <c r="E52" s="103"/>
    </row>
    <row r="53" spans="1:5" ht="24.95" customHeight="1">
      <c r="A53" s="103"/>
      <c r="B53" s="103"/>
      <c r="C53" s="103"/>
      <c r="D53" s="103"/>
      <c r="E53" s="103"/>
    </row>
    <row r="54" spans="1:5">
      <c r="A54" s="103"/>
      <c r="B54" s="103"/>
      <c r="C54" s="103"/>
      <c r="D54" s="103"/>
      <c r="E54" s="103"/>
    </row>
    <row r="55" spans="1:5">
      <c r="A55" s="103"/>
      <c r="B55" s="103"/>
      <c r="C55" s="103"/>
      <c r="D55" s="103"/>
      <c r="E55" s="103"/>
    </row>
    <row r="56" spans="1:5">
      <c r="A56" s="103"/>
      <c r="B56" s="103"/>
      <c r="C56" s="103"/>
      <c r="D56" s="103"/>
      <c r="E56" s="103"/>
    </row>
    <row r="57" spans="1:5">
      <c r="A57" s="103"/>
      <c r="B57" s="103"/>
      <c r="C57" s="103"/>
      <c r="D57" s="103"/>
      <c r="E57" s="103"/>
    </row>
    <row r="58" spans="1:5">
      <c r="A58" s="103"/>
      <c r="B58" s="103"/>
      <c r="C58" s="103"/>
      <c r="D58" s="103"/>
      <c r="E58" s="103"/>
    </row>
    <row r="59" spans="1:5">
      <c r="A59" s="103"/>
      <c r="B59" s="103"/>
      <c r="C59" s="103"/>
      <c r="D59" s="103"/>
      <c r="E59" s="103"/>
    </row>
    <row r="60" spans="1:5">
      <c r="A60" s="103"/>
      <c r="B60" s="103"/>
      <c r="C60" s="103"/>
      <c r="D60" s="103"/>
      <c r="E60" s="103"/>
    </row>
    <row r="61" spans="1:5">
      <c r="A61" s="103"/>
      <c r="B61" s="103"/>
      <c r="C61" s="103"/>
      <c r="D61" s="103"/>
      <c r="E61" s="103"/>
    </row>
    <row r="62" spans="1:5">
      <c r="A62" s="103"/>
      <c r="B62" s="103"/>
      <c r="C62" s="103"/>
      <c r="D62" s="103"/>
      <c r="E62" s="103"/>
    </row>
    <row r="63" spans="1:5">
      <c r="A63" s="103"/>
      <c r="B63" s="103"/>
      <c r="C63" s="103"/>
      <c r="D63" s="103"/>
      <c r="E63" s="103"/>
    </row>
    <row r="64" spans="1:5">
      <c r="A64" s="103"/>
      <c r="B64" s="103"/>
      <c r="C64" s="103"/>
      <c r="D64" s="103"/>
      <c r="E64" s="103"/>
    </row>
    <row r="65" spans="1:5">
      <c r="A65" s="103"/>
      <c r="B65" s="103"/>
      <c r="C65" s="103"/>
      <c r="D65" s="103"/>
      <c r="E65" s="103"/>
    </row>
    <row r="66" spans="1:5">
      <c r="A66" s="103"/>
      <c r="B66" s="103"/>
      <c r="C66" s="103"/>
      <c r="D66" s="103"/>
      <c r="E66" s="103"/>
    </row>
    <row r="67" spans="1:5">
      <c r="A67" s="103"/>
      <c r="B67" s="103"/>
      <c r="C67" s="103"/>
      <c r="D67" s="103"/>
      <c r="E67" s="103"/>
    </row>
    <row r="68" spans="1:5">
      <c r="A68" s="103"/>
      <c r="B68" s="103"/>
      <c r="C68" s="103"/>
      <c r="D68" s="103"/>
      <c r="E68" s="103"/>
    </row>
    <row r="69" spans="1:5">
      <c r="A69" s="103"/>
      <c r="B69" s="103"/>
      <c r="C69" s="103"/>
      <c r="D69" s="103"/>
      <c r="E69" s="103"/>
    </row>
    <row r="70" spans="1:5">
      <c r="A70" s="103"/>
      <c r="B70" s="103"/>
      <c r="C70" s="103"/>
      <c r="D70" s="103"/>
      <c r="E70" s="103"/>
    </row>
    <row r="71" spans="1:5">
      <c r="A71" s="103"/>
      <c r="B71" s="103"/>
      <c r="C71" s="103"/>
      <c r="D71" s="103"/>
      <c r="E71" s="103"/>
    </row>
  </sheetData>
  <sheetProtection algorithmName="SHA-512" hashValue="dMxPD0EICaPV5q5K7HJBtFinSh2e0aKa5MY4zmo6nd4YZOiZOxzkTD1WIifJVT7XcMEfvsfdolvl1VHBG7x7fg==" saltValue="aoH3nkT3D/yj/6ajTqspjQ==" spinCount="100000" sheet="1" formatColumns="0" formatRows="0" selectLockedCells="1"/>
  <dataConsolidate/>
  <customSheetViews>
    <customSheetView guid="{89CB4E6A-722E-4E39-885D-E2A6D0D08321}" scale="115" showPageBreaks="1" printArea="1" hiddenColumns="1" view="pageBreakPreview" topLeftCell="A10">
      <selection activeCell="X9" sqref="X9"/>
      <pageMargins left="0.31" right="0.25" top="0.52" bottom="0.67" header="0.23" footer="0.24"/>
      <printOptions horizontalCentered="1"/>
      <pageSetup paperSize="9" scale="77" fitToHeight="0" orientation="portrait" r:id="rId1"/>
      <headerFooter alignWithMargins="0">
        <oddFooter>&amp;R&amp;"Book Antiqua,Bold"&amp;10Schedule-5/ Page &amp;P of &amp;N</oddFooter>
      </headerFooter>
    </customSheetView>
    <customSheetView guid="{915C64AD-BD67-44F0-9117-5B9D998BA799}" showPageBreaks="1" printArea="1" hiddenColumns="1" view="pageBreakPreview" topLeftCell="A10">
      <selection activeCell="B11" sqref="B11"/>
      <pageMargins left="0.31" right="0.25" top="0.52" bottom="0.67" header="0.23" footer="0.24"/>
      <printOptions horizontalCentered="1"/>
      <pageSetup paperSize="9" scale="77" fitToHeight="0" orientation="portrait" r:id="rId2"/>
      <headerFooter alignWithMargins="0">
        <oddFooter>&amp;R&amp;"Book Antiqua,Bold"&amp;10Schedule-5/ Page &amp;P of &amp;N</oddFooter>
      </headerFooter>
    </customSheetView>
    <customSheetView guid="{18EA11B4-BD82-47BF-99FA-7AB19BF74D0B}" showPageBreaks="1" printArea="1" hiddenColumns="1" view="pageBreakPreview" topLeftCell="A7">
      <selection activeCell="A3" sqref="A3:E3"/>
      <pageMargins left="0.31" right="0.25" top="0.52" bottom="0.67" header="0.23" footer="0.24"/>
      <printOptions horizontalCentered="1"/>
      <pageSetup paperSize="9" scale="77" fitToHeight="0" orientation="portrait" r:id="rId3"/>
      <headerFooter alignWithMargins="0">
        <oddFooter>&amp;R&amp;"Book Antiqua,Bold"&amp;10Schedule-5/ Page &amp;P of &amp;N</oddFooter>
      </headerFooter>
    </customSheetView>
    <customSheetView guid="{CCA37BAE-906F-43D5-9FD9-B13563E4B9D7}" showPageBreaks="1" printArea="1" hiddenColumns="1" view="pageBreakPreview" topLeftCell="A7">
      <selection activeCell="A3" sqref="A3:E3"/>
      <pageMargins left="0.31" right="0.25" top="0.52" bottom="0.67" header="0.23" footer="0.24"/>
      <printOptions horizontalCentered="1"/>
      <pageSetup paperSize="9" scale="77" fitToHeight="0" orientation="portrait" r:id="rId4"/>
      <headerFooter alignWithMargins="0">
        <oddFooter>&amp;R&amp;"Book Antiqua,Bold"&amp;10Schedule-5/ Page &amp;P of &amp;N</oddFooter>
      </headerFooter>
    </customSheetView>
    <customSheetView guid="{99CA2F10-F926-46DC-8609-4EAE5B9F3585}" showPageBreaks="1" printArea="1" hiddenColumns="1" view="pageBreakPreview" topLeftCell="A7">
      <selection activeCell="B23" sqref="B23"/>
      <pageMargins left="0.31" right="0.25" top="0.52" bottom="0.67" header="0.23" footer="0.24"/>
      <printOptions horizontalCentered="1"/>
      <pageSetup paperSize="9" scale="77" fitToHeight="0" orientation="portrait" r:id="rId5"/>
      <headerFooter alignWithMargins="0">
        <oddFooter>&amp;R&amp;"Book Antiqua,Bold"&amp;10Schedule-5/ Page &amp;P of &amp;N</oddFooter>
      </headerFooter>
    </customSheetView>
    <customSheetView guid="{63D51328-7CBC-4A1E-B96D-BAE91416501B}" showPageBreaks="1" printArea="1" hiddenColumns="1" view="pageBreakPreview">
      <selection activeCell="D15" sqref="D15:E15"/>
      <pageMargins left="0.31" right="0.25" top="0.52" bottom="0.67" header="0.23" footer="0.24"/>
      <printOptions horizontalCentered="1"/>
      <pageSetup paperSize="9" scale="77" fitToHeight="0" orientation="portrait" r:id="rId6"/>
      <headerFooter alignWithMargins="0">
        <oddFooter>&amp;R&amp;"Book Antiqua,Bold"&amp;10Schedule-5/ Page &amp;P of &amp;N</oddFooter>
      </headerFooter>
    </customSheetView>
    <customSheetView guid="{3C00DDA0-7DDE-4169-A739-550DAF5DCF8D}" showPageBreaks="1" printArea="1" view="pageBreakPreview">
      <selection activeCell="D15" sqref="D15:E15"/>
      <pageMargins left="0.31" right="0.25" top="0.52" bottom="0.67" header="0.23" footer="0.24"/>
      <printOptions horizontalCentered="1"/>
      <pageSetup paperSize="9" scale="78" fitToHeight="0" orientation="portrait" r:id="rId7"/>
      <headerFooter alignWithMargins="0">
        <oddFooter>&amp;R&amp;"Book Antiqua,Bold"&amp;10Schedule-5/ Page &amp;P of &amp;N</oddFooter>
      </headerFooter>
    </customSheetView>
    <customSheetView guid="{357C9841-BEC3-434B-AC63-C04FB4321BA3}" showPageBreaks="1" printArea="1" view="pageBreakPreview" topLeftCell="A10">
      <selection activeCell="D15" sqref="D15:E15"/>
      <pageMargins left="0.31" right="0.25" top="0.52" bottom="0.67" header="0.23" footer="0.24"/>
      <printOptions horizontalCentered="1"/>
      <pageSetup paperSize="9" scale="78" fitToHeight="0" orientation="portrait" r:id="rId8"/>
      <headerFooter alignWithMargins="0">
        <oddFooter>&amp;R&amp;"Book Antiqua,Bold"&amp;10Schedule-5/ Page &amp;P of &amp;N</oddFooter>
      </headerFooter>
    </customSheetView>
    <customSheetView guid="{B96E710B-6DD7-4DE1-95AB-C9EE060CD030}" showPageBreaks="1" printArea="1" hiddenColumns="1" view="pageBreakPreview">
      <selection activeCell="D15" sqref="D15:E15"/>
      <pageMargins left="0.31" right="0.25" top="0.52" bottom="0.67" header="0.23" footer="0.24"/>
      <printOptions horizontalCentered="1"/>
      <pageSetup paperSize="9" scale="77" fitToHeight="0" orientation="portrait" r:id="rId9"/>
      <headerFooter alignWithMargins="0">
        <oddFooter>&amp;R&amp;"Book Antiqua,Bold"&amp;10Schedule-5/ Page &amp;P of &amp;N</oddFooter>
      </headerFooter>
    </customSheetView>
    <customSheetView guid="{A58DB4DF-40C7-4BEB-B85E-6BD6F54941CF}" showPageBreaks="1" printArea="1" hiddenColumns="1" view="pageBreakPreview" topLeftCell="A10">
      <selection activeCell="B11" sqref="B11"/>
      <pageMargins left="0.31" right="0.25" top="0.52" bottom="0.67" header="0.23" footer="0.24"/>
      <printOptions horizontalCentered="1"/>
      <pageSetup paperSize="9" scale="77" fitToHeight="0" orientation="portrait" r:id="rId10"/>
      <headerFooter alignWithMargins="0">
        <oddFooter>&amp;R&amp;"Book Antiqua,Bold"&amp;10Schedule-5/ Page &amp;P of &amp;N</oddFooter>
      </headerFooter>
    </customSheetView>
    <customSheetView guid="{889C3D82-0A24-4765-A688-A80A782F5056}" scale="115" showPageBreaks="1" printArea="1" hiddenColumns="1" view="pageBreakPreview" topLeftCell="A10">
      <selection activeCell="X9" sqref="X9"/>
      <pageMargins left="0.31" right="0.25" top="0.52" bottom="0.67" header="0.23" footer="0.24"/>
      <printOptions horizontalCentered="1"/>
      <pageSetup paperSize="9" scale="77" fitToHeight="0" orientation="portrait" r:id="rId11"/>
      <headerFooter alignWithMargins="0">
        <oddFooter>&amp;R&amp;"Book Antiqua,Bold"&amp;10Schedule-5/ Page &amp;P of &amp;N</oddFooter>
      </headerFooter>
    </customSheetView>
  </customSheetViews>
  <mergeCells count="20">
    <mergeCell ref="M14:O14"/>
    <mergeCell ref="B15:C15"/>
    <mergeCell ref="D15:E15"/>
    <mergeCell ref="B16:C16"/>
    <mergeCell ref="D16:E16"/>
    <mergeCell ref="I14:K14"/>
    <mergeCell ref="A3:E3"/>
    <mergeCell ref="A4:E4"/>
    <mergeCell ref="B14:C14"/>
    <mergeCell ref="D14:E14"/>
    <mergeCell ref="B17:C17"/>
    <mergeCell ref="D17:E17"/>
    <mergeCell ref="D22:E22"/>
    <mergeCell ref="D21:E21"/>
    <mergeCell ref="A6:B6"/>
    <mergeCell ref="A8:C8"/>
    <mergeCell ref="A7:C7"/>
    <mergeCell ref="D19:E19"/>
    <mergeCell ref="B18:C18"/>
    <mergeCell ref="D18:E18"/>
  </mergeCells>
  <printOptions horizontalCentered="1"/>
  <pageMargins left="0.31" right="0.25" top="0.52" bottom="0.67" header="0.23" footer="0.24"/>
  <pageSetup paperSize="9" scale="77" fitToHeight="0" orientation="portrait" r:id="rId12"/>
  <headerFooter alignWithMargins="0">
    <oddFooter>&amp;R&amp;"Book Antiqua,Bold"&amp;10Schedule-5/ Page &amp;P of &amp;N</oddFooter>
  </headerFooter>
  <drawing r:id="rId1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Named Ranges</vt:lpstr>
      </vt:variant>
      <vt:variant>
        <vt:i4>26</vt:i4>
      </vt:variant>
    </vt:vector>
  </HeadingPairs>
  <TitlesOfParts>
    <vt:vector size="48" baseType="lpstr">
      <vt:lpstr>Basic</vt:lpstr>
      <vt:lpstr>Cover</vt:lpstr>
      <vt:lpstr>Instructions</vt:lpstr>
      <vt:lpstr>Names of Bidder</vt:lpstr>
      <vt:lpstr>Sch-1</vt:lpstr>
      <vt:lpstr>Sch-2</vt:lpstr>
      <vt:lpstr>Sch-3</vt:lpstr>
      <vt:lpstr>Sch-4</vt:lpstr>
      <vt:lpstr>Sch-5</vt:lpstr>
      <vt:lpstr>Sch-5 after discount</vt:lpstr>
      <vt:lpstr>Sch-6</vt:lpstr>
      <vt:lpstr>Sch-6 After Discount</vt:lpstr>
      <vt:lpstr>Sch-6 (After Discount)</vt:lpstr>
      <vt:lpstr>Sch-7</vt:lpstr>
      <vt:lpstr>Discount</vt:lpstr>
      <vt:lpstr>Octroi</vt:lpstr>
      <vt:lpstr>Entry Tax</vt:lpstr>
      <vt:lpstr>Other Taxes &amp; Duties</vt:lpstr>
      <vt:lpstr>Bid Form 2nd Envelope</vt:lpstr>
      <vt:lpstr>Contracts-Template</vt:lpstr>
      <vt:lpstr>Sheet1</vt:lpstr>
      <vt:lpstr>N-W (Cr.)</vt:lpstr>
      <vt:lpstr>'Bid Form 2nd Envelope'!Print_Area</vt:lpstr>
      <vt:lpstr>Cover!Print_Area</vt:lpstr>
      <vt:lpstr>Discount!Print_Area</vt:lpstr>
      <vt:lpstr>'Entry Tax'!Print_Area</vt:lpstr>
      <vt:lpstr>Instructions!Print_Area</vt:lpstr>
      <vt:lpstr>'Names of Bidder'!Print_Area</vt:lpstr>
      <vt:lpstr>Octroi!Print_Area</vt:lpstr>
      <vt:lpstr>'Other Taxes &amp; Duties'!Print_Area</vt:lpstr>
      <vt:lpstr>'Sch-1'!Print_Area</vt:lpstr>
      <vt:lpstr>'Sch-2'!Print_Area</vt:lpstr>
      <vt:lpstr>'Sch-3'!Print_Area</vt:lpstr>
      <vt:lpstr>'Sch-4'!Print_Area</vt:lpstr>
      <vt:lpstr>'Sch-5'!Print_Area</vt:lpstr>
      <vt:lpstr>'Sch-5 after discount'!Print_Area</vt:lpstr>
      <vt:lpstr>'Sch-6'!Print_Area</vt:lpstr>
      <vt:lpstr>'Sch-6 (After Discount)'!Print_Area</vt:lpstr>
      <vt:lpstr>'Sch-6 After Discount'!Print_Area</vt:lpstr>
      <vt:lpstr>'Sch-7'!Print_Area</vt:lpstr>
      <vt:lpstr>'Sch-1'!Print_Titles</vt:lpstr>
      <vt:lpstr>'Sch-2'!Print_Titles</vt:lpstr>
      <vt:lpstr>'Sch-3'!Print_Titles</vt:lpstr>
      <vt:lpstr>'Sch-5'!Print_Titles</vt:lpstr>
      <vt:lpstr>'Sch-5 after discount'!Print_Titles</vt:lpstr>
      <vt:lpstr>'Sch-6'!Print_Titles</vt:lpstr>
      <vt:lpstr>'Sch-6 (After Discount)'!Print_Titles</vt:lpstr>
      <vt:lpstr>'Sch-6 After Discount'!Print_Titles</vt:lpstr>
    </vt:vector>
  </TitlesOfParts>
  <Company>Power Grid Corp Of India Ltd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Vikash Chandra {विकास चंद्र}</cp:lastModifiedBy>
  <cp:lastPrinted>2025-05-22T04:52:45Z</cp:lastPrinted>
  <dcterms:created xsi:type="dcterms:W3CDTF">2014-08-12T11:34:40Z</dcterms:created>
  <dcterms:modified xsi:type="dcterms:W3CDTF">2025-05-22T08:35:57Z</dcterms:modified>
</cp:coreProperties>
</file>